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G:\Mi unidad\2. Invitaciones a cotizar\2_MEDIANA CUANTIA\VA-037-2020 Segu Elec Bq 22\3_Evaluacion\"/>
    </mc:Choice>
  </mc:AlternateContent>
  <bookViews>
    <workbookView xWindow="-120" yWindow="-120" windowWidth="25440" windowHeight="15540" tabRatio="943" firstSheet="2" activeTab="11"/>
  </bookViews>
  <sheets>
    <sheet name="1_ENTREGA" sheetId="2" r:id="rId1"/>
    <sheet name="2_APERTURA DE SOBRES" sheetId="35" r:id="rId2"/>
    <sheet name="5,1. REQUISITOS JURÍDICOS" sheetId="59" r:id="rId3"/>
    <sheet name="5.2.1 EXPERIENCIA GRAL" sheetId="36" r:id="rId4"/>
    <sheet name="5.2.2 EXPERIENCIA ESPEC" sheetId="58" r:id="rId5"/>
    <sheet name="5.3 CAP FINANCIERA" sheetId="37" r:id="rId6"/>
    <sheet name="PRESUPUESTO" sheetId="53" r:id="rId7"/>
    <sheet name="5.5 REQUISITOS COMERCIALES" sheetId="38" r:id="rId8"/>
    <sheet name="VALORES UNITARIOS" sheetId="55" state="hidden" r:id="rId9"/>
    <sheet name="RESUMEN" sheetId="44" r:id="rId10"/>
    <sheet name="Cálculo Pt2" sheetId="28" r:id="rId11"/>
    <sheet name="10. EVALUACIÓN" sheetId="56" r:id="rId12"/>
  </sheets>
  <externalReferences>
    <externalReference r:id="rId13"/>
  </externalReferences>
  <definedNames>
    <definedName name="_Dist_Bin" hidden="1">[1]MPC3I4!$A$2040:$DD$3161</definedName>
    <definedName name="_Dist_Values" hidden="1">[1]MPC3I4!$A$2552:$IV$3906</definedName>
    <definedName name="_Fill" localSheetId="11" hidden="1">#REF!</definedName>
    <definedName name="_Fill" localSheetId="4" hidden="1">#REF!</definedName>
    <definedName name="_Fill" localSheetId="8" hidden="1">#REF!</definedName>
    <definedName name="_Fill" hidden="1">#REF!</definedName>
    <definedName name="_ftn1" localSheetId="2">#REF!</definedName>
    <definedName name="_ftn2" localSheetId="2">#REF!</definedName>
    <definedName name="_ftn3" localSheetId="2">#REF!</definedName>
    <definedName name="_ftnref1" localSheetId="2">'5,1. REQUISITOS JURÍDICOS'!$C$15</definedName>
    <definedName name="_xlnm.Print_Area" localSheetId="0">'1_ENTREGA'!$A$1:$B$41</definedName>
    <definedName name="_xlnm.Print_Area" localSheetId="1">'2_APERTURA DE SOBRES'!$A$1:$I$39</definedName>
    <definedName name="AU">PRESUPUESTO!$F$100:$G$129</definedName>
    <definedName name="B" localSheetId="11" hidden="1">#REF!</definedName>
    <definedName name="B" localSheetId="4" hidden="1">#REF!</definedName>
    <definedName name="B" localSheetId="8" hidden="1">#REF!</definedName>
    <definedName name="B" hidden="1">#REF!</definedName>
    <definedName name="BANDERA" localSheetId="4">'5.2.2 EXPERIENCIA ESPEC'!$AD$12:$AE$41</definedName>
    <definedName name="BANDERA">'5.2.1 EXPERIENCIA GRAL'!$AD$12:$AE$41</definedName>
    <definedName name="C_FINANCIERA">'5.3 CAP FINANCIERA'!$M$6:$O$35</definedName>
    <definedName name="CD_1">PRESUPUESTO!$P$50</definedName>
    <definedName name="COSTO_D" localSheetId="8">'VALORES UNITARIOS'!$F$78:$G$107</definedName>
    <definedName name="COSTO_D">PRESUPUESTO!$F$62:$G$91</definedName>
    <definedName name="EST_EXP" localSheetId="8">'VALORES UNITARIOS'!$K$73:$JR$74</definedName>
    <definedName name="EST_EXP">PRESUPUESTO!$K$57:$SX$58</definedName>
    <definedName name="ESTATUS">RESUMEN!$A$5:$I$34</definedName>
    <definedName name="EXPERIENCIA">'5.2.1 EXPERIENCIA GRAL'!$W$12:$Z$41</definedName>
    <definedName name="EXPERIENCIA_ESP">'5.2.2 EXPERIENCIA ESPEC'!$W$12:$Z$41</definedName>
    <definedName name="ITEMS_REPRE">'Cálculo Pt2'!$B$14:$B$70</definedName>
    <definedName name="LISTA_OFERENTES">'1_ENTREGA'!$A$8:$B$37</definedName>
    <definedName name="OFERENTE_1">PRESUPUESTO!$K$12:$P$50</definedName>
    <definedName name="OFERENTE_10">PRESUPUESTO!$FH$12:$FM$50</definedName>
    <definedName name="OFERENTE_11">PRESUPUESTO!$FY$12:$GD$50</definedName>
    <definedName name="OFERENTE_12">PRESUPUESTO!$GP$12:$GU$50</definedName>
    <definedName name="OFERENTE_13">PRESUPUESTO!$HG$12:$HL$50</definedName>
    <definedName name="OFERENTE_14">PRESUPUESTO!$HX$12:$IC$50</definedName>
    <definedName name="OFERENTE_15">PRESUPUESTO!$IO$12:$IT$50</definedName>
    <definedName name="OFERENTE_16">PRESUPUESTO!$JF$12:$JK$50</definedName>
    <definedName name="OFERENTE_17">PRESUPUESTO!$JW$12:$KB$50</definedName>
    <definedName name="OFERENTE_18">PRESUPUESTO!$KN$12:$KS$50</definedName>
    <definedName name="OFERENTE_19">PRESUPUESTO!$LE$12:$LJ$50</definedName>
    <definedName name="OFERENTE_2">PRESUPUESTO!$AB$12:$AG$50</definedName>
    <definedName name="OFERENTE_20">PRESUPUESTO!$LV$12:$MA$50</definedName>
    <definedName name="OFERENTE_21">PRESUPUESTO!$MM$12:$MR$50</definedName>
    <definedName name="OFERENTE_22">PRESUPUESTO!$ND$12:$NI$50</definedName>
    <definedName name="OFERENTE_23">PRESUPUESTO!$NU$12:$NZ$50</definedName>
    <definedName name="OFERENTE_24">PRESUPUESTO!$OL$12:$OQ$50</definedName>
    <definedName name="OFERENTE_25">PRESUPUESTO!$PC$12:$PH$50</definedName>
    <definedName name="OFERENTE_26">PRESUPUESTO!$PT$12:$PY$50</definedName>
    <definedName name="OFERENTE_27">PRESUPUESTO!$QK$12:$QP$50</definedName>
    <definedName name="OFERENTE_28">PRESUPUESTO!$RB$12:$RG$50</definedName>
    <definedName name="OFERENTE_29">PRESUPUESTO!$RS$12:$RX$50</definedName>
    <definedName name="OFERENTE_3">PRESUPUESTO!$AS$12:$AX$50</definedName>
    <definedName name="OFERENTE_30">PRESUPUESTO!$SJ$12:$SO$50</definedName>
    <definedName name="OFERENTE_4">PRESUPUESTO!$BJ$12:$BO$50</definedName>
    <definedName name="OFERENTE_5">PRESUPUESTO!$CA$12:$CF$50</definedName>
    <definedName name="OFERENTE_6">PRESUPUESTO!$CR$12:$CW$50</definedName>
    <definedName name="OFERENTE_7">PRESUPUESTO!$DI$12:$DN$50</definedName>
    <definedName name="OFERENTE_8">PRESUPUESTO!$DZ$12:$EE$50</definedName>
    <definedName name="OFERENTE_9">PRESUPUESTO!$EQ$12:$EV$50</definedName>
    <definedName name="OFERTA_0">PRESUPUESTO!$B$12:$G$50</definedName>
    <definedName name="ORDEN" localSheetId="11">'10. EVALUACIÓN'!$S$14:$T$43</definedName>
    <definedName name="PRESUPUESTO">PRESUPUESTO!$B$62:$D$91</definedName>
    <definedName name="R_COMERCIALES">'5.5 REQUISITOS COMERCIALES'!$L$4:$N$33</definedName>
    <definedName name="UNITARIO_1">'VALORES UNITARIOS'!$K$11:$P$71</definedName>
    <definedName name="UNITARIO_10">'VALORES UNITARIOS'!$CN$11:$CS$71</definedName>
    <definedName name="UNITARIO_11">'VALORES UNITARIOS'!$CW$11:$DB$71</definedName>
    <definedName name="UNITARIO_12">'VALORES UNITARIOS'!$DF$11:$DK$71</definedName>
    <definedName name="UNITARIO_13">'VALORES UNITARIOS'!$DO$11:$DT$71</definedName>
    <definedName name="UNITARIO_14">'VALORES UNITARIOS'!$DX$11:$EC$71</definedName>
    <definedName name="UNITARIO_15">'VALORES UNITARIOS'!$EG$11:$EL$71</definedName>
    <definedName name="UNITARIO_16">'VALORES UNITARIOS'!$EP$11:$EU$71</definedName>
    <definedName name="UNITARIO_17">'VALORES UNITARIOS'!$EY$11:$FD$71</definedName>
    <definedName name="UNITARIO_18">'VALORES UNITARIOS'!$FH$11:$FM$71</definedName>
    <definedName name="UNITARIO_19">'VALORES UNITARIOS'!$FQ$11:$FV$71</definedName>
    <definedName name="UNITARIO_2">'VALORES UNITARIOS'!$T$11:$Y$71</definedName>
    <definedName name="UNITARIO_20">'VALORES UNITARIOS'!$FZ$11:$GE$71</definedName>
    <definedName name="UNITARIO_21">'VALORES UNITARIOS'!$GI$11:$GN$71</definedName>
    <definedName name="UNITARIO_22">'VALORES UNITARIOS'!$GR$11:$GW$71</definedName>
    <definedName name="UNITARIO_23">'VALORES UNITARIOS'!$HA$11:$HF$71</definedName>
    <definedName name="UNITARIO_24">'VALORES UNITARIOS'!$HJ$11:$HO$71</definedName>
    <definedName name="UNITARIO_25">'VALORES UNITARIOS'!$HS$11:$HX$71</definedName>
    <definedName name="UNITARIO_26">'VALORES UNITARIOS'!$IB$11:$IG$71</definedName>
    <definedName name="UNITARIO_27">'VALORES UNITARIOS'!$IK$11:$IP$71</definedName>
    <definedName name="UNITARIO_28">'VALORES UNITARIOS'!$IT$11:$IY$71</definedName>
    <definedName name="UNITARIO_29">'VALORES UNITARIOS'!$JC$11:$JH$71</definedName>
    <definedName name="UNITARIO_3">'VALORES UNITARIOS'!$AC$11:$AH$71</definedName>
    <definedName name="UNITARIO_30">'VALORES UNITARIOS'!$JL$11:$JQ$71</definedName>
    <definedName name="UNITARIO_4">'VALORES UNITARIOS'!$AL$11:$AQ$71</definedName>
    <definedName name="UNITARIO_5">'VALORES UNITARIOS'!$AU$11:$AZ$71</definedName>
    <definedName name="UNITARIO_6">'VALORES UNITARIOS'!$BD$11:$BI$71</definedName>
    <definedName name="UNITARIO_7">'VALORES UNITARIOS'!$BM$11:$BR$71</definedName>
    <definedName name="UNITARIO_8">'VALORES UNITARIOS'!$BV$11:$CA$71</definedName>
    <definedName name="UNITARIO_9">'VALORES UNITARIOS'!$CE$11:$CJ$71</definedName>
    <definedName name="wrn.GENERAL." localSheetId="11" hidden="1">{"TAB1",#N/A,TRUE,"GENERAL";"TAB2",#N/A,TRUE,"GENERAL";"TAB3",#N/A,TRUE,"GENERAL";"TAB4",#N/A,TRUE,"GENERAL";"TAB5",#N/A,TRUE,"GENERAL"}</definedName>
    <definedName name="wrn.GENERAL." hidden="1">{"TAB1",#N/A,TRUE,"GENERAL";"TAB2",#N/A,TRUE,"GENERAL";"TAB3",#N/A,TRUE,"GENERAL";"TAB4",#N/A,TRUE,"GENERAL";"TAB5",#N/A,TRUE,"GENERAL"}</definedName>
    <definedName name="wrn.items." localSheetId="11" hidden="1">{#N/A,#N/A,FALSE,"Items"}</definedName>
    <definedName name="wrn.items." hidden="1">{#N/A,#N/A,FALSE,"Items"}</definedName>
    <definedName name="wrn.via." localSheetId="11" hidden="1">{"via1",#N/A,TRUE,"general";"via2",#N/A,TRUE,"general";"via3",#N/A,TRUE,"general"}</definedName>
    <definedName name="wrn.via." hidden="1">{"via1",#N/A,TRUE,"general";"via2",#N/A,TRUE,"general";"via3",#N/A,TRUE,"general"}</definedName>
    <definedName name="wrn1.items" localSheetId="11" hidden="1">{#N/A,#N/A,FALSE,"Items"}</definedName>
    <definedName name="wrn1.items" hidden="1">{#N/A,#N/A,FALSE,"Items"}</definedName>
    <definedName name="yuf" localSheetId="11" hidden="1">{"TAB1",#N/A,TRUE,"GENERAL";"TAB2",#N/A,TRUE,"GENERAL";"TAB3",#N/A,TRUE,"GENERAL";"TAB4",#N/A,TRUE,"GENERAL";"TAB5",#N/A,TRUE,"GENERAL"}</definedName>
    <definedName name="yuf" hidden="1">{"TAB1",#N/A,TRUE,"GENERAL";"TAB2",#N/A,TRUE,"GENERAL";"TAB3",#N/A,TRUE,"GENERAL";"TAB4",#N/A,TRUE,"GENERAL";"TAB5",#N/A,TRUE,"GENERAL"}</definedName>
    <definedName name="Z_0DF4D8E0_70F8_43CF_A6D4_A84D04F4D812_.wvu.Cols" localSheetId="0" hidden="1">'1_ENTREGA'!#REF!</definedName>
    <definedName name="Z_0DF4D8E0_70F8_43CF_A6D4_A84D04F4D812_.wvu.PrintArea" localSheetId="0" hidden="1">'1_ENTREGA'!$A$1:$B$9</definedName>
    <definedName name="Z_0DF4D8E0_70F8_43CF_A6D4_A84D04F4D812_.wvu.Rows" localSheetId="0" hidden="1">'1_ENTREGA'!#REF!</definedName>
  </definedNames>
  <calcPr calcId="162913" iterate="1"/>
</workbook>
</file>

<file path=xl/calcChain.xml><?xml version="1.0" encoding="utf-8"?>
<calcChain xmlns="http://schemas.openxmlformats.org/spreadsheetml/2006/main">
  <c r="B2" i="56" l="1"/>
  <c r="B3" i="56"/>
  <c r="B4" i="56"/>
  <c r="O7" i="56"/>
  <c r="H8" i="56"/>
  <c r="I8" i="56" s="1"/>
  <c r="K12" i="56"/>
  <c r="L12" i="56" s="1"/>
  <c r="B14" i="56"/>
  <c r="C14" i="56"/>
  <c r="N14" i="56"/>
  <c r="B15" i="56"/>
  <c r="C15" i="56" s="1"/>
  <c r="B16" i="56"/>
  <c r="B17" i="56"/>
  <c r="C17" i="56"/>
  <c r="B18" i="56"/>
  <c r="N18" i="56"/>
  <c r="B19" i="56"/>
  <c r="C19" i="56"/>
  <c r="B20" i="56"/>
  <c r="C20" i="56" s="1"/>
  <c r="B21" i="56"/>
  <c r="C21" i="56"/>
  <c r="B22" i="56"/>
  <c r="C22" i="56" s="1"/>
  <c r="B23" i="56"/>
  <c r="C23" i="56"/>
  <c r="B24" i="56"/>
  <c r="C24" i="56" s="1"/>
  <c r="B25" i="56"/>
  <c r="C25" i="56"/>
  <c r="B26" i="56"/>
  <c r="B27" i="56"/>
  <c r="C27" i="56"/>
  <c r="B28" i="56"/>
  <c r="B29" i="56"/>
  <c r="C29" i="56"/>
  <c r="B30" i="56"/>
  <c r="B31" i="56"/>
  <c r="C31" i="56"/>
  <c r="B32" i="56"/>
  <c r="B33" i="56"/>
  <c r="C33" i="56"/>
  <c r="B34" i="56"/>
  <c r="B35" i="56"/>
  <c r="C35" i="56"/>
  <c r="B36" i="56"/>
  <c r="B37" i="56"/>
  <c r="C37" i="56"/>
  <c r="B38" i="56"/>
  <c r="B39" i="56"/>
  <c r="C39" i="56"/>
  <c r="B40" i="56"/>
  <c r="B41" i="56"/>
  <c r="C41" i="56"/>
  <c r="B42" i="56"/>
  <c r="B43" i="56"/>
  <c r="C43" i="56"/>
  <c r="C38" i="56" l="1"/>
  <c r="C40" i="56"/>
  <c r="C32" i="56"/>
  <c r="C42" i="56"/>
  <c r="C34" i="56"/>
  <c r="C26" i="56"/>
  <c r="C36" i="56"/>
  <c r="C28" i="56"/>
  <c r="C16" i="56"/>
  <c r="C30" i="56"/>
  <c r="C18" i="56"/>
  <c r="CA57" i="53"/>
  <c r="CH24" i="53"/>
  <c r="CI24" i="53"/>
  <c r="CJ24" i="53"/>
  <c r="CK24" i="53"/>
  <c r="CL24" i="53"/>
  <c r="CM24" i="53"/>
  <c r="CN24" i="53"/>
  <c r="CO24" i="53" s="1"/>
  <c r="CH25" i="53"/>
  <c r="CM25" i="53" s="1"/>
  <c r="CI25" i="53"/>
  <c r="CJ25" i="53"/>
  <c r="CK25" i="53"/>
  <c r="CL25" i="53"/>
  <c r="CN25" i="53"/>
  <c r="CO25" i="53" s="1"/>
  <c r="CH26" i="53"/>
  <c r="CI26" i="53"/>
  <c r="CJ26" i="53"/>
  <c r="CK26" i="53"/>
  <c r="CL26" i="53"/>
  <c r="CM26" i="53"/>
  <c r="CN26" i="53"/>
  <c r="CO26" i="53" s="1"/>
  <c r="BP15" i="53"/>
  <c r="BP28" i="53"/>
  <c r="BP35" i="53"/>
  <c r="BP43" i="53"/>
  <c r="BP45" i="53"/>
  <c r="BP49" i="53"/>
  <c r="AY15" i="53" l="1"/>
  <c r="AY28" i="53"/>
  <c r="AY35" i="53"/>
  <c r="AY43" i="53"/>
  <c r="AY45" i="53"/>
  <c r="AY49" i="53"/>
  <c r="AH49" i="53"/>
  <c r="AH45" i="53"/>
  <c r="AH44" i="53"/>
  <c r="Q49" i="53" l="1"/>
  <c r="Q45" i="53"/>
  <c r="Q43" i="53"/>
  <c r="Q35" i="53"/>
  <c r="Q28" i="53"/>
  <c r="Q15" i="53"/>
  <c r="CG51" i="53" l="1"/>
  <c r="BP50" i="53"/>
  <c r="AY50" i="53"/>
  <c r="AH50" i="53"/>
  <c r="Q50" i="53"/>
  <c r="H54" i="53"/>
  <c r="H53" i="53"/>
  <c r="H50" i="53"/>
  <c r="AH43" i="53" l="1"/>
  <c r="AH35" i="53"/>
  <c r="AH28" i="53"/>
  <c r="AH15" i="53"/>
  <c r="CG54" i="53"/>
  <c r="CG55" i="53" s="1"/>
  <c r="BP53" i="53"/>
  <c r="BP54" i="53" s="1"/>
  <c r="AY53" i="53"/>
  <c r="AY54" i="53" s="1"/>
  <c r="AH53" i="53"/>
  <c r="AH54" i="53" s="1"/>
  <c r="Q53" i="53"/>
  <c r="Q54" i="53" s="1"/>
  <c r="CH16" i="53"/>
  <c r="CH15" i="53"/>
  <c r="CI16" i="53"/>
  <c r="CJ16" i="53"/>
  <c r="CK16" i="53"/>
  <c r="CL16" i="53"/>
  <c r="CN16" i="53"/>
  <c r="CO16" i="53" s="1"/>
  <c r="CH17" i="53"/>
  <c r="CI17" i="53"/>
  <c r="CJ17" i="53"/>
  <c r="CK17" i="53"/>
  <c r="CL17" i="53"/>
  <c r="CN17" i="53"/>
  <c r="CO17" i="53" s="1"/>
  <c r="CH18" i="53"/>
  <c r="CI18" i="53"/>
  <c r="CJ18" i="53"/>
  <c r="CK18" i="53"/>
  <c r="CL18" i="53"/>
  <c r="CN18" i="53"/>
  <c r="CO18" i="53" s="1"/>
  <c r="CH19" i="53"/>
  <c r="CI19" i="53"/>
  <c r="CJ19" i="53"/>
  <c r="CK19" i="53"/>
  <c r="CL19" i="53"/>
  <c r="CN19" i="53"/>
  <c r="CO19" i="53" s="1"/>
  <c r="CH20" i="53"/>
  <c r="CI20" i="53"/>
  <c r="CJ20" i="53"/>
  <c r="CK20" i="53"/>
  <c r="CL20" i="53"/>
  <c r="CN20" i="53"/>
  <c r="CO20" i="53" s="1"/>
  <c r="CH21" i="53"/>
  <c r="CI21" i="53"/>
  <c r="CJ21" i="53"/>
  <c r="CK21" i="53"/>
  <c r="CL21" i="53"/>
  <c r="CN21" i="53"/>
  <c r="CO21" i="53" s="1"/>
  <c r="CH22" i="53"/>
  <c r="CI22" i="53"/>
  <c r="CJ22" i="53"/>
  <c r="CK22" i="53"/>
  <c r="CL22" i="53"/>
  <c r="CN22" i="53"/>
  <c r="CO22" i="53" s="1"/>
  <c r="CH23" i="53"/>
  <c r="CI23" i="53"/>
  <c r="CJ23" i="53"/>
  <c r="CK23" i="53"/>
  <c r="CL23" i="53"/>
  <c r="CN23" i="53"/>
  <c r="CO23" i="53" s="1"/>
  <c r="CH28" i="53"/>
  <c r="CI28" i="53"/>
  <c r="CJ28" i="53"/>
  <c r="CK28" i="53"/>
  <c r="CL28" i="53"/>
  <c r="CN28" i="53"/>
  <c r="CO28" i="53" s="1"/>
  <c r="CH29" i="53"/>
  <c r="CI29" i="53"/>
  <c r="CJ29" i="53"/>
  <c r="CK29" i="53"/>
  <c r="CL29" i="53"/>
  <c r="CN29" i="53"/>
  <c r="CO29" i="53" s="1"/>
  <c r="CH30" i="53"/>
  <c r="CI30" i="53"/>
  <c r="CJ30" i="53"/>
  <c r="CK30" i="53"/>
  <c r="CL30" i="53"/>
  <c r="CN30" i="53"/>
  <c r="CO30" i="53" s="1"/>
  <c r="CH31" i="53"/>
  <c r="CI31" i="53"/>
  <c r="CJ31" i="53"/>
  <c r="CK31" i="53"/>
  <c r="CL31" i="53"/>
  <c r="CN31" i="53"/>
  <c r="CO31" i="53" s="1"/>
  <c r="CH32" i="53"/>
  <c r="CI32" i="53"/>
  <c r="CJ32" i="53"/>
  <c r="CK32" i="53"/>
  <c r="CL32" i="53"/>
  <c r="CN32" i="53"/>
  <c r="CO32" i="53" s="1"/>
  <c r="CH33" i="53"/>
  <c r="CI33" i="53"/>
  <c r="CJ33" i="53"/>
  <c r="CK33" i="53"/>
  <c r="CL33" i="53"/>
  <c r="CN33" i="53"/>
  <c r="CO33" i="53" s="1"/>
  <c r="CH35" i="53"/>
  <c r="CI35" i="53"/>
  <c r="CJ35" i="53"/>
  <c r="CK35" i="53"/>
  <c r="CL35" i="53"/>
  <c r="CN35" i="53"/>
  <c r="CO35" i="53" s="1"/>
  <c r="CH36" i="53"/>
  <c r="CI36" i="53"/>
  <c r="CJ36" i="53"/>
  <c r="CK36" i="53"/>
  <c r="CL36" i="53"/>
  <c r="CN36" i="53"/>
  <c r="CO36" i="53" s="1"/>
  <c r="CH37" i="53"/>
  <c r="CI37" i="53"/>
  <c r="CJ37" i="53"/>
  <c r="CK37" i="53"/>
  <c r="CL37" i="53"/>
  <c r="CN37" i="53"/>
  <c r="CO37" i="53" s="1"/>
  <c r="CH38" i="53"/>
  <c r="CI38" i="53"/>
  <c r="CJ38" i="53"/>
  <c r="CK38" i="53"/>
  <c r="CL38" i="53"/>
  <c r="CN38" i="53"/>
  <c r="CO38" i="53" s="1"/>
  <c r="CH39" i="53"/>
  <c r="CI39" i="53"/>
  <c r="CJ39" i="53"/>
  <c r="CK39" i="53"/>
  <c r="CL39" i="53"/>
  <c r="CN39" i="53"/>
  <c r="CO39" i="53" s="1"/>
  <c r="CH40" i="53"/>
  <c r="CI40" i="53"/>
  <c r="CJ40" i="53"/>
  <c r="CK40" i="53"/>
  <c r="CL40" i="53"/>
  <c r="CN40" i="53"/>
  <c r="CO40" i="53" s="1"/>
  <c r="CH41" i="53"/>
  <c r="CM41" i="53" s="1"/>
  <c r="CI41" i="53"/>
  <c r="CJ41" i="53"/>
  <c r="CK41" i="53"/>
  <c r="CL41" i="53"/>
  <c r="CN41" i="53"/>
  <c r="CO41" i="53" s="1"/>
  <c r="CH42" i="53"/>
  <c r="CI42" i="53"/>
  <c r="CJ42" i="53"/>
  <c r="CK42" i="53"/>
  <c r="CL42" i="53"/>
  <c r="CN42" i="53"/>
  <c r="CO42" i="53" s="1"/>
  <c r="CH44" i="53"/>
  <c r="CI44" i="53"/>
  <c r="CJ44" i="53"/>
  <c r="CK44" i="53"/>
  <c r="CL44" i="53"/>
  <c r="CN44" i="53"/>
  <c r="CO44" i="53" s="1"/>
  <c r="CH46" i="53"/>
  <c r="CI46" i="53"/>
  <c r="CJ46" i="53"/>
  <c r="CK46" i="53"/>
  <c r="CL46" i="53"/>
  <c r="CN46" i="53"/>
  <c r="CO46" i="53" s="1"/>
  <c r="CH47" i="53"/>
  <c r="CI47" i="53"/>
  <c r="CJ47" i="53"/>
  <c r="CK47" i="53"/>
  <c r="CL47" i="53"/>
  <c r="CN47" i="53"/>
  <c r="CO47" i="53" s="1"/>
  <c r="CH48" i="53"/>
  <c r="CI48" i="53"/>
  <c r="CJ48" i="53"/>
  <c r="CK48" i="53"/>
  <c r="CL48" i="53"/>
  <c r="CN48" i="53"/>
  <c r="CO48" i="53" s="1"/>
  <c r="CH50" i="53"/>
  <c r="CI50" i="53"/>
  <c r="CJ50" i="53"/>
  <c r="CK50" i="53"/>
  <c r="CL50" i="53"/>
  <c r="CN50" i="53"/>
  <c r="CO50" i="53" s="1"/>
  <c r="CO15" i="53"/>
  <c r="CN15" i="53"/>
  <c r="CL15" i="53"/>
  <c r="CK15" i="53"/>
  <c r="CJ15" i="53"/>
  <c r="CI15" i="53"/>
  <c r="BQ16" i="53"/>
  <c r="BR16" i="53"/>
  <c r="BS16" i="53"/>
  <c r="BT16" i="53"/>
  <c r="BQ17" i="53"/>
  <c r="BR17" i="53"/>
  <c r="BS17" i="53"/>
  <c r="BT17" i="53"/>
  <c r="BQ18" i="53"/>
  <c r="BR18" i="53"/>
  <c r="BS18" i="53"/>
  <c r="BT18" i="53"/>
  <c r="BQ19" i="53"/>
  <c r="BR19" i="53"/>
  <c r="BS19" i="53"/>
  <c r="BT19" i="53"/>
  <c r="BQ20" i="53"/>
  <c r="BR20" i="53"/>
  <c r="BS20" i="53"/>
  <c r="BT20" i="53"/>
  <c r="BQ21" i="53"/>
  <c r="BR21" i="53"/>
  <c r="BS21" i="53"/>
  <c r="BT21" i="53"/>
  <c r="BQ22" i="53"/>
  <c r="BR22" i="53"/>
  <c r="BS22" i="53"/>
  <c r="BT22" i="53"/>
  <c r="BQ23" i="53"/>
  <c r="BR23" i="53"/>
  <c r="BS23" i="53"/>
  <c r="BT23" i="53"/>
  <c r="BQ24" i="53"/>
  <c r="BR24" i="53"/>
  <c r="BS24" i="53"/>
  <c r="BT24" i="53"/>
  <c r="BQ25" i="53"/>
  <c r="BR25" i="53"/>
  <c r="BS25" i="53"/>
  <c r="BT25" i="53"/>
  <c r="BQ26" i="53"/>
  <c r="BR26" i="53"/>
  <c r="BS26" i="53"/>
  <c r="BT26" i="53"/>
  <c r="BQ28" i="53"/>
  <c r="BR28" i="53"/>
  <c r="BS28" i="53"/>
  <c r="BT28" i="53"/>
  <c r="BQ29" i="53"/>
  <c r="BR29" i="53"/>
  <c r="BS29" i="53"/>
  <c r="BT29" i="53"/>
  <c r="BQ30" i="53"/>
  <c r="BR30" i="53"/>
  <c r="BS30" i="53"/>
  <c r="BT30" i="53"/>
  <c r="BQ31" i="53"/>
  <c r="BR31" i="53"/>
  <c r="BS31" i="53"/>
  <c r="BT31" i="53"/>
  <c r="BQ32" i="53"/>
  <c r="BR32" i="53"/>
  <c r="BS32" i="53"/>
  <c r="BT32" i="53"/>
  <c r="BQ33" i="53"/>
  <c r="BR33" i="53"/>
  <c r="BS33" i="53"/>
  <c r="BT33" i="53"/>
  <c r="BQ35" i="53"/>
  <c r="BR35" i="53"/>
  <c r="BS35" i="53"/>
  <c r="BT35" i="53"/>
  <c r="BQ36" i="53"/>
  <c r="BR36" i="53"/>
  <c r="BS36" i="53"/>
  <c r="BT36" i="53"/>
  <c r="BQ37" i="53"/>
  <c r="BR37" i="53"/>
  <c r="BS37" i="53"/>
  <c r="BT37" i="53"/>
  <c r="BQ38" i="53"/>
  <c r="BR38" i="53"/>
  <c r="BS38" i="53"/>
  <c r="BT38" i="53"/>
  <c r="BQ39" i="53"/>
  <c r="BR39" i="53"/>
  <c r="BS39" i="53"/>
  <c r="BT39" i="53"/>
  <c r="BQ40" i="53"/>
  <c r="BR40" i="53"/>
  <c r="BS40" i="53"/>
  <c r="BT40" i="53"/>
  <c r="BQ41" i="53"/>
  <c r="BR41" i="53"/>
  <c r="BS41" i="53"/>
  <c r="BT41" i="53"/>
  <c r="BQ43" i="53"/>
  <c r="BR43" i="53"/>
  <c r="BS43" i="53"/>
  <c r="BT43" i="53"/>
  <c r="BQ45" i="53"/>
  <c r="BR45" i="53"/>
  <c r="BS45" i="53"/>
  <c r="BT45" i="53"/>
  <c r="BQ46" i="53"/>
  <c r="BR46" i="53"/>
  <c r="BS46" i="53"/>
  <c r="BT46" i="53"/>
  <c r="BQ47" i="53"/>
  <c r="BR47" i="53"/>
  <c r="BS47" i="53"/>
  <c r="BT47" i="53"/>
  <c r="BQ49" i="53"/>
  <c r="BR49" i="53"/>
  <c r="BS49" i="53"/>
  <c r="BT49" i="53"/>
  <c r="AZ16" i="53"/>
  <c r="BA16" i="53"/>
  <c r="BB16" i="53"/>
  <c r="BC16" i="53"/>
  <c r="AZ17" i="53"/>
  <c r="BA17" i="53"/>
  <c r="BB17" i="53"/>
  <c r="BC17" i="53"/>
  <c r="AZ18" i="53"/>
  <c r="BA18" i="53"/>
  <c r="BB18" i="53"/>
  <c r="BC18" i="53"/>
  <c r="AZ19" i="53"/>
  <c r="BA19" i="53"/>
  <c r="BB19" i="53"/>
  <c r="BC19" i="53"/>
  <c r="AZ20" i="53"/>
  <c r="BA20" i="53"/>
  <c r="BB20" i="53"/>
  <c r="BC20" i="53"/>
  <c r="AZ21" i="53"/>
  <c r="BA21" i="53"/>
  <c r="BB21" i="53"/>
  <c r="BC21" i="53"/>
  <c r="AZ22" i="53"/>
  <c r="BA22" i="53"/>
  <c r="BB22" i="53"/>
  <c r="BC22" i="53"/>
  <c r="AZ23" i="53"/>
  <c r="BA23" i="53"/>
  <c r="BB23" i="53"/>
  <c r="BC23" i="53"/>
  <c r="AZ24" i="53"/>
  <c r="BA24" i="53"/>
  <c r="BB24" i="53"/>
  <c r="BC24" i="53"/>
  <c r="AZ25" i="53"/>
  <c r="BA25" i="53"/>
  <c r="BB25" i="53"/>
  <c r="BC25" i="53"/>
  <c r="AZ26" i="53"/>
  <c r="BA26" i="53"/>
  <c r="BB26" i="53"/>
  <c r="BC26" i="53"/>
  <c r="AZ28" i="53"/>
  <c r="BA28" i="53"/>
  <c r="BB28" i="53"/>
  <c r="BC28" i="53"/>
  <c r="AZ29" i="53"/>
  <c r="BA29" i="53"/>
  <c r="BB29" i="53"/>
  <c r="BC29" i="53"/>
  <c r="AZ30" i="53"/>
  <c r="BA30" i="53"/>
  <c r="BB30" i="53"/>
  <c r="BC30" i="53"/>
  <c r="AZ31" i="53"/>
  <c r="BA31" i="53"/>
  <c r="BB31" i="53"/>
  <c r="BC31" i="53"/>
  <c r="AZ32" i="53"/>
  <c r="BA32" i="53"/>
  <c r="BB32" i="53"/>
  <c r="BC32" i="53"/>
  <c r="AZ33" i="53"/>
  <c r="BA33" i="53"/>
  <c r="BB33" i="53"/>
  <c r="BC33" i="53"/>
  <c r="AZ35" i="53"/>
  <c r="BA35" i="53"/>
  <c r="BB35" i="53"/>
  <c r="BC35" i="53"/>
  <c r="AZ36" i="53"/>
  <c r="BA36" i="53"/>
  <c r="BB36" i="53"/>
  <c r="BC36" i="53"/>
  <c r="AZ37" i="53"/>
  <c r="BA37" i="53"/>
  <c r="BB37" i="53"/>
  <c r="BC37" i="53"/>
  <c r="AZ38" i="53"/>
  <c r="BA38" i="53"/>
  <c r="BB38" i="53"/>
  <c r="BC38" i="53"/>
  <c r="AZ39" i="53"/>
  <c r="BA39" i="53"/>
  <c r="BB39" i="53"/>
  <c r="BC39" i="53"/>
  <c r="AZ40" i="53"/>
  <c r="BA40" i="53"/>
  <c r="BB40" i="53"/>
  <c r="BC40" i="53"/>
  <c r="AZ41" i="53"/>
  <c r="BA41" i="53"/>
  <c r="BB41" i="53"/>
  <c r="BC41" i="53"/>
  <c r="AZ43" i="53"/>
  <c r="BA43" i="53"/>
  <c r="BB43" i="53"/>
  <c r="BC43" i="53"/>
  <c r="AZ45" i="53"/>
  <c r="BA45" i="53"/>
  <c r="BB45" i="53"/>
  <c r="BC45" i="53"/>
  <c r="AZ46" i="53"/>
  <c r="BA46" i="53"/>
  <c r="BB46" i="53"/>
  <c r="BC46" i="53"/>
  <c r="AZ47" i="53"/>
  <c r="BA47" i="53"/>
  <c r="BB47" i="53"/>
  <c r="BC47" i="53"/>
  <c r="AZ49" i="53"/>
  <c r="BA49" i="53"/>
  <c r="BB49" i="53"/>
  <c r="BC49" i="53"/>
  <c r="AI16" i="53"/>
  <c r="AJ16" i="53"/>
  <c r="AK16" i="53"/>
  <c r="AL16" i="53"/>
  <c r="AI17" i="53"/>
  <c r="AJ17" i="53"/>
  <c r="AK17" i="53"/>
  <c r="AL17" i="53"/>
  <c r="AI18" i="53"/>
  <c r="AJ18" i="53"/>
  <c r="AK18" i="53"/>
  <c r="AL18" i="53"/>
  <c r="AI19" i="53"/>
  <c r="AJ19" i="53"/>
  <c r="AK19" i="53"/>
  <c r="AL19" i="53"/>
  <c r="AI20" i="53"/>
  <c r="AJ20" i="53"/>
  <c r="AK20" i="53"/>
  <c r="AL20" i="53"/>
  <c r="AI21" i="53"/>
  <c r="AJ21" i="53"/>
  <c r="AK21" i="53"/>
  <c r="AL21" i="53"/>
  <c r="AI22" i="53"/>
  <c r="AJ22" i="53"/>
  <c r="AK22" i="53"/>
  <c r="AL22" i="53"/>
  <c r="AI23" i="53"/>
  <c r="AJ23" i="53"/>
  <c r="AK23" i="53"/>
  <c r="AL23" i="53"/>
  <c r="AI24" i="53"/>
  <c r="AJ24" i="53"/>
  <c r="AK24" i="53"/>
  <c r="AL24" i="53"/>
  <c r="AI25" i="53"/>
  <c r="AJ25" i="53"/>
  <c r="AK25" i="53"/>
  <c r="AL25" i="53"/>
  <c r="AI26" i="53"/>
  <c r="AJ26" i="53"/>
  <c r="AK26" i="53"/>
  <c r="AL26" i="53"/>
  <c r="AI28" i="53"/>
  <c r="AJ28" i="53"/>
  <c r="AK28" i="53"/>
  <c r="AL28" i="53"/>
  <c r="AI29" i="53"/>
  <c r="AJ29" i="53"/>
  <c r="AK29" i="53"/>
  <c r="AL29" i="53"/>
  <c r="AI30" i="53"/>
  <c r="AJ30" i="53"/>
  <c r="AK30" i="53"/>
  <c r="AL30" i="53"/>
  <c r="AI31" i="53"/>
  <c r="AJ31" i="53"/>
  <c r="AK31" i="53"/>
  <c r="AL31" i="53"/>
  <c r="AI32" i="53"/>
  <c r="AJ32" i="53"/>
  <c r="AK32" i="53"/>
  <c r="AL32" i="53"/>
  <c r="AI33" i="53"/>
  <c r="AJ33" i="53"/>
  <c r="AK33" i="53"/>
  <c r="AL33" i="53"/>
  <c r="AI35" i="53"/>
  <c r="AJ35" i="53"/>
  <c r="AK35" i="53"/>
  <c r="AL35" i="53"/>
  <c r="AI36" i="53"/>
  <c r="AJ36" i="53"/>
  <c r="AK36" i="53"/>
  <c r="AL36" i="53"/>
  <c r="AI37" i="53"/>
  <c r="AJ37" i="53"/>
  <c r="AK37" i="53"/>
  <c r="AL37" i="53"/>
  <c r="AI38" i="53"/>
  <c r="AJ38" i="53"/>
  <c r="AK38" i="53"/>
  <c r="AL38" i="53"/>
  <c r="AI39" i="53"/>
  <c r="AJ39" i="53"/>
  <c r="AK39" i="53"/>
  <c r="AL39" i="53"/>
  <c r="AI40" i="53"/>
  <c r="AJ40" i="53"/>
  <c r="AK40" i="53"/>
  <c r="AL40" i="53"/>
  <c r="AI41" i="53"/>
  <c r="AJ41" i="53"/>
  <c r="AK41" i="53"/>
  <c r="AL41" i="53"/>
  <c r="AI43" i="53"/>
  <c r="AJ43" i="53"/>
  <c r="AK43" i="53"/>
  <c r="AL43" i="53"/>
  <c r="AI45" i="53"/>
  <c r="AJ45" i="53"/>
  <c r="AK45" i="53"/>
  <c r="AL45" i="53"/>
  <c r="AI46" i="53"/>
  <c r="AJ46" i="53"/>
  <c r="AK46" i="53"/>
  <c r="AL46" i="53"/>
  <c r="AI47" i="53"/>
  <c r="AJ47" i="53"/>
  <c r="AK47" i="53"/>
  <c r="AL47" i="53"/>
  <c r="AO48" i="53"/>
  <c r="AP48" i="53" s="1"/>
  <c r="AI49" i="53"/>
  <c r="AJ49" i="53"/>
  <c r="AK49" i="53"/>
  <c r="AL49" i="53"/>
  <c r="R16" i="53"/>
  <c r="S16" i="53"/>
  <c r="T16" i="53"/>
  <c r="U16" i="53"/>
  <c r="R17" i="53"/>
  <c r="S17" i="53"/>
  <c r="T17" i="53"/>
  <c r="U17" i="53"/>
  <c r="R18" i="53"/>
  <c r="S18" i="53"/>
  <c r="T18" i="53"/>
  <c r="U18" i="53"/>
  <c r="R19" i="53"/>
  <c r="S19" i="53"/>
  <c r="T19" i="53"/>
  <c r="U19" i="53"/>
  <c r="R20" i="53"/>
  <c r="S20" i="53"/>
  <c r="T20" i="53"/>
  <c r="U20" i="53"/>
  <c r="R21" i="53"/>
  <c r="S21" i="53"/>
  <c r="T21" i="53"/>
  <c r="U21" i="53"/>
  <c r="R22" i="53"/>
  <c r="S22" i="53"/>
  <c r="T22" i="53"/>
  <c r="U22" i="53"/>
  <c r="R23" i="53"/>
  <c r="S23" i="53"/>
  <c r="T23" i="53"/>
  <c r="U23" i="53"/>
  <c r="R24" i="53"/>
  <c r="S24" i="53"/>
  <c r="T24" i="53"/>
  <c r="U24" i="53"/>
  <c r="R25" i="53"/>
  <c r="S25" i="53"/>
  <c r="T25" i="53"/>
  <c r="U25" i="53"/>
  <c r="R26" i="53"/>
  <c r="S26" i="53"/>
  <c r="T26" i="53"/>
  <c r="U26" i="53"/>
  <c r="R28" i="53"/>
  <c r="S28" i="53"/>
  <c r="T28" i="53"/>
  <c r="U28" i="53"/>
  <c r="R29" i="53"/>
  <c r="S29" i="53"/>
  <c r="T29" i="53"/>
  <c r="U29" i="53"/>
  <c r="R30" i="53"/>
  <c r="S30" i="53"/>
  <c r="T30" i="53"/>
  <c r="U30" i="53"/>
  <c r="R31" i="53"/>
  <c r="S31" i="53"/>
  <c r="T31" i="53"/>
  <c r="U31" i="53"/>
  <c r="R32" i="53"/>
  <c r="S32" i="53"/>
  <c r="T32" i="53"/>
  <c r="U32" i="53"/>
  <c r="R33" i="53"/>
  <c r="S33" i="53"/>
  <c r="T33" i="53"/>
  <c r="U33" i="53"/>
  <c r="R35" i="53"/>
  <c r="S35" i="53"/>
  <c r="T35" i="53"/>
  <c r="U35" i="53"/>
  <c r="R36" i="53"/>
  <c r="S36" i="53"/>
  <c r="T36" i="53"/>
  <c r="U36" i="53"/>
  <c r="R37" i="53"/>
  <c r="S37" i="53"/>
  <c r="T37" i="53"/>
  <c r="U37" i="53"/>
  <c r="R38" i="53"/>
  <c r="S38" i="53"/>
  <c r="T38" i="53"/>
  <c r="U38" i="53"/>
  <c r="R39" i="53"/>
  <c r="S39" i="53"/>
  <c r="T39" i="53"/>
  <c r="U39" i="53"/>
  <c r="R40" i="53"/>
  <c r="S40" i="53"/>
  <c r="T40" i="53"/>
  <c r="U40" i="53"/>
  <c r="R41" i="53"/>
  <c r="S41" i="53"/>
  <c r="T41" i="53"/>
  <c r="U41" i="53"/>
  <c r="R43" i="53"/>
  <c r="S43" i="53"/>
  <c r="T43" i="53"/>
  <c r="U43" i="53"/>
  <c r="R45" i="53"/>
  <c r="S45" i="53"/>
  <c r="T45" i="53"/>
  <c r="U45" i="53"/>
  <c r="R46" i="53"/>
  <c r="S46" i="53"/>
  <c r="T46" i="53"/>
  <c r="U46" i="53"/>
  <c r="R47" i="53"/>
  <c r="S47" i="53"/>
  <c r="T47" i="53"/>
  <c r="U47" i="53"/>
  <c r="R49" i="53"/>
  <c r="S49" i="53"/>
  <c r="T49" i="53"/>
  <c r="U49" i="53"/>
  <c r="CM32" i="53" l="1"/>
  <c r="CM30" i="53"/>
  <c r="CM28" i="53"/>
  <c r="CM48" i="53"/>
  <c r="CM46" i="53"/>
  <c r="CM42" i="53"/>
  <c r="CM40" i="53"/>
  <c r="CM38" i="53"/>
  <c r="CM36" i="53"/>
  <c r="CM22" i="53"/>
  <c r="CM20" i="53"/>
  <c r="CM18" i="53"/>
  <c r="CM16" i="53"/>
  <c r="CM50" i="53"/>
  <c r="CM47" i="53"/>
  <c r="CM44" i="53"/>
  <c r="CM37" i="53"/>
  <c r="CM35" i="53"/>
  <c r="CM33" i="53"/>
  <c r="CM31" i="53"/>
  <c r="CM29" i="53"/>
  <c r="CM23" i="53"/>
  <c r="CM21" i="53"/>
  <c r="CM19" i="53"/>
  <c r="CM17" i="53"/>
  <c r="CM15" i="53"/>
  <c r="CM39" i="53"/>
  <c r="E6" i="37" l="1"/>
  <c r="M92" i="28"/>
  <c r="M93" i="28"/>
  <c r="M94" i="28"/>
  <c r="M95" i="28"/>
  <c r="M96" i="28"/>
  <c r="M97" i="28"/>
  <c r="M98" i="28"/>
  <c r="M99" i="28"/>
  <c r="M100" i="28"/>
  <c r="M101" i="28"/>
  <c r="M102" i="28"/>
  <c r="M103" i="28"/>
  <c r="M104" i="28"/>
  <c r="M105" i="28"/>
  <c r="M106" i="28"/>
  <c r="M107" i="28"/>
  <c r="M108" i="28"/>
  <c r="M109" i="28"/>
  <c r="M110" i="28"/>
  <c r="M111" i="28"/>
  <c r="M112" i="28"/>
  <c r="M113" i="28"/>
  <c r="M114" i="28"/>
  <c r="M115" i="28"/>
  <c r="M116" i="28"/>
  <c r="M117" i="28"/>
  <c r="M118" i="28"/>
  <c r="M119" i="28"/>
  <c r="M120" i="28"/>
  <c r="M121" i="28"/>
  <c r="M122" i="28"/>
  <c r="M123" i="28"/>
  <c r="M124" i="28"/>
  <c r="M125" i="28"/>
  <c r="M126" i="28"/>
  <c r="M127" i="28"/>
  <c r="M128" i="28"/>
  <c r="M129" i="28"/>
  <c r="M130" i="28"/>
  <c r="M131" i="28"/>
  <c r="M132" i="28"/>
  <c r="M133" i="28"/>
  <c r="M134" i="28"/>
  <c r="M135" i="28"/>
  <c r="M136" i="28"/>
  <c r="M137" i="28"/>
  <c r="M138" i="28"/>
  <c r="M139" i="28"/>
  <c r="M140" i="28"/>
  <c r="M141" i="28"/>
  <c r="M142" i="28"/>
  <c r="M143" i="28"/>
  <c r="M144" i="28"/>
  <c r="M145" i="28"/>
  <c r="M146" i="28"/>
  <c r="M147" i="28"/>
  <c r="M148" i="28"/>
  <c r="M149" i="28"/>
  <c r="M150" i="28"/>
  <c r="M151" i="28"/>
  <c r="M152" i="28"/>
  <c r="M153" i="28"/>
  <c r="M154" i="28"/>
  <c r="M155" i="28"/>
  <c r="M156" i="28"/>
  <c r="M157" i="28"/>
  <c r="M158" i="28"/>
  <c r="M159" i="28"/>
  <c r="M160" i="28"/>
  <c r="M161" i="28"/>
  <c r="M162" i="28"/>
  <c r="M25" i="28"/>
  <c r="M26" i="28"/>
  <c r="M27" i="28"/>
  <c r="M28" i="28"/>
  <c r="M29" i="28"/>
  <c r="M30" i="28"/>
  <c r="M31" i="28"/>
  <c r="M32" i="28"/>
  <c r="M33" i="28"/>
  <c r="M34" i="28"/>
  <c r="M35" i="28"/>
  <c r="M36" i="28"/>
  <c r="M37" i="28"/>
  <c r="M38" i="28"/>
  <c r="M39" i="28"/>
  <c r="M40" i="28"/>
  <c r="M41" i="28"/>
  <c r="M42" i="28"/>
  <c r="M43" i="28"/>
  <c r="M44" i="28"/>
  <c r="M45" i="28"/>
  <c r="M46" i="28"/>
  <c r="M47" i="28"/>
  <c r="M48" i="28"/>
  <c r="M49" i="28"/>
  <c r="M50" i="28"/>
  <c r="M51" i="28"/>
  <c r="M52" i="28"/>
  <c r="M53" i="28"/>
  <c r="M54" i="28"/>
  <c r="M55" i="28"/>
  <c r="M56" i="28"/>
  <c r="M57" i="28"/>
  <c r="M58" i="28"/>
  <c r="M59" i="28"/>
  <c r="M60" i="28"/>
  <c r="M61" i="28"/>
  <c r="M62" i="28"/>
  <c r="M63" i="28"/>
  <c r="M64" i="28"/>
  <c r="M65" i="28"/>
  <c r="M66" i="28"/>
  <c r="M67" i="28"/>
  <c r="M68" i="28"/>
  <c r="M69" i="28"/>
  <c r="M70" i="28"/>
  <c r="S60" i="58" l="1"/>
  <c r="S57" i="58"/>
  <c r="S69" i="36"/>
  <c r="S66" i="36"/>
  <c r="S63" i="36"/>
  <c r="S60" i="36"/>
  <c r="S57" i="36"/>
  <c r="BO49" i="53" l="1"/>
  <c r="BO47" i="53"/>
  <c r="BO46" i="53"/>
  <c r="BO45" i="53"/>
  <c r="BO43" i="53"/>
  <c r="BO41" i="53"/>
  <c r="BO40" i="53"/>
  <c r="BO39" i="53"/>
  <c r="BO38" i="53"/>
  <c r="BO37" i="53"/>
  <c r="BO36" i="53"/>
  <c r="BO35" i="53"/>
  <c r="BO33" i="53"/>
  <c r="BO32" i="53"/>
  <c r="BO31" i="53"/>
  <c r="BO30" i="53"/>
  <c r="BO29" i="53"/>
  <c r="BO28" i="53"/>
  <c r="BO26" i="53"/>
  <c r="BO25" i="53"/>
  <c r="BO24" i="53"/>
  <c r="BO23" i="53"/>
  <c r="BO22" i="53"/>
  <c r="BO21" i="53"/>
  <c r="BO20" i="53"/>
  <c r="BO19" i="53"/>
  <c r="BO18" i="53"/>
  <c r="BO17" i="53"/>
  <c r="BO16" i="53"/>
  <c r="BO15" i="53"/>
  <c r="BU21" i="53" l="1"/>
  <c r="BV21" i="53" s="1"/>
  <c r="BW21" i="53"/>
  <c r="BX21" i="53" s="1"/>
  <c r="BW30" i="53"/>
  <c r="BX30" i="53" s="1"/>
  <c r="BU30" i="53"/>
  <c r="BV30" i="53" s="1"/>
  <c r="BW39" i="53"/>
  <c r="BX39" i="53" s="1"/>
  <c r="BU39" i="53"/>
  <c r="BV39" i="53" s="1"/>
  <c r="BU22" i="53"/>
  <c r="BV22" i="53" s="1"/>
  <c r="BW22" i="53"/>
  <c r="BX22" i="53" s="1"/>
  <c r="BU31" i="53"/>
  <c r="BV31" i="53" s="1"/>
  <c r="BW31" i="53"/>
  <c r="BX31" i="53" s="1"/>
  <c r="BU36" i="53"/>
  <c r="BV36" i="53" s="1"/>
  <c r="BW36" i="53"/>
  <c r="BX36" i="53" s="1"/>
  <c r="BU40" i="53"/>
  <c r="BV40" i="53" s="1"/>
  <c r="BW40" i="53"/>
  <c r="BX40" i="53" s="1"/>
  <c r="BU46" i="53"/>
  <c r="BV46" i="53" s="1"/>
  <c r="BW46" i="53"/>
  <c r="BX46" i="53" s="1"/>
  <c r="BU25" i="53"/>
  <c r="BV25" i="53" s="1"/>
  <c r="BW25" i="53"/>
  <c r="BX25" i="53" s="1"/>
  <c r="BW35" i="53"/>
  <c r="BX35" i="53" s="1"/>
  <c r="BU35" i="53"/>
  <c r="BV35" i="53" s="1"/>
  <c r="BW45" i="53"/>
  <c r="BX45" i="53" s="1"/>
  <c r="BU45" i="53"/>
  <c r="BV45" i="53" s="1"/>
  <c r="BU18" i="53"/>
  <c r="BV18" i="53" s="1"/>
  <c r="BW18" i="53"/>
  <c r="BX18" i="53" s="1"/>
  <c r="BU26" i="53"/>
  <c r="BV26" i="53" s="1"/>
  <c r="BW26" i="53"/>
  <c r="BX26" i="53"/>
  <c r="BU19" i="53"/>
  <c r="BV19" i="53" s="1"/>
  <c r="BW19" i="53"/>
  <c r="BX19" i="53" s="1"/>
  <c r="BU28" i="53"/>
  <c r="BV28" i="53" s="1"/>
  <c r="BW28" i="53"/>
  <c r="BX28" i="53" s="1"/>
  <c r="BW32" i="53"/>
  <c r="BX32" i="53" s="1"/>
  <c r="BU32" i="53"/>
  <c r="BV32" i="53" s="1"/>
  <c r="BW37" i="53"/>
  <c r="BX37" i="53" s="1"/>
  <c r="BU37" i="53"/>
  <c r="BV37" i="53" s="1"/>
  <c r="BW41" i="53"/>
  <c r="BX41" i="53" s="1"/>
  <c r="BU41" i="53"/>
  <c r="BV41" i="53" s="1"/>
  <c r="BW47" i="53"/>
  <c r="BX47" i="53" s="1"/>
  <c r="BU47" i="53"/>
  <c r="BV47" i="53" s="1"/>
  <c r="BU17" i="53"/>
  <c r="BV17" i="53" s="1"/>
  <c r="BW17" i="53"/>
  <c r="BX17" i="53" s="1"/>
  <c r="BP14" i="53"/>
  <c r="BU23" i="53"/>
  <c r="BV23" i="53" s="1"/>
  <c r="BW23" i="53"/>
  <c r="BX23" i="53" s="1"/>
  <c r="BW16" i="53"/>
  <c r="BX16" i="53" s="1"/>
  <c r="BU16" i="53"/>
  <c r="BV16" i="53" s="1"/>
  <c r="BW20" i="53"/>
  <c r="BX20" i="53" s="1"/>
  <c r="BU20" i="53"/>
  <c r="BV20" i="53" s="1"/>
  <c r="BW24" i="53"/>
  <c r="BX24" i="53" s="1"/>
  <c r="BU24" i="53"/>
  <c r="BV24" i="53" s="1"/>
  <c r="BW29" i="53"/>
  <c r="BX29" i="53" s="1"/>
  <c r="BU29" i="53"/>
  <c r="BV29" i="53" s="1"/>
  <c r="BU33" i="53"/>
  <c r="BV33" i="53" s="1"/>
  <c r="BW33" i="53"/>
  <c r="BX33" i="53" s="1"/>
  <c r="BU38" i="53"/>
  <c r="BV38" i="53" s="1"/>
  <c r="BW38" i="53"/>
  <c r="BX38" i="53" s="1"/>
  <c r="BU43" i="53"/>
  <c r="BV43" i="53" s="1"/>
  <c r="BW43" i="53"/>
  <c r="BX43" i="53" s="1"/>
  <c r="BU49" i="53"/>
  <c r="BV49" i="53" s="1"/>
  <c r="BW49" i="53"/>
  <c r="BX49" i="53" s="1"/>
  <c r="AX49" i="53"/>
  <c r="AX47" i="53"/>
  <c r="AX46" i="53"/>
  <c r="AX45" i="53"/>
  <c r="AX43" i="53"/>
  <c r="AX41" i="53"/>
  <c r="AX40" i="53"/>
  <c r="AX39" i="53"/>
  <c r="AX38" i="53"/>
  <c r="AX37" i="53"/>
  <c r="AX36" i="53"/>
  <c r="AX35" i="53"/>
  <c r="AX33" i="53"/>
  <c r="AX32" i="53"/>
  <c r="AX31" i="53"/>
  <c r="AX30" i="53"/>
  <c r="AX29" i="53"/>
  <c r="AX28" i="53"/>
  <c r="AX26" i="53"/>
  <c r="AX25" i="53"/>
  <c r="AX24" i="53"/>
  <c r="AX23" i="53"/>
  <c r="AX22" i="53"/>
  <c r="AX21" i="53"/>
  <c r="AX20" i="53"/>
  <c r="AX19" i="53"/>
  <c r="AX18" i="53"/>
  <c r="AX17" i="53"/>
  <c r="AX16" i="53"/>
  <c r="AX15" i="53"/>
  <c r="BD19" i="53" l="1"/>
  <c r="BE19" i="53" s="1"/>
  <c r="BF19" i="53"/>
  <c r="BG19" i="53" s="1"/>
  <c r="BD37" i="53"/>
  <c r="BE37" i="53" s="1"/>
  <c r="BF37" i="53"/>
  <c r="BG37" i="53" s="1"/>
  <c r="BF16" i="53"/>
  <c r="BG16" i="53" s="1"/>
  <c r="BD16" i="53"/>
  <c r="BE16" i="53" s="1"/>
  <c r="BF20" i="53"/>
  <c r="BG20" i="53"/>
  <c r="BD20" i="53"/>
  <c r="BE20" i="53" s="1"/>
  <c r="BF24" i="53"/>
  <c r="BG24" i="53" s="1"/>
  <c r="BD24" i="53"/>
  <c r="BE24" i="53" s="1"/>
  <c r="BF29" i="53"/>
  <c r="BG29" i="53" s="1"/>
  <c r="BD29" i="53"/>
  <c r="BE29" i="53" s="1"/>
  <c r="BF33" i="53"/>
  <c r="BG33" i="53"/>
  <c r="BD33" i="53"/>
  <c r="BE33" i="53" s="1"/>
  <c r="BF38" i="53"/>
  <c r="BG38" i="53" s="1"/>
  <c r="BD38" i="53"/>
  <c r="BE38" i="53" s="1"/>
  <c r="BF43" i="53"/>
  <c r="BG43" i="53" s="1"/>
  <c r="BD43" i="53"/>
  <c r="BE43" i="53" s="1"/>
  <c r="BF49" i="53"/>
  <c r="BG49" i="53" s="1"/>
  <c r="BD49" i="53"/>
  <c r="BE49" i="53" s="1"/>
  <c r="BD28" i="53"/>
  <c r="BE28" i="53" s="1"/>
  <c r="BF28" i="53"/>
  <c r="BG28" i="53" s="1"/>
  <c r="BD32" i="53"/>
  <c r="BE32" i="53" s="1"/>
  <c r="BF32" i="53"/>
  <c r="BG32" i="53" s="1"/>
  <c r="BD41" i="53"/>
  <c r="BE41" i="53" s="1"/>
  <c r="BF41" i="53"/>
  <c r="BG41" i="53" s="1"/>
  <c r="BD47" i="53"/>
  <c r="BE47" i="53" s="1"/>
  <c r="BF47" i="53"/>
  <c r="BG47" i="53" s="1"/>
  <c r="BD17" i="53"/>
  <c r="BE17" i="53" s="1"/>
  <c r="BF17" i="53"/>
  <c r="BG17" i="53" s="1"/>
  <c r="BD21" i="53"/>
  <c r="BE21" i="53" s="1"/>
  <c r="BF21" i="53"/>
  <c r="BG21" i="53" s="1"/>
  <c r="BD25" i="53"/>
  <c r="BE25" i="53" s="1"/>
  <c r="BF25" i="53"/>
  <c r="BG25" i="53" s="1"/>
  <c r="BD30" i="53"/>
  <c r="BE30" i="53" s="1"/>
  <c r="BF30" i="53"/>
  <c r="BG30" i="53" s="1"/>
  <c r="BD35" i="53"/>
  <c r="BE35" i="53" s="1"/>
  <c r="BF35" i="53"/>
  <c r="BG35" i="53" s="1"/>
  <c r="BD39" i="53"/>
  <c r="BE39" i="53" s="1"/>
  <c r="BF39" i="53"/>
  <c r="BG39" i="53" s="1"/>
  <c r="BD45" i="53"/>
  <c r="BE45" i="53" s="1"/>
  <c r="BF45" i="53"/>
  <c r="BG45" i="53" s="1"/>
  <c r="BD23" i="53"/>
  <c r="BE23" i="53" s="1"/>
  <c r="BF23" i="53"/>
  <c r="BG23" i="53" s="1"/>
  <c r="BD18" i="53"/>
  <c r="BE18" i="53" s="1"/>
  <c r="BF18" i="53"/>
  <c r="BG18" i="53" s="1"/>
  <c r="BD22" i="53"/>
  <c r="BE22" i="53" s="1"/>
  <c r="BF22" i="53"/>
  <c r="BG22" i="53" s="1"/>
  <c r="BD26" i="53"/>
  <c r="BE26" i="53" s="1"/>
  <c r="BF26" i="53"/>
  <c r="BG26" i="53" s="1"/>
  <c r="BD31" i="53"/>
  <c r="BE31" i="53" s="1"/>
  <c r="BF31" i="53"/>
  <c r="BG31" i="53" s="1"/>
  <c r="BD36" i="53"/>
  <c r="BE36" i="53" s="1"/>
  <c r="BF36" i="53"/>
  <c r="BG36" i="53" s="1"/>
  <c r="BD40" i="53"/>
  <c r="BE40" i="53" s="1"/>
  <c r="BF40" i="53"/>
  <c r="BG40" i="53" s="1"/>
  <c r="BD46" i="53"/>
  <c r="BE46" i="53" s="1"/>
  <c r="BF46" i="53"/>
  <c r="BG46" i="53" s="1"/>
  <c r="AY14" i="53"/>
  <c r="AG49" i="53"/>
  <c r="AG47" i="53"/>
  <c r="AG46" i="53"/>
  <c r="AG45" i="53"/>
  <c r="AG43" i="53"/>
  <c r="AG41" i="53"/>
  <c r="AG40" i="53"/>
  <c r="AG39" i="53"/>
  <c r="AG38" i="53"/>
  <c r="AG37" i="53"/>
  <c r="AG36" i="53"/>
  <c r="AG35" i="53"/>
  <c r="AG33" i="53"/>
  <c r="AG32" i="53"/>
  <c r="AG31" i="53"/>
  <c r="AG30" i="53"/>
  <c r="AG29" i="53"/>
  <c r="AG28" i="53"/>
  <c r="AG26" i="53"/>
  <c r="AG25" i="53"/>
  <c r="AG24" i="53"/>
  <c r="AG23" i="53"/>
  <c r="AG22" i="53"/>
  <c r="AG21" i="53"/>
  <c r="AG20" i="53"/>
  <c r="AG19" i="53"/>
  <c r="AG18" i="53"/>
  <c r="AG17" i="53"/>
  <c r="AG16" i="53"/>
  <c r="AG15" i="53"/>
  <c r="AM21" i="53" l="1"/>
  <c r="AN21" i="53" s="1"/>
  <c r="AO21" i="53"/>
  <c r="AP21" i="53" s="1"/>
  <c r="AM26" i="53"/>
  <c r="AN26" i="53" s="1"/>
  <c r="AO26" i="53"/>
  <c r="AP26" i="53" s="1"/>
  <c r="AM31" i="53"/>
  <c r="AN31" i="53" s="1"/>
  <c r="AO31" i="53"/>
  <c r="AP31" i="53" s="1"/>
  <c r="AM36" i="53"/>
  <c r="AN36" i="53" s="1"/>
  <c r="AO36" i="53"/>
  <c r="AP36" i="53" s="1"/>
  <c r="AM40" i="53"/>
  <c r="AN40" i="53" s="1"/>
  <c r="AO40" i="53"/>
  <c r="AP40" i="53" s="1"/>
  <c r="AM46" i="53"/>
  <c r="AN46" i="53" s="1"/>
  <c r="AO46" i="53"/>
  <c r="AP46" i="53" s="1"/>
  <c r="AM25" i="53"/>
  <c r="AN25" i="53" s="1"/>
  <c r="AO25" i="53"/>
  <c r="AP25" i="53" s="1"/>
  <c r="AO35" i="53"/>
  <c r="AP35" i="53" s="1"/>
  <c r="AM35" i="53"/>
  <c r="AN35" i="53" s="1"/>
  <c r="AM45" i="53"/>
  <c r="AN45" i="53" s="1"/>
  <c r="AO45" i="53"/>
  <c r="AP45" i="53" s="1"/>
  <c r="AM18" i="53"/>
  <c r="AN18" i="53" s="1"/>
  <c r="AO18" i="53"/>
  <c r="AP18" i="53" s="1"/>
  <c r="AO23" i="53"/>
  <c r="AP23" i="53" s="1"/>
  <c r="AM23" i="53"/>
  <c r="AN23" i="53" s="1"/>
  <c r="AO32" i="53"/>
  <c r="AP32" i="53" s="1"/>
  <c r="AM32" i="53"/>
  <c r="AN32" i="53" s="1"/>
  <c r="AO37" i="53"/>
  <c r="AP37" i="53" s="1"/>
  <c r="AM37" i="53"/>
  <c r="AN37" i="53" s="1"/>
  <c r="AO41" i="53"/>
  <c r="AP41" i="53" s="1"/>
  <c r="AM41" i="53"/>
  <c r="AN41" i="53" s="1"/>
  <c r="AO47" i="53"/>
  <c r="AP47" i="53" s="1"/>
  <c r="AM47" i="53"/>
  <c r="AN47" i="53" s="1"/>
  <c r="AM17" i="53"/>
  <c r="AN17" i="53" s="1"/>
  <c r="AO17" i="53"/>
  <c r="AP17" i="53" s="1"/>
  <c r="AM30" i="53"/>
  <c r="AN30" i="53" s="1"/>
  <c r="AO30" i="53"/>
  <c r="AP30" i="53" s="1"/>
  <c r="AO39" i="53"/>
  <c r="AP39" i="53" s="1"/>
  <c r="AM39" i="53"/>
  <c r="AN39" i="53" s="1"/>
  <c r="AM22" i="53"/>
  <c r="AN22" i="53" s="1"/>
  <c r="AO22" i="53"/>
  <c r="AP22" i="53" s="1"/>
  <c r="AO19" i="53"/>
  <c r="AP19" i="53" s="1"/>
  <c r="AM19" i="53"/>
  <c r="AN19" i="53" s="1"/>
  <c r="AO28" i="53"/>
  <c r="AP28" i="53" s="1"/>
  <c r="AM28" i="53"/>
  <c r="AN28" i="53" s="1"/>
  <c r="AM16" i="53"/>
  <c r="AN16" i="53" s="1"/>
  <c r="AO16" i="53"/>
  <c r="AP16" i="53" s="1"/>
  <c r="AM20" i="53"/>
  <c r="AN20" i="53" s="1"/>
  <c r="AO20" i="53"/>
  <c r="AP20" i="53" s="1"/>
  <c r="AM24" i="53"/>
  <c r="AN24" i="53" s="1"/>
  <c r="AO24" i="53"/>
  <c r="AP24" i="53" s="1"/>
  <c r="AM29" i="53"/>
  <c r="AN29" i="53" s="1"/>
  <c r="AO29" i="53"/>
  <c r="AP29" i="53" s="1"/>
  <c r="AM33" i="53"/>
  <c r="AN33" i="53" s="1"/>
  <c r="AO33" i="53"/>
  <c r="AP33" i="53" s="1"/>
  <c r="AM38" i="53"/>
  <c r="AN38" i="53" s="1"/>
  <c r="AO38" i="53"/>
  <c r="AP38" i="53" s="1"/>
  <c r="AM43" i="53"/>
  <c r="AN43" i="53" s="1"/>
  <c r="AO43" i="53"/>
  <c r="AP43" i="53" s="1"/>
  <c r="AM49" i="53"/>
  <c r="AN49" i="53" s="1"/>
  <c r="AO49" i="53"/>
  <c r="AP49" i="53" s="1"/>
  <c r="AH14" i="53"/>
  <c r="P49" i="53"/>
  <c r="P47" i="53"/>
  <c r="P46" i="53"/>
  <c r="P45" i="53"/>
  <c r="P43" i="53"/>
  <c r="P41" i="53"/>
  <c r="P40" i="53"/>
  <c r="P39" i="53"/>
  <c r="P38" i="53"/>
  <c r="P37" i="53"/>
  <c r="P36" i="53"/>
  <c r="P35" i="53"/>
  <c r="P33" i="53"/>
  <c r="P32" i="53"/>
  <c r="P31" i="53"/>
  <c r="P30" i="53"/>
  <c r="P29" i="53"/>
  <c r="P28" i="53"/>
  <c r="P26" i="53"/>
  <c r="P25" i="53"/>
  <c r="P24" i="53"/>
  <c r="P23" i="53"/>
  <c r="P22" i="53"/>
  <c r="P21" i="53"/>
  <c r="P20" i="53"/>
  <c r="P19" i="53"/>
  <c r="P18" i="53"/>
  <c r="P17" i="53"/>
  <c r="P16" i="53"/>
  <c r="P15" i="53"/>
  <c r="V17" i="53" l="1"/>
  <c r="W17" i="53" s="1"/>
  <c r="X17" i="53"/>
  <c r="Y17" i="53" s="1"/>
  <c r="V25" i="53"/>
  <c r="W25" i="53" s="1"/>
  <c r="X25" i="53"/>
  <c r="Y25" i="53" s="1"/>
  <c r="V35" i="53"/>
  <c r="W35" i="53" s="1"/>
  <c r="X35" i="53"/>
  <c r="Y35" i="53" s="1"/>
  <c r="V45" i="53"/>
  <c r="W45" i="53" s="1"/>
  <c r="X45" i="53"/>
  <c r="Y45" i="53" s="1"/>
  <c r="V31" i="53"/>
  <c r="W31" i="53" s="1"/>
  <c r="X31" i="53"/>
  <c r="Y31" i="53" s="1"/>
  <c r="V40" i="53"/>
  <c r="W40" i="53" s="1"/>
  <c r="X40" i="53"/>
  <c r="Y40" i="53" s="1"/>
  <c r="V46" i="53"/>
  <c r="W46" i="53" s="1"/>
  <c r="X46" i="53"/>
  <c r="Y46" i="53" s="1"/>
  <c r="V30" i="53"/>
  <c r="W30" i="53" s="1"/>
  <c r="X30" i="53"/>
  <c r="Y30" i="53" s="1"/>
  <c r="V39" i="53"/>
  <c r="W39" i="53" s="1"/>
  <c r="X39" i="53"/>
  <c r="Y39" i="53" s="1"/>
  <c r="V22" i="53"/>
  <c r="W22" i="53" s="1"/>
  <c r="X22" i="53"/>
  <c r="Y22" i="53" s="1"/>
  <c r="X32" i="53"/>
  <c r="Y32" i="53" s="1"/>
  <c r="V32" i="53"/>
  <c r="W32" i="53" s="1"/>
  <c r="X47" i="53"/>
  <c r="Y47" i="53" s="1"/>
  <c r="V47" i="53"/>
  <c r="W47" i="53" s="1"/>
  <c r="V21" i="53"/>
  <c r="W21" i="53" s="1"/>
  <c r="X21" i="53"/>
  <c r="Y21" i="53" s="1"/>
  <c r="V18" i="53"/>
  <c r="W18" i="53" s="1"/>
  <c r="X18" i="53"/>
  <c r="Y18" i="53" s="1"/>
  <c r="V26" i="53"/>
  <c r="W26" i="53" s="1"/>
  <c r="X26" i="53"/>
  <c r="Y26" i="53" s="1"/>
  <c r="V36" i="53"/>
  <c r="W36" i="53" s="1"/>
  <c r="X36" i="53"/>
  <c r="Y36" i="53" s="1"/>
  <c r="X19" i="53"/>
  <c r="Y19" i="53" s="1"/>
  <c r="V19" i="53"/>
  <c r="W19" i="53" s="1"/>
  <c r="X23" i="53"/>
  <c r="Y23" i="53" s="1"/>
  <c r="V23" i="53"/>
  <c r="W23" i="53" s="1"/>
  <c r="X28" i="53"/>
  <c r="Y28" i="53" s="1"/>
  <c r="V28" i="53"/>
  <c r="W28" i="53" s="1"/>
  <c r="X37" i="53"/>
  <c r="Y37" i="53" s="1"/>
  <c r="V37" i="53"/>
  <c r="W37" i="53" s="1"/>
  <c r="X41" i="53"/>
  <c r="Y41" i="53" s="1"/>
  <c r="V41" i="53"/>
  <c r="W41" i="53" s="1"/>
  <c r="X16" i="53"/>
  <c r="Y16" i="53" s="1"/>
  <c r="V16" i="53"/>
  <c r="W16" i="53" s="1"/>
  <c r="X20" i="53"/>
  <c r="Y20" i="53" s="1"/>
  <c r="V20" i="53"/>
  <c r="W20" i="53" s="1"/>
  <c r="V24" i="53"/>
  <c r="W24" i="53" s="1"/>
  <c r="X24" i="53"/>
  <c r="Y24" i="53" s="1"/>
  <c r="X29" i="53"/>
  <c r="Y29" i="53" s="1"/>
  <c r="V29" i="53"/>
  <c r="W29" i="53" s="1"/>
  <c r="V33" i="53"/>
  <c r="W33" i="53" s="1"/>
  <c r="X33" i="53"/>
  <c r="Y33" i="53" s="1"/>
  <c r="X38" i="53"/>
  <c r="Y38" i="53" s="1"/>
  <c r="V38" i="53"/>
  <c r="W38" i="53" s="1"/>
  <c r="X43" i="53"/>
  <c r="Y43" i="53" s="1"/>
  <c r="V43" i="53"/>
  <c r="W43" i="53" s="1"/>
  <c r="X49" i="53"/>
  <c r="Y49" i="53" s="1"/>
  <c r="V49" i="53"/>
  <c r="W49" i="53" s="1"/>
  <c r="S79" i="58"/>
  <c r="MI49" i="53" l="1"/>
  <c r="MJ49" i="53" s="1"/>
  <c r="MG49" i="53"/>
  <c r="MF49" i="53"/>
  <c r="ME49" i="53"/>
  <c r="MD49" i="53"/>
  <c r="MC49" i="53"/>
  <c r="MH49" i="53" s="1"/>
  <c r="MI48" i="53"/>
  <c r="MJ48" i="53" s="1"/>
  <c r="MB48" i="53"/>
  <c r="MI47" i="53"/>
  <c r="MJ47" i="53" s="1"/>
  <c r="MG47" i="53"/>
  <c r="MF47" i="53"/>
  <c r="ME47" i="53"/>
  <c r="MD47" i="53"/>
  <c r="MC47" i="53"/>
  <c r="MH47" i="53" s="1"/>
  <c r="MI46" i="53"/>
  <c r="MJ46" i="53" s="1"/>
  <c r="MG46" i="53"/>
  <c r="MF46" i="53"/>
  <c r="ME46" i="53"/>
  <c r="MD46" i="53"/>
  <c r="MC46" i="53"/>
  <c r="MH46" i="53" s="1"/>
  <c r="MI45" i="53"/>
  <c r="MJ45" i="53" s="1"/>
  <c r="MG45" i="53"/>
  <c r="MF45" i="53"/>
  <c r="ME45" i="53"/>
  <c r="MD45" i="53"/>
  <c r="MC45" i="53"/>
  <c r="MH45" i="53" s="1"/>
  <c r="MI44" i="53"/>
  <c r="MJ44" i="53" s="1"/>
  <c r="MB44" i="53"/>
  <c r="MI43" i="53"/>
  <c r="MJ43" i="53" s="1"/>
  <c r="MG43" i="53"/>
  <c r="MF43" i="53"/>
  <c r="ME43" i="53"/>
  <c r="MD43" i="53"/>
  <c r="MC43" i="53"/>
  <c r="MH43" i="53" s="1"/>
  <c r="MI42" i="53"/>
  <c r="MJ42" i="53" s="1"/>
  <c r="MB42" i="53"/>
  <c r="MI41" i="53"/>
  <c r="MJ41" i="53" s="1"/>
  <c r="MG41" i="53"/>
  <c r="MF41" i="53"/>
  <c r="ME41" i="53"/>
  <c r="MD41" i="53"/>
  <c r="MC41" i="53"/>
  <c r="MH41" i="53" s="1"/>
  <c r="MI40" i="53"/>
  <c r="MJ40" i="53" s="1"/>
  <c r="MG40" i="53"/>
  <c r="MF40" i="53"/>
  <c r="ME40" i="53"/>
  <c r="MD40" i="53"/>
  <c r="MC40" i="53"/>
  <c r="MH40" i="53" s="1"/>
  <c r="MI39" i="53"/>
  <c r="MJ39" i="53" s="1"/>
  <c r="MG39" i="53"/>
  <c r="MF39" i="53"/>
  <c r="ME39" i="53"/>
  <c r="MD39" i="53"/>
  <c r="MC39" i="53"/>
  <c r="MH39" i="53" s="1"/>
  <c r="MI38" i="53"/>
  <c r="MJ38" i="53" s="1"/>
  <c r="MG38" i="53"/>
  <c r="MF38" i="53"/>
  <c r="ME38" i="53"/>
  <c r="MD38" i="53"/>
  <c r="MC38" i="53"/>
  <c r="MH38" i="53" s="1"/>
  <c r="MI37" i="53"/>
  <c r="MJ37" i="53" s="1"/>
  <c r="MG37" i="53"/>
  <c r="MF37" i="53"/>
  <c r="ME37" i="53"/>
  <c r="MD37" i="53"/>
  <c r="MC37" i="53"/>
  <c r="MH37" i="53" s="1"/>
  <c r="MI36" i="53"/>
  <c r="MJ36" i="53" s="1"/>
  <c r="MG36" i="53"/>
  <c r="MF36" i="53"/>
  <c r="ME36" i="53"/>
  <c r="MD36" i="53"/>
  <c r="MC36" i="53"/>
  <c r="MH36" i="53" s="1"/>
  <c r="MI35" i="53"/>
  <c r="MJ35" i="53" s="1"/>
  <c r="MG35" i="53"/>
  <c r="MF35" i="53"/>
  <c r="ME35" i="53"/>
  <c r="MD35" i="53"/>
  <c r="MC35" i="53"/>
  <c r="MH35" i="53" s="1"/>
  <c r="MB34" i="53"/>
  <c r="MG33" i="53"/>
  <c r="MF33" i="53"/>
  <c r="ME33" i="53"/>
  <c r="MD33" i="53"/>
  <c r="MC33" i="53"/>
  <c r="MH33" i="53" s="1"/>
  <c r="MI32" i="53"/>
  <c r="MJ32" i="53" s="1"/>
  <c r="MG32" i="53"/>
  <c r="MF32" i="53"/>
  <c r="ME32" i="53"/>
  <c r="MD32" i="53"/>
  <c r="MC32" i="53"/>
  <c r="MH32" i="53" s="1"/>
  <c r="MG31" i="53"/>
  <c r="MF31" i="53"/>
  <c r="ME31" i="53"/>
  <c r="MD31" i="53"/>
  <c r="MC31" i="53"/>
  <c r="MH31" i="53" s="1"/>
  <c r="MI30" i="53"/>
  <c r="MJ30" i="53" s="1"/>
  <c r="MG30" i="53"/>
  <c r="MF30" i="53"/>
  <c r="ME30" i="53"/>
  <c r="MD30" i="53"/>
  <c r="MC30" i="53"/>
  <c r="MH30" i="53" s="1"/>
  <c r="MI29" i="53"/>
  <c r="MJ29" i="53" s="1"/>
  <c r="MG29" i="53"/>
  <c r="MF29" i="53"/>
  <c r="ME29" i="53"/>
  <c r="MD29" i="53"/>
  <c r="MC29" i="53"/>
  <c r="MH29" i="53" s="1"/>
  <c r="MG28" i="53"/>
  <c r="MF28" i="53"/>
  <c r="ME28" i="53"/>
  <c r="MD28" i="53"/>
  <c r="MC28" i="53"/>
  <c r="MH28" i="53" s="1"/>
  <c r="MI27" i="53"/>
  <c r="MJ27" i="53" s="1"/>
  <c r="MB27" i="53"/>
  <c r="MI26" i="53"/>
  <c r="MJ26" i="53" s="1"/>
  <c r="MG26" i="53"/>
  <c r="MF26" i="53"/>
  <c r="ME26" i="53"/>
  <c r="MD26" i="53"/>
  <c r="MC26" i="53"/>
  <c r="MH26" i="53" s="1"/>
  <c r="MI25" i="53"/>
  <c r="MJ25" i="53" s="1"/>
  <c r="MG25" i="53"/>
  <c r="MF25" i="53"/>
  <c r="ME25" i="53"/>
  <c r="MD25" i="53"/>
  <c r="MC25" i="53"/>
  <c r="MH25" i="53" s="1"/>
  <c r="MI24" i="53"/>
  <c r="MJ24" i="53" s="1"/>
  <c r="MG24" i="53"/>
  <c r="MF24" i="53"/>
  <c r="ME24" i="53"/>
  <c r="MD24" i="53"/>
  <c r="MC24" i="53"/>
  <c r="MH24" i="53" s="1"/>
  <c r="MI22" i="53"/>
  <c r="MJ22" i="53" s="1"/>
  <c r="MG22" i="53"/>
  <c r="MF22" i="53"/>
  <c r="ME22" i="53"/>
  <c r="MD22" i="53"/>
  <c r="MC22" i="53"/>
  <c r="MH22" i="53" s="1"/>
  <c r="MI21" i="53"/>
  <c r="MJ21" i="53" s="1"/>
  <c r="MG21" i="53"/>
  <c r="MF21" i="53"/>
  <c r="ME21" i="53"/>
  <c r="MD21" i="53"/>
  <c r="MC21" i="53"/>
  <c r="MH21" i="53" s="1"/>
  <c r="MI19" i="53"/>
  <c r="MJ19" i="53" s="1"/>
  <c r="MG19" i="53"/>
  <c r="MF19" i="53"/>
  <c r="ME19" i="53"/>
  <c r="MD19" i="53"/>
  <c r="MC19" i="53"/>
  <c r="MH19" i="53" s="1"/>
  <c r="MI18" i="53"/>
  <c r="MJ18" i="53" s="1"/>
  <c r="MG18" i="53"/>
  <c r="MF18" i="53"/>
  <c r="ME18" i="53"/>
  <c r="MD18" i="53"/>
  <c r="MC18" i="53"/>
  <c r="MH18" i="53" s="1"/>
  <c r="MI17" i="53"/>
  <c r="MJ17" i="53" s="1"/>
  <c r="MG17" i="53"/>
  <c r="MF17" i="53"/>
  <c r="ME17" i="53"/>
  <c r="MD17" i="53"/>
  <c r="MC17" i="53"/>
  <c r="MH17" i="53" s="1"/>
  <c r="MH58" i="53" s="1"/>
  <c r="MI16" i="53"/>
  <c r="MJ16" i="53" s="1"/>
  <c r="MG16" i="53"/>
  <c r="MF16" i="53"/>
  <c r="ME16" i="53"/>
  <c r="MD16" i="53"/>
  <c r="MC16" i="53"/>
  <c r="MH16" i="53" s="1"/>
  <c r="MI15" i="53"/>
  <c r="MJ15" i="53" s="1"/>
  <c r="MG15" i="53"/>
  <c r="MF15" i="53"/>
  <c r="ME15" i="53"/>
  <c r="MD15" i="53"/>
  <c r="MC15" i="53"/>
  <c r="MH15" i="53" s="1"/>
  <c r="LR49" i="53"/>
  <c r="LS49" i="53" s="1"/>
  <c r="LP49" i="53"/>
  <c r="LO49" i="53"/>
  <c r="LN49" i="53"/>
  <c r="LM49" i="53"/>
  <c r="LL49" i="53"/>
  <c r="LQ49" i="53" s="1"/>
  <c r="LR48" i="53"/>
  <c r="LS48" i="53" s="1"/>
  <c r="LK48" i="53"/>
  <c r="LR47" i="53"/>
  <c r="LS47" i="53" s="1"/>
  <c r="LP47" i="53"/>
  <c r="LO47" i="53"/>
  <c r="LN47" i="53"/>
  <c r="LM47" i="53"/>
  <c r="LL47" i="53"/>
  <c r="LQ47" i="53" s="1"/>
  <c r="LR46" i="53"/>
  <c r="LS46" i="53" s="1"/>
  <c r="LP46" i="53"/>
  <c r="LO46" i="53"/>
  <c r="LN46" i="53"/>
  <c r="LM46" i="53"/>
  <c r="LL46" i="53"/>
  <c r="LQ46" i="53" s="1"/>
  <c r="LR45" i="53"/>
  <c r="LS45" i="53" s="1"/>
  <c r="LP45" i="53"/>
  <c r="LO45" i="53"/>
  <c r="LN45" i="53"/>
  <c r="LM45" i="53"/>
  <c r="LL45" i="53"/>
  <c r="LQ45" i="53" s="1"/>
  <c r="LR44" i="53"/>
  <c r="LS44" i="53" s="1"/>
  <c r="LK44" i="53"/>
  <c r="LR43" i="53"/>
  <c r="LS43" i="53" s="1"/>
  <c r="LP43" i="53"/>
  <c r="LO43" i="53"/>
  <c r="LN43" i="53"/>
  <c r="LM43" i="53"/>
  <c r="LL43" i="53"/>
  <c r="LQ43" i="53" s="1"/>
  <c r="LR42" i="53"/>
  <c r="LS42" i="53" s="1"/>
  <c r="LK42" i="53"/>
  <c r="LR41" i="53"/>
  <c r="LS41" i="53" s="1"/>
  <c r="LP41" i="53"/>
  <c r="LO41" i="53"/>
  <c r="LN41" i="53"/>
  <c r="LM41" i="53"/>
  <c r="LL41" i="53"/>
  <c r="LQ41" i="53" s="1"/>
  <c r="LR40" i="53"/>
  <c r="LS40" i="53" s="1"/>
  <c r="LP40" i="53"/>
  <c r="LO40" i="53"/>
  <c r="LN40" i="53"/>
  <c r="LM40" i="53"/>
  <c r="LL40" i="53"/>
  <c r="LQ40" i="53" s="1"/>
  <c r="LR39" i="53"/>
  <c r="LS39" i="53" s="1"/>
  <c r="LP39" i="53"/>
  <c r="LO39" i="53"/>
  <c r="LN39" i="53"/>
  <c r="LM39" i="53"/>
  <c r="LL39" i="53"/>
  <c r="LQ39" i="53" s="1"/>
  <c r="LR38" i="53"/>
  <c r="LS38" i="53" s="1"/>
  <c r="LP38" i="53"/>
  <c r="LO38" i="53"/>
  <c r="LN38" i="53"/>
  <c r="LM38" i="53"/>
  <c r="LL38" i="53"/>
  <c r="LQ38" i="53" s="1"/>
  <c r="LR37" i="53"/>
  <c r="LS37" i="53" s="1"/>
  <c r="LP37" i="53"/>
  <c r="LO37" i="53"/>
  <c r="LN37" i="53"/>
  <c r="LM37" i="53"/>
  <c r="LL37" i="53"/>
  <c r="LQ37" i="53" s="1"/>
  <c r="LR36" i="53"/>
  <c r="LS36" i="53" s="1"/>
  <c r="LP36" i="53"/>
  <c r="LO36" i="53"/>
  <c r="LN36" i="53"/>
  <c r="LM36" i="53"/>
  <c r="LL36" i="53"/>
  <c r="LQ36" i="53" s="1"/>
  <c r="LR35" i="53"/>
  <c r="LS35" i="53" s="1"/>
  <c r="LP35" i="53"/>
  <c r="LO35" i="53"/>
  <c r="LN35" i="53"/>
  <c r="LM35" i="53"/>
  <c r="LL35" i="53"/>
  <c r="LQ35" i="53" s="1"/>
  <c r="LK34" i="53"/>
  <c r="LP33" i="53"/>
  <c r="LO33" i="53"/>
  <c r="LN33" i="53"/>
  <c r="LM33" i="53"/>
  <c r="LL33" i="53"/>
  <c r="LQ33" i="53" s="1"/>
  <c r="LR32" i="53"/>
  <c r="LS32" i="53" s="1"/>
  <c r="LP32" i="53"/>
  <c r="LO32" i="53"/>
  <c r="LN32" i="53"/>
  <c r="LM32" i="53"/>
  <c r="LL32" i="53"/>
  <c r="LQ32" i="53" s="1"/>
  <c r="LP31" i="53"/>
  <c r="LO31" i="53"/>
  <c r="LN31" i="53"/>
  <c r="LM31" i="53"/>
  <c r="LL31" i="53"/>
  <c r="LQ31" i="53" s="1"/>
  <c r="LR30" i="53"/>
  <c r="LS30" i="53" s="1"/>
  <c r="LP30" i="53"/>
  <c r="LO30" i="53"/>
  <c r="LN30" i="53"/>
  <c r="LM30" i="53"/>
  <c r="LL30" i="53"/>
  <c r="LQ30" i="53" s="1"/>
  <c r="LR29" i="53"/>
  <c r="LS29" i="53" s="1"/>
  <c r="LP29" i="53"/>
  <c r="LO29" i="53"/>
  <c r="LN29" i="53"/>
  <c r="LM29" i="53"/>
  <c r="LL29" i="53"/>
  <c r="LQ29" i="53" s="1"/>
  <c r="LP28" i="53"/>
  <c r="LO28" i="53"/>
  <c r="LN28" i="53"/>
  <c r="LM28" i="53"/>
  <c r="LL28" i="53"/>
  <c r="LQ28" i="53" s="1"/>
  <c r="LR27" i="53"/>
  <c r="LS27" i="53" s="1"/>
  <c r="LK27" i="53"/>
  <c r="LR26" i="53"/>
  <c r="LS26" i="53" s="1"/>
  <c r="LP26" i="53"/>
  <c r="LO26" i="53"/>
  <c r="LN26" i="53"/>
  <c r="LM26" i="53"/>
  <c r="LL26" i="53"/>
  <c r="LQ26" i="53" s="1"/>
  <c r="LR25" i="53"/>
  <c r="LS25" i="53" s="1"/>
  <c r="LP25" i="53"/>
  <c r="LO25" i="53"/>
  <c r="LN25" i="53"/>
  <c r="LM25" i="53"/>
  <c r="LL25" i="53"/>
  <c r="LQ25" i="53" s="1"/>
  <c r="LR24" i="53"/>
  <c r="LS24" i="53" s="1"/>
  <c r="LP24" i="53"/>
  <c r="LO24" i="53"/>
  <c r="LN24" i="53"/>
  <c r="LM24" i="53"/>
  <c r="LL24" i="53"/>
  <c r="LQ24" i="53" s="1"/>
  <c r="LR22" i="53"/>
  <c r="LS22" i="53" s="1"/>
  <c r="LP22" i="53"/>
  <c r="LO22" i="53"/>
  <c r="LN22" i="53"/>
  <c r="LM22" i="53"/>
  <c r="LL22" i="53"/>
  <c r="LQ22" i="53" s="1"/>
  <c r="LR21" i="53"/>
  <c r="LS21" i="53" s="1"/>
  <c r="LP21" i="53"/>
  <c r="LO21" i="53"/>
  <c r="LN21" i="53"/>
  <c r="LM21" i="53"/>
  <c r="LL21" i="53"/>
  <c r="LQ21" i="53" s="1"/>
  <c r="LR19" i="53"/>
  <c r="LS19" i="53" s="1"/>
  <c r="LP19" i="53"/>
  <c r="LO19" i="53"/>
  <c r="LN19" i="53"/>
  <c r="LM19" i="53"/>
  <c r="LL19" i="53"/>
  <c r="LQ19" i="53" s="1"/>
  <c r="LR18" i="53"/>
  <c r="LS18" i="53" s="1"/>
  <c r="LP18" i="53"/>
  <c r="LO18" i="53"/>
  <c r="LN18" i="53"/>
  <c r="LM18" i="53"/>
  <c r="LL18" i="53"/>
  <c r="LQ18" i="53" s="1"/>
  <c r="LR17" i="53"/>
  <c r="LS17" i="53" s="1"/>
  <c r="LP17" i="53"/>
  <c r="LO17" i="53"/>
  <c r="LN17" i="53"/>
  <c r="LM17" i="53"/>
  <c r="LL17" i="53"/>
  <c r="LQ17" i="53" s="1"/>
  <c r="LQ58" i="53" s="1"/>
  <c r="LR16" i="53"/>
  <c r="LS16" i="53" s="1"/>
  <c r="LP16" i="53"/>
  <c r="LO16" i="53"/>
  <c r="LN16" i="53"/>
  <c r="LM16" i="53"/>
  <c r="LL16" i="53"/>
  <c r="LQ16" i="53" s="1"/>
  <c r="LR15" i="53"/>
  <c r="LS15" i="53" s="1"/>
  <c r="LP15" i="53"/>
  <c r="LO15" i="53"/>
  <c r="LN15" i="53"/>
  <c r="LM15" i="53"/>
  <c r="LL15" i="53"/>
  <c r="LQ15" i="53" s="1"/>
  <c r="LA49" i="53"/>
  <c r="LB49" i="53" s="1"/>
  <c r="KY49" i="53"/>
  <c r="KX49" i="53"/>
  <c r="KW49" i="53"/>
  <c r="KV49" i="53"/>
  <c r="KU49" i="53"/>
  <c r="KZ49" i="53" s="1"/>
  <c r="LA48" i="53"/>
  <c r="LB48" i="53" s="1"/>
  <c r="KT48" i="53"/>
  <c r="LA47" i="53"/>
  <c r="LB47" i="53" s="1"/>
  <c r="KY47" i="53"/>
  <c r="KX47" i="53"/>
  <c r="KW47" i="53"/>
  <c r="KV47" i="53"/>
  <c r="KU47" i="53"/>
  <c r="KZ47" i="53" s="1"/>
  <c r="LA46" i="53"/>
  <c r="LB46" i="53" s="1"/>
  <c r="KY46" i="53"/>
  <c r="KX46" i="53"/>
  <c r="KW46" i="53"/>
  <c r="KV46" i="53"/>
  <c r="KU46" i="53"/>
  <c r="KZ46" i="53" s="1"/>
  <c r="LA45" i="53"/>
  <c r="LB45" i="53" s="1"/>
  <c r="KY45" i="53"/>
  <c r="KX45" i="53"/>
  <c r="KW45" i="53"/>
  <c r="KV45" i="53"/>
  <c r="KU45" i="53"/>
  <c r="KZ45" i="53" s="1"/>
  <c r="LA44" i="53"/>
  <c r="LB44" i="53" s="1"/>
  <c r="KT44" i="53"/>
  <c r="LA43" i="53"/>
  <c r="LB43" i="53" s="1"/>
  <c r="KY43" i="53"/>
  <c r="KX43" i="53"/>
  <c r="KW43" i="53"/>
  <c r="KV43" i="53"/>
  <c r="KU43" i="53"/>
  <c r="KZ43" i="53" s="1"/>
  <c r="LA42" i="53"/>
  <c r="LB42" i="53" s="1"/>
  <c r="KT42" i="53"/>
  <c r="LA41" i="53"/>
  <c r="LB41" i="53" s="1"/>
  <c r="KY41" i="53"/>
  <c r="KX41" i="53"/>
  <c r="KW41" i="53"/>
  <c r="KV41" i="53"/>
  <c r="KU41" i="53"/>
  <c r="KZ41" i="53" s="1"/>
  <c r="LA40" i="53"/>
  <c r="LB40" i="53" s="1"/>
  <c r="KY40" i="53"/>
  <c r="KX40" i="53"/>
  <c r="KW40" i="53"/>
  <c r="KV40" i="53"/>
  <c r="KU40" i="53"/>
  <c r="KZ40" i="53" s="1"/>
  <c r="LA39" i="53"/>
  <c r="LB39" i="53" s="1"/>
  <c r="KY39" i="53"/>
  <c r="KX39" i="53"/>
  <c r="KW39" i="53"/>
  <c r="KV39" i="53"/>
  <c r="KU39" i="53"/>
  <c r="KZ39" i="53" s="1"/>
  <c r="LA38" i="53"/>
  <c r="LB38" i="53" s="1"/>
  <c r="KY38" i="53"/>
  <c r="KX38" i="53"/>
  <c r="KW38" i="53"/>
  <c r="KV38" i="53"/>
  <c r="KU38" i="53"/>
  <c r="KZ38" i="53" s="1"/>
  <c r="LA37" i="53"/>
  <c r="LB37" i="53" s="1"/>
  <c r="KY37" i="53"/>
  <c r="KX37" i="53"/>
  <c r="KW37" i="53"/>
  <c r="KV37" i="53"/>
  <c r="KU37" i="53"/>
  <c r="KZ37" i="53" s="1"/>
  <c r="LA36" i="53"/>
  <c r="LB36" i="53" s="1"/>
  <c r="KY36" i="53"/>
  <c r="KX36" i="53"/>
  <c r="KW36" i="53"/>
  <c r="KV36" i="53"/>
  <c r="KU36" i="53"/>
  <c r="KZ36" i="53" s="1"/>
  <c r="LA35" i="53"/>
  <c r="LB35" i="53" s="1"/>
  <c r="KY35" i="53"/>
  <c r="KX35" i="53"/>
  <c r="KW35" i="53"/>
  <c r="KV35" i="53"/>
  <c r="KU35" i="53"/>
  <c r="KZ35" i="53" s="1"/>
  <c r="KT34" i="53"/>
  <c r="KY33" i="53"/>
  <c r="KX33" i="53"/>
  <c r="KW33" i="53"/>
  <c r="KV33" i="53"/>
  <c r="KU33" i="53"/>
  <c r="KZ33" i="53" s="1"/>
  <c r="LA32" i="53"/>
  <c r="LB32" i="53" s="1"/>
  <c r="KY32" i="53"/>
  <c r="KX32" i="53"/>
  <c r="KW32" i="53"/>
  <c r="KV32" i="53"/>
  <c r="KU32" i="53"/>
  <c r="KZ32" i="53" s="1"/>
  <c r="KY31" i="53"/>
  <c r="KX31" i="53"/>
  <c r="KW31" i="53"/>
  <c r="KV31" i="53"/>
  <c r="KU31" i="53"/>
  <c r="KZ31" i="53" s="1"/>
  <c r="LA30" i="53"/>
  <c r="LB30" i="53" s="1"/>
  <c r="KY30" i="53"/>
  <c r="KX30" i="53"/>
  <c r="KW30" i="53"/>
  <c r="KV30" i="53"/>
  <c r="KU30" i="53"/>
  <c r="KZ30" i="53" s="1"/>
  <c r="LA29" i="53"/>
  <c r="LB29" i="53" s="1"/>
  <c r="KY29" i="53"/>
  <c r="KX29" i="53"/>
  <c r="KW29" i="53"/>
  <c r="KV29" i="53"/>
  <c r="KU29" i="53"/>
  <c r="KZ29" i="53" s="1"/>
  <c r="KY28" i="53"/>
  <c r="KX28" i="53"/>
  <c r="KW28" i="53"/>
  <c r="KV28" i="53"/>
  <c r="KU28" i="53"/>
  <c r="KZ28" i="53" s="1"/>
  <c r="LA27" i="53"/>
  <c r="LB27" i="53" s="1"/>
  <c r="KT27" i="53"/>
  <c r="LA26" i="53"/>
  <c r="LB26" i="53" s="1"/>
  <c r="KY26" i="53"/>
  <c r="KX26" i="53"/>
  <c r="KW26" i="53"/>
  <c r="KV26" i="53"/>
  <c r="KU26" i="53"/>
  <c r="KZ26" i="53" s="1"/>
  <c r="LA25" i="53"/>
  <c r="LB25" i="53" s="1"/>
  <c r="KY25" i="53"/>
  <c r="KX25" i="53"/>
  <c r="KW25" i="53"/>
  <c r="KV25" i="53"/>
  <c r="KU25" i="53"/>
  <c r="KZ25" i="53" s="1"/>
  <c r="LA24" i="53"/>
  <c r="LB24" i="53" s="1"/>
  <c r="KY24" i="53"/>
  <c r="KX24" i="53"/>
  <c r="KW24" i="53"/>
  <c r="KV24" i="53"/>
  <c r="KU24" i="53"/>
  <c r="KZ24" i="53" s="1"/>
  <c r="LA22" i="53"/>
  <c r="LB22" i="53" s="1"/>
  <c r="KY22" i="53"/>
  <c r="KX22" i="53"/>
  <c r="KW22" i="53"/>
  <c r="KV22" i="53"/>
  <c r="KU22" i="53"/>
  <c r="KZ22" i="53" s="1"/>
  <c r="LA21" i="53"/>
  <c r="LB21" i="53" s="1"/>
  <c r="KY21" i="53"/>
  <c r="KX21" i="53"/>
  <c r="KW21" i="53"/>
  <c r="KV21" i="53"/>
  <c r="KU21" i="53"/>
  <c r="KZ21" i="53" s="1"/>
  <c r="LA19" i="53"/>
  <c r="LB19" i="53" s="1"/>
  <c r="KY19" i="53"/>
  <c r="KX19" i="53"/>
  <c r="KW19" i="53"/>
  <c r="KV19" i="53"/>
  <c r="KU19" i="53"/>
  <c r="KZ19" i="53" s="1"/>
  <c r="LA18" i="53"/>
  <c r="LB18" i="53" s="1"/>
  <c r="KY18" i="53"/>
  <c r="KX18" i="53"/>
  <c r="KW18" i="53"/>
  <c r="KV18" i="53"/>
  <c r="KU18" i="53"/>
  <c r="KZ18" i="53" s="1"/>
  <c r="LA17" i="53"/>
  <c r="LB17" i="53" s="1"/>
  <c r="KY17" i="53"/>
  <c r="KX17" i="53"/>
  <c r="KW17" i="53"/>
  <c r="KV17" i="53"/>
  <c r="KU17" i="53"/>
  <c r="KZ17" i="53" s="1"/>
  <c r="KZ58" i="53" s="1"/>
  <c r="LA16" i="53"/>
  <c r="LB16" i="53" s="1"/>
  <c r="KY16" i="53"/>
  <c r="KX16" i="53"/>
  <c r="KW16" i="53"/>
  <c r="KV16" i="53"/>
  <c r="KU16" i="53"/>
  <c r="KZ16" i="53" s="1"/>
  <c r="LA15" i="53"/>
  <c r="LB15" i="53" s="1"/>
  <c r="KY15" i="53"/>
  <c r="KX15" i="53"/>
  <c r="KW15" i="53"/>
  <c r="KV15" i="53"/>
  <c r="KU15" i="53"/>
  <c r="KZ15" i="53" s="1"/>
  <c r="KJ49" i="53"/>
  <c r="KK49" i="53" s="1"/>
  <c r="KH49" i="53"/>
  <c r="KG49" i="53"/>
  <c r="KF49" i="53"/>
  <c r="KE49" i="53"/>
  <c r="KD49" i="53"/>
  <c r="KI49" i="53" s="1"/>
  <c r="KJ48" i="53"/>
  <c r="KK48" i="53" s="1"/>
  <c r="KC48" i="53"/>
  <c r="KJ47" i="53"/>
  <c r="KK47" i="53" s="1"/>
  <c r="KH47" i="53"/>
  <c r="KG47" i="53"/>
  <c r="KF47" i="53"/>
  <c r="KE47" i="53"/>
  <c r="KD47" i="53"/>
  <c r="KI47" i="53" s="1"/>
  <c r="KJ46" i="53"/>
  <c r="KK46" i="53" s="1"/>
  <c r="KH46" i="53"/>
  <c r="KG46" i="53"/>
  <c r="KF46" i="53"/>
  <c r="KE46" i="53"/>
  <c r="KD46" i="53"/>
  <c r="KI46" i="53" s="1"/>
  <c r="KJ45" i="53"/>
  <c r="KK45" i="53" s="1"/>
  <c r="KH45" i="53"/>
  <c r="KG45" i="53"/>
  <c r="KF45" i="53"/>
  <c r="KE45" i="53"/>
  <c r="KD45" i="53"/>
  <c r="KI45" i="53" s="1"/>
  <c r="KJ44" i="53"/>
  <c r="KK44" i="53" s="1"/>
  <c r="KC44" i="53"/>
  <c r="KJ43" i="53"/>
  <c r="KK43" i="53" s="1"/>
  <c r="KH43" i="53"/>
  <c r="KG43" i="53"/>
  <c r="KF43" i="53"/>
  <c r="KE43" i="53"/>
  <c r="KD43" i="53"/>
  <c r="KI43" i="53" s="1"/>
  <c r="KJ42" i="53"/>
  <c r="KK42" i="53" s="1"/>
  <c r="KC42" i="53"/>
  <c r="KJ41" i="53"/>
  <c r="KK41" i="53" s="1"/>
  <c r="KH41" i="53"/>
  <c r="KG41" i="53"/>
  <c r="KF41" i="53"/>
  <c r="KE41" i="53"/>
  <c r="KD41" i="53"/>
  <c r="KI41" i="53" s="1"/>
  <c r="KJ40" i="53"/>
  <c r="KK40" i="53" s="1"/>
  <c r="KH40" i="53"/>
  <c r="KG40" i="53"/>
  <c r="KF40" i="53"/>
  <c r="KE40" i="53"/>
  <c r="KD40" i="53"/>
  <c r="KI40" i="53" s="1"/>
  <c r="KJ39" i="53"/>
  <c r="KK39" i="53" s="1"/>
  <c r="KH39" i="53"/>
  <c r="KG39" i="53"/>
  <c r="KF39" i="53"/>
  <c r="KE39" i="53"/>
  <c r="KD39" i="53"/>
  <c r="KI39" i="53" s="1"/>
  <c r="KJ38" i="53"/>
  <c r="KK38" i="53" s="1"/>
  <c r="KH38" i="53"/>
  <c r="KG38" i="53"/>
  <c r="KF38" i="53"/>
  <c r="KE38" i="53"/>
  <c r="KD38" i="53"/>
  <c r="KI38" i="53" s="1"/>
  <c r="KJ37" i="53"/>
  <c r="KK37" i="53" s="1"/>
  <c r="KH37" i="53"/>
  <c r="KG37" i="53"/>
  <c r="KF37" i="53"/>
  <c r="KE37" i="53"/>
  <c r="KD37" i="53"/>
  <c r="KI37" i="53" s="1"/>
  <c r="KJ36" i="53"/>
  <c r="KK36" i="53" s="1"/>
  <c r="KH36" i="53"/>
  <c r="KG36" i="53"/>
  <c r="KF36" i="53"/>
  <c r="KE36" i="53"/>
  <c r="KD36" i="53"/>
  <c r="KI36" i="53" s="1"/>
  <c r="KJ35" i="53"/>
  <c r="KK35" i="53" s="1"/>
  <c r="KH35" i="53"/>
  <c r="KG35" i="53"/>
  <c r="KF35" i="53"/>
  <c r="KE35" i="53"/>
  <c r="KD35" i="53"/>
  <c r="KI35" i="53" s="1"/>
  <c r="KC34" i="53"/>
  <c r="KH33" i="53"/>
  <c r="KG33" i="53"/>
  <c r="KF33" i="53"/>
  <c r="KE33" i="53"/>
  <c r="KD33" i="53"/>
  <c r="KI33" i="53" s="1"/>
  <c r="KJ32" i="53"/>
  <c r="KK32" i="53" s="1"/>
  <c r="KH32" i="53"/>
  <c r="KG32" i="53"/>
  <c r="KF32" i="53"/>
  <c r="KE32" i="53"/>
  <c r="KD32" i="53"/>
  <c r="KI32" i="53" s="1"/>
  <c r="KH31" i="53"/>
  <c r="KG31" i="53"/>
  <c r="KF31" i="53"/>
  <c r="KE31" i="53"/>
  <c r="KD31" i="53"/>
  <c r="KI31" i="53" s="1"/>
  <c r="KJ30" i="53"/>
  <c r="KK30" i="53" s="1"/>
  <c r="KH30" i="53"/>
  <c r="KG30" i="53"/>
  <c r="KF30" i="53"/>
  <c r="KE30" i="53"/>
  <c r="KD30" i="53"/>
  <c r="KI30" i="53" s="1"/>
  <c r="KJ29" i="53"/>
  <c r="KK29" i="53" s="1"/>
  <c r="KH29" i="53"/>
  <c r="KG29" i="53"/>
  <c r="KF29" i="53"/>
  <c r="KE29" i="53"/>
  <c r="KD29" i="53"/>
  <c r="KI29" i="53" s="1"/>
  <c r="KH28" i="53"/>
  <c r="KG28" i="53"/>
  <c r="KF28" i="53"/>
  <c r="KE28" i="53"/>
  <c r="KD28" i="53"/>
  <c r="KI28" i="53" s="1"/>
  <c r="KJ27" i="53"/>
  <c r="KK27" i="53" s="1"/>
  <c r="KC27" i="53"/>
  <c r="KJ26" i="53"/>
  <c r="KK26" i="53" s="1"/>
  <c r="KH26" i="53"/>
  <c r="KG26" i="53"/>
  <c r="KF26" i="53"/>
  <c r="KE26" i="53"/>
  <c r="KD26" i="53"/>
  <c r="KI26" i="53" s="1"/>
  <c r="KJ25" i="53"/>
  <c r="KK25" i="53" s="1"/>
  <c r="KH25" i="53"/>
  <c r="KG25" i="53"/>
  <c r="KF25" i="53"/>
  <c r="KE25" i="53"/>
  <c r="KD25" i="53"/>
  <c r="KI25" i="53" s="1"/>
  <c r="KJ24" i="53"/>
  <c r="KK24" i="53" s="1"/>
  <c r="KH24" i="53"/>
  <c r="KG24" i="53"/>
  <c r="KF24" i="53"/>
  <c r="KE24" i="53"/>
  <c r="KD24" i="53"/>
  <c r="KI24" i="53" s="1"/>
  <c r="KJ22" i="53"/>
  <c r="KK22" i="53" s="1"/>
  <c r="KH22" i="53"/>
  <c r="KG22" i="53"/>
  <c r="KF22" i="53"/>
  <c r="KE22" i="53"/>
  <c r="KD22" i="53"/>
  <c r="KI22" i="53" s="1"/>
  <c r="KJ21" i="53"/>
  <c r="KK21" i="53" s="1"/>
  <c r="KH21" i="53"/>
  <c r="KG21" i="53"/>
  <c r="KF21" i="53"/>
  <c r="KE21" i="53"/>
  <c r="KD21" i="53"/>
  <c r="KI21" i="53" s="1"/>
  <c r="KJ19" i="53"/>
  <c r="KK19" i="53" s="1"/>
  <c r="KH19" i="53"/>
  <c r="KG19" i="53"/>
  <c r="KF19" i="53"/>
  <c r="KE19" i="53"/>
  <c r="KD19" i="53"/>
  <c r="KI19" i="53" s="1"/>
  <c r="KJ18" i="53"/>
  <c r="KK18" i="53" s="1"/>
  <c r="KH18" i="53"/>
  <c r="KG18" i="53"/>
  <c r="KF18" i="53"/>
  <c r="KE18" i="53"/>
  <c r="KD18" i="53"/>
  <c r="KI18" i="53" s="1"/>
  <c r="KJ17" i="53"/>
  <c r="KK17" i="53" s="1"/>
  <c r="KH17" i="53"/>
  <c r="KG17" i="53"/>
  <c r="KF17" i="53"/>
  <c r="KE17" i="53"/>
  <c r="KD17" i="53"/>
  <c r="KI17" i="53" s="1"/>
  <c r="KI58" i="53" s="1"/>
  <c r="KJ16" i="53"/>
  <c r="KK16" i="53" s="1"/>
  <c r="KH16" i="53"/>
  <c r="KG16" i="53"/>
  <c r="KF16" i="53"/>
  <c r="KE16" i="53"/>
  <c r="KD16" i="53"/>
  <c r="KI16" i="53" s="1"/>
  <c r="KJ15" i="53"/>
  <c r="KK15" i="53" s="1"/>
  <c r="KH15" i="53"/>
  <c r="KG15" i="53"/>
  <c r="KF15" i="53"/>
  <c r="KE15" i="53"/>
  <c r="KD15" i="53"/>
  <c r="KI15" i="53" s="1"/>
  <c r="JS49" i="53"/>
  <c r="JT49" i="53" s="1"/>
  <c r="JQ49" i="53"/>
  <c r="JP49" i="53"/>
  <c r="JO49" i="53"/>
  <c r="JN49" i="53"/>
  <c r="JM49" i="53"/>
  <c r="JR49" i="53" s="1"/>
  <c r="JS48" i="53"/>
  <c r="JT48" i="53" s="1"/>
  <c r="JL48" i="53"/>
  <c r="JS47" i="53"/>
  <c r="JT47" i="53" s="1"/>
  <c r="JQ47" i="53"/>
  <c r="JP47" i="53"/>
  <c r="JO47" i="53"/>
  <c r="JN47" i="53"/>
  <c r="JM47" i="53"/>
  <c r="JR47" i="53" s="1"/>
  <c r="JS46" i="53"/>
  <c r="JT46" i="53" s="1"/>
  <c r="JQ46" i="53"/>
  <c r="JP46" i="53"/>
  <c r="JO46" i="53"/>
  <c r="JN46" i="53"/>
  <c r="JM46" i="53"/>
  <c r="JR46" i="53" s="1"/>
  <c r="JS45" i="53"/>
  <c r="JT45" i="53" s="1"/>
  <c r="JQ45" i="53"/>
  <c r="JP45" i="53"/>
  <c r="JO45" i="53"/>
  <c r="JN45" i="53"/>
  <c r="JM45" i="53"/>
  <c r="JR45" i="53" s="1"/>
  <c r="JS44" i="53"/>
  <c r="JT44" i="53" s="1"/>
  <c r="JL44" i="53"/>
  <c r="JS43" i="53"/>
  <c r="JT43" i="53" s="1"/>
  <c r="JQ43" i="53"/>
  <c r="JP43" i="53"/>
  <c r="JO43" i="53"/>
  <c r="JN43" i="53"/>
  <c r="JM43" i="53"/>
  <c r="JR43" i="53" s="1"/>
  <c r="JS42" i="53"/>
  <c r="JT42" i="53" s="1"/>
  <c r="JL42" i="53"/>
  <c r="JS41" i="53"/>
  <c r="JT41" i="53" s="1"/>
  <c r="JQ41" i="53"/>
  <c r="JP41" i="53"/>
  <c r="JO41" i="53"/>
  <c r="JN41" i="53"/>
  <c r="JM41" i="53"/>
  <c r="JR41" i="53" s="1"/>
  <c r="JS40" i="53"/>
  <c r="JT40" i="53" s="1"/>
  <c r="JQ40" i="53"/>
  <c r="JP40" i="53"/>
  <c r="JO40" i="53"/>
  <c r="JN40" i="53"/>
  <c r="JM40" i="53"/>
  <c r="JR40" i="53" s="1"/>
  <c r="JS39" i="53"/>
  <c r="JT39" i="53" s="1"/>
  <c r="JQ39" i="53"/>
  <c r="JP39" i="53"/>
  <c r="JO39" i="53"/>
  <c r="JN39" i="53"/>
  <c r="JM39" i="53"/>
  <c r="JR39" i="53" s="1"/>
  <c r="JS38" i="53"/>
  <c r="JT38" i="53" s="1"/>
  <c r="JQ38" i="53"/>
  <c r="JP38" i="53"/>
  <c r="JO38" i="53"/>
  <c r="JN38" i="53"/>
  <c r="JM38" i="53"/>
  <c r="JR38" i="53" s="1"/>
  <c r="JS37" i="53"/>
  <c r="JT37" i="53" s="1"/>
  <c r="JQ37" i="53"/>
  <c r="JP37" i="53"/>
  <c r="JO37" i="53"/>
  <c r="JN37" i="53"/>
  <c r="JM37" i="53"/>
  <c r="JR37" i="53" s="1"/>
  <c r="JS36" i="53"/>
  <c r="JT36" i="53" s="1"/>
  <c r="JQ36" i="53"/>
  <c r="JP36" i="53"/>
  <c r="JO36" i="53"/>
  <c r="JN36" i="53"/>
  <c r="JM36" i="53"/>
  <c r="JR36" i="53" s="1"/>
  <c r="JS35" i="53"/>
  <c r="JT35" i="53" s="1"/>
  <c r="JQ35" i="53"/>
  <c r="JP35" i="53"/>
  <c r="JO35" i="53"/>
  <c r="JN35" i="53"/>
  <c r="JM35" i="53"/>
  <c r="JR35" i="53" s="1"/>
  <c r="JL34" i="53"/>
  <c r="JQ33" i="53"/>
  <c r="JP33" i="53"/>
  <c r="JO33" i="53"/>
  <c r="JN33" i="53"/>
  <c r="JM33" i="53"/>
  <c r="JR33" i="53" s="1"/>
  <c r="JS32" i="53"/>
  <c r="JT32" i="53" s="1"/>
  <c r="JQ32" i="53"/>
  <c r="JP32" i="53"/>
  <c r="JO32" i="53"/>
  <c r="JN32" i="53"/>
  <c r="JM32" i="53"/>
  <c r="JR32" i="53" s="1"/>
  <c r="JQ31" i="53"/>
  <c r="JP31" i="53"/>
  <c r="JO31" i="53"/>
  <c r="JN31" i="53"/>
  <c r="JM31" i="53"/>
  <c r="JR31" i="53" s="1"/>
  <c r="JS30" i="53"/>
  <c r="JT30" i="53" s="1"/>
  <c r="JQ30" i="53"/>
  <c r="JP30" i="53"/>
  <c r="JO30" i="53"/>
  <c r="JN30" i="53"/>
  <c r="JM30" i="53"/>
  <c r="JR30" i="53" s="1"/>
  <c r="JS29" i="53"/>
  <c r="JT29" i="53" s="1"/>
  <c r="JQ29" i="53"/>
  <c r="JP29" i="53"/>
  <c r="JO29" i="53"/>
  <c r="JN29" i="53"/>
  <c r="JM29" i="53"/>
  <c r="JR29" i="53" s="1"/>
  <c r="JQ28" i="53"/>
  <c r="JP28" i="53"/>
  <c r="JO28" i="53"/>
  <c r="JN28" i="53"/>
  <c r="JM28" i="53"/>
  <c r="JR28" i="53" s="1"/>
  <c r="JS27" i="53"/>
  <c r="JT27" i="53" s="1"/>
  <c r="JL27" i="53"/>
  <c r="JS26" i="53"/>
  <c r="JT26" i="53" s="1"/>
  <c r="JQ26" i="53"/>
  <c r="JP26" i="53"/>
  <c r="JO26" i="53"/>
  <c r="JN26" i="53"/>
  <c r="JM26" i="53"/>
  <c r="JR26" i="53" s="1"/>
  <c r="JS25" i="53"/>
  <c r="JT25" i="53" s="1"/>
  <c r="JQ25" i="53"/>
  <c r="JP25" i="53"/>
  <c r="JO25" i="53"/>
  <c r="JN25" i="53"/>
  <c r="JM25" i="53"/>
  <c r="JR25" i="53" s="1"/>
  <c r="JS24" i="53"/>
  <c r="JT24" i="53" s="1"/>
  <c r="JQ24" i="53"/>
  <c r="JP24" i="53"/>
  <c r="JO24" i="53"/>
  <c r="JN24" i="53"/>
  <c r="JM24" i="53"/>
  <c r="JR24" i="53" s="1"/>
  <c r="JS22" i="53"/>
  <c r="JT22" i="53" s="1"/>
  <c r="JQ22" i="53"/>
  <c r="JP22" i="53"/>
  <c r="JO22" i="53"/>
  <c r="JN22" i="53"/>
  <c r="JM22" i="53"/>
  <c r="JR22" i="53" s="1"/>
  <c r="JS21" i="53"/>
  <c r="JT21" i="53" s="1"/>
  <c r="JQ21" i="53"/>
  <c r="JP21" i="53"/>
  <c r="JO21" i="53"/>
  <c r="JN21" i="53"/>
  <c r="JM21" i="53"/>
  <c r="JR21" i="53" s="1"/>
  <c r="JS19" i="53"/>
  <c r="JT19" i="53" s="1"/>
  <c r="JQ19" i="53"/>
  <c r="JP19" i="53"/>
  <c r="JO19" i="53"/>
  <c r="JN19" i="53"/>
  <c r="JM19" i="53"/>
  <c r="JR19" i="53" s="1"/>
  <c r="JS18" i="53"/>
  <c r="JT18" i="53" s="1"/>
  <c r="JQ18" i="53"/>
  <c r="JP18" i="53"/>
  <c r="JO18" i="53"/>
  <c r="JN18" i="53"/>
  <c r="JM18" i="53"/>
  <c r="JR18" i="53" s="1"/>
  <c r="JS17" i="53"/>
  <c r="JT17" i="53" s="1"/>
  <c r="JQ17" i="53"/>
  <c r="JP17" i="53"/>
  <c r="JO17" i="53"/>
  <c r="JN17" i="53"/>
  <c r="JM17" i="53"/>
  <c r="JR17" i="53" s="1"/>
  <c r="JR58" i="53" s="1"/>
  <c r="JS16" i="53"/>
  <c r="JT16" i="53" s="1"/>
  <c r="JQ16" i="53"/>
  <c r="JP16" i="53"/>
  <c r="JO16" i="53"/>
  <c r="JN16" i="53"/>
  <c r="JM16" i="53"/>
  <c r="JR16" i="53" s="1"/>
  <c r="JS15" i="53"/>
  <c r="JT15" i="53" s="1"/>
  <c r="JQ15" i="53"/>
  <c r="JP15" i="53"/>
  <c r="JO15" i="53"/>
  <c r="JN15" i="53"/>
  <c r="JM15" i="53"/>
  <c r="JR15" i="53" s="1"/>
  <c r="JB49" i="53"/>
  <c r="JC49" i="53" s="1"/>
  <c r="IZ49" i="53"/>
  <c r="IY49" i="53"/>
  <c r="IX49" i="53"/>
  <c r="IW49" i="53"/>
  <c r="IV49" i="53"/>
  <c r="JA49" i="53" s="1"/>
  <c r="JB48" i="53"/>
  <c r="JC48" i="53" s="1"/>
  <c r="IU48" i="53"/>
  <c r="JB47" i="53"/>
  <c r="JC47" i="53" s="1"/>
  <c r="IZ47" i="53"/>
  <c r="IY47" i="53"/>
  <c r="IX47" i="53"/>
  <c r="IW47" i="53"/>
  <c r="IV47" i="53"/>
  <c r="JA47" i="53" s="1"/>
  <c r="JB46" i="53"/>
  <c r="JC46" i="53" s="1"/>
  <c r="IZ46" i="53"/>
  <c r="IY46" i="53"/>
  <c r="IX46" i="53"/>
  <c r="IW46" i="53"/>
  <c r="IV46" i="53"/>
  <c r="JA46" i="53" s="1"/>
  <c r="JB45" i="53"/>
  <c r="JC45" i="53" s="1"/>
  <c r="IZ45" i="53"/>
  <c r="IY45" i="53"/>
  <c r="IX45" i="53"/>
  <c r="IW45" i="53"/>
  <c r="IV45" i="53"/>
  <c r="JA45" i="53" s="1"/>
  <c r="JB44" i="53"/>
  <c r="JC44" i="53" s="1"/>
  <c r="IU44" i="53"/>
  <c r="JB43" i="53"/>
  <c r="JC43" i="53" s="1"/>
  <c r="IZ43" i="53"/>
  <c r="IY43" i="53"/>
  <c r="IX43" i="53"/>
  <c r="IW43" i="53"/>
  <c r="IV43" i="53"/>
  <c r="JA43" i="53" s="1"/>
  <c r="JB42" i="53"/>
  <c r="JC42" i="53" s="1"/>
  <c r="IU42" i="53"/>
  <c r="JB41" i="53"/>
  <c r="JC41" i="53" s="1"/>
  <c r="IZ41" i="53"/>
  <c r="IY41" i="53"/>
  <c r="IX41" i="53"/>
  <c r="IW41" i="53"/>
  <c r="IV41" i="53"/>
  <c r="JA41" i="53" s="1"/>
  <c r="JB40" i="53"/>
  <c r="JC40" i="53" s="1"/>
  <c r="IZ40" i="53"/>
  <c r="IY40" i="53"/>
  <c r="IX40" i="53"/>
  <c r="IW40" i="53"/>
  <c r="IV40" i="53"/>
  <c r="JA40" i="53" s="1"/>
  <c r="JB39" i="53"/>
  <c r="JC39" i="53" s="1"/>
  <c r="IZ39" i="53"/>
  <c r="IY39" i="53"/>
  <c r="IX39" i="53"/>
  <c r="IW39" i="53"/>
  <c r="IV39" i="53"/>
  <c r="JA39" i="53" s="1"/>
  <c r="JB38" i="53"/>
  <c r="JC38" i="53" s="1"/>
  <c r="IZ38" i="53"/>
  <c r="IY38" i="53"/>
  <c r="IX38" i="53"/>
  <c r="IW38" i="53"/>
  <c r="IV38" i="53"/>
  <c r="JA38" i="53" s="1"/>
  <c r="JB37" i="53"/>
  <c r="JC37" i="53" s="1"/>
  <c r="IZ37" i="53"/>
  <c r="IY37" i="53"/>
  <c r="IX37" i="53"/>
  <c r="IW37" i="53"/>
  <c r="IV37" i="53"/>
  <c r="JA37" i="53" s="1"/>
  <c r="JB36" i="53"/>
  <c r="JC36" i="53" s="1"/>
  <c r="IZ36" i="53"/>
  <c r="IY36" i="53"/>
  <c r="IX36" i="53"/>
  <c r="IW36" i="53"/>
  <c r="IV36" i="53"/>
  <c r="JA36" i="53" s="1"/>
  <c r="JB35" i="53"/>
  <c r="JC35" i="53" s="1"/>
  <c r="IZ35" i="53"/>
  <c r="IY35" i="53"/>
  <c r="IX35" i="53"/>
  <c r="IW35" i="53"/>
  <c r="IV35" i="53"/>
  <c r="JA35" i="53" s="1"/>
  <c r="IU34" i="53"/>
  <c r="IZ33" i="53"/>
  <c r="IY33" i="53"/>
  <c r="IX33" i="53"/>
  <c r="IW33" i="53"/>
  <c r="IV33" i="53"/>
  <c r="JA33" i="53" s="1"/>
  <c r="JB32" i="53"/>
  <c r="JC32" i="53" s="1"/>
  <c r="IZ32" i="53"/>
  <c r="IY32" i="53"/>
  <c r="IX32" i="53"/>
  <c r="IW32" i="53"/>
  <c r="IV32" i="53"/>
  <c r="JA32" i="53" s="1"/>
  <c r="IZ31" i="53"/>
  <c r="IY31" i="53"/>
  <c r="IX31" i="53"/>
  <c r="IW31" i="53"/>
  <c r="IV31" i="53"/>
  <c r="JA31" i="53" s="1"/>
  <c r="JB30" i="53"/>
  <c r="JC30" i="53" s="1"/>
  <c r="IZ30" i="53"/>
  <c r="IY30" i="53"/>
  <c r="IX30" i="53"/>
  <c r="IW30" i="53"/>
  <c r="IV30" i="53"/>
  <c r="JA30" i="53" s="1"/>
  <c r="JB29" i="53"/>
  <c r="JC29" i="53" s="1"/>
  <c r="IZ29" i="53"/>
  <c r="IY29" i="53"/>
  <c r="IX29" i="53"/>
  <c r="IW29" i="53"/>
  <c r="IV29" i="53"/>
  <c r="JA29" i="53" s="1"/>
  <c r="IZ28" i="53"/>
  <c r="IY28" i="53"/>
  <c r="IX28" i="53"/>
  <c r="IW28" i="53"/>
  <c r="IV28" i="53"/>
  <c r="JA28" i="53" s="1"/>
  <c r="JB27" i="53"/>
  <c r="JC27" i="53" s="1"/>
  <c r="IU27" i="53"/>
  <c r="JB26" i="53"/>
  <c r="JC26" i="53" s="1"/>
  <c r="IZ26" i="53"/>
  <c r="IY26" i="53"/>
  <c r="IX26" i="53"/>
  <c r="IW26" i="53"/>
  <c r="IV26" i="53"/>
  <c r="JA26" i="53" s="1"/>
  <c r="JB25" i="53"/>
  <c r="JC25" i="53" s="1"/>
  <c r="IZ25" i="53"/>
  <c r="IY25" i="53"/>
  <c r="IX25" i="53"/>
  <c r="IW25" i="53"/>
  <c r="IV25" i="53"/>
  <c r="JA25" i="53" s="1"/>
  <c r="JB24" i="53"/>
  <c r="JC24" i="53" s="1"/>
  <c r="IZ24" i="53"/>
  <c r="IY24" i="53"/>
  <c r="IX24" i="53"/>
  <c r="IW24" i="53"/>
  <c r="IV24" i="53"/>
  <c r="JA24" i="53" s="1"/>
  <c r="JB22" i="53"/>
  <c r="JC22" i="53" s="1"/>
  <c r="IZ22" i="53"/>
  <c r="IY22" i="53"/>
  <c r="IX22" i="53"/>
  <c r="IW22" i="53"/>
  <c r="IV22" i="53"/>
  <c r="JA22" i="53" s="1"/>
  <c r="JB21" i="53"/>
  <c r="JC21" i="53" s="1"/>
  <c r="IZ21" i="53"/>
  <c r="IY21" i="53"/>
  <c r="IX21" i="53"/>
  <c r="IW21" i="53"/>
  <c r="IV21" i="53"/>
  <c r="JA21" i="53" s="1"/>
  <c r="JB19" i="53"/>
  <c r="JC19" i="53" s="1"/>
  <c r="IZ19" i="53"/>
  <c r="IY19" i="53"/>
  <c r="IX19" i="53"/>
  <c r="IW19" i="53"/>
  <c r="IV19" i="53"/>
  <c r="JA19" i="53" s="1"/>
  <c r="JB18" i="53"/>
  <c r="JC18" i="53" s="1"/>
  <c r="IZ18" i="53"/>
  <c r="IY18" i="53"/>
  <c r="IX18" i="53"/>
  <c r="IW18" i="53"/>
  <c r="IV18" i="53"/>
  <c r="JA18" i="53" s="1"/>
  <c r="JB17" i="53"/>
  <c r="JC17" i="53" s="1"/>
  <c r="IZ17" i="53"/>
  <c r="IY17" i="53"/>
  <c r="IX17" i="53"/>
  <c r="IW17" i="53"/>
  <c r="IV17" i="53"/>
  <c r="JA17" i="53" s="1"/>
  <c r="JA58" i="53" s="1"/>
  <c r="JB16" i="53"/>
  <c r="JC16" i="53" s="1"/>
  <c r="IZ16" i="53"/>
  <c r="IY16" i="53"/>
  <c r="IX16" i="53"/>
  <c r="IW16" i="53"/>
  <c r="IV16" i="53"/>
  <c r="JA16" i="53" s="1"/>
  <c r="JB15" i="53"/>
  <c r="JC15" i="53" s="1"/>
  <c r="IZ15" i="53"/>
  <c r="IY15" i="53"/>
  <c r="IX15" i="53"/>
  <c r="IW15" i="53"/>
  <c r="IV15" i="53"/>
  <c r="JA15" i="53" s="1"/>
  <c r="IK49" i="53"/>
  <c r="IL49" i="53" s="1"/>
  <c r="II49" i="53"/>
  <c r="IH49" i="53"/>
  <c r="IG49" i="53"/>
  <c r="IF49" i="53"/>
  <c r="IE49" i="53"/>
  <c r="IJ49" i="53" s="1"/>
  <c r="IK48" i="53"/>
  <c r="IL48" i="53" s="1"/>
  <c r="ID48" i="53"/>
  <c r="IK47" i="53"/>
  <c r="IL47" i="53" s="1"/>
  <c r="II47" i="53"/>
  <c r="IH47" i="53"/>
  <c r="IG47" i="53"/>
  <c r="IF47" i="53"/>
  <c r="IE47" i="53"/>
  <c r="IJ47" i="53" s="1"/>
  <c r="IK46" i="53"/>
  <c r="IL46" i="53" s="1"/>
  <c r="II46" i="53"/>
  <c r="IH46" i="53"/>
  <c r="IG46" i="53"/>
  <c r="IF46" i="53"/>
  <c r="IE46" i="53"/>
  <c r="IJ46" i="53" s="1"/>
  <c r="IK45" i="53"/>
  <c r="IL45" i="53" s="1"/>
  <c r="II45" i="53"/>
  <c r="IH45" i="53"/>
  <c r="IG45" i="53"/>
  <c r="IF45" i="53"/>
  <c r="IE45" i="53"/>
  <c r="IJ45" i="53" s="1"/>
  <c r="IK44" i="53"/>
  <c r="IL44" i="53" s="1"/>
  <c r="ID44" i="53"/>
  <c r="IK43" i="53"/>
  <c r="IL43" i="53" s="1"/>
  <c r="II43" i="53"/>
  <c r="IH43" i="53"/>
  <c r="IG43" i="53"/>
  <c r="IF43" i="53"/>
  <c r="IE43" i="53"/>
  <c r="IJ43" i="53" s="1"/>
  <c r="IK42" i="53"/>
  <c r="IL42" i="53" s="1"/>
  <c r="ID42" i="53"/>
  <c r="IK41" i="53"/>
  <c r="IL41" i="53" s="1"/>
  <c r="II41" i="53"/>
  <c r="IH41" i="53"/>
  <c r="IG41" i="53"/>
  <c r="IF41" i="53"/>
  <c r="IE41" i="53"/>
  <c r="IJ41" i="53" s="1"/>
  <c r="IK40" i="53"/>
  <c r="IL40" i="53" s="1"/>
  <c r="II40" i="53"/>
  <c r="IH40" i="53"/>
  <c r="IG40" i="53"/>
  <c r="IF40" i="53"/>
  <c r="IE40" i="53"/>
  <c r="IJ40" i="53" s="1"/>
  <c r="IK39" i="53"/>
  <c r="IL39" i="53" s="1"/>
  <c r="II39" i="53"/>
  <c r="IH39" i="53"/>
  <c r="IG39" i="53"/>
  <c r="IF39" i="53"/>
  <c r="IE39" i="53"/>
  <c r="IJ39" i="53" s="1"/>
  <c r="IK38" i="53"/>
  <c r="IL38" i="53" s="1"/>
  <c r="II38" i="53"/>
  <c r="IH38" i="53"/>
  <c r="IG38" i="53"/>
  <c r="IF38" i="53"/>
  <c r="IE38" i="53"/>
  <c r="IJ38" i="53" s="1"/>
  <c r="IK37" i="53"/>
  <c r="IL37" i="53" s="1"/>
  <c r="II37" i="53"/>
  <c r="IH37" i="53"/>
  <c r="IG37" i="53"/>
  <c r="IF37" i="53"/>
  <c r="IE37" i="53"/>
  <c r="IJ37" i="53" s="1"/>
  <c r="IK36" i="53"/>
  <c r="IL36" i="53" s="1"/>
  <c r="II36" i="53"/>
  <c r="IH36" i="53"/>
  <c r="IG36" i="53"/>
  <c r="IF36" i="53"/>
  <c r="IE36" i="53"/>
  <c r="IJ36" i="53" s="1"/>
  <c r="IK35" i="53"/>
  <c r="IL35" i="53" s="1"/>
  <c r="II35" i="53"/>
  <c r="IH35" i="53"/>
  <c r="IG35" i="53"/>
  <c r="IF35" i="53"/>
  <c r="IE35" i="53"/>
  <c r="IJ35" i="53" s="1"/>
  <c r="ID34" i="53"/>
  <c r="II33" i="53"/>
  <c r="IH33" i="53"/>
  <c r="IG33" i="53"/>
  <c r="IF33" i="53"/>
  <c r="IE33" i="53"/>
  <c r="IJ33" i="53" s="1"/>
  <c r="IK32" i="53"/>
  <c r="IL32" i="53" s="1"/>
  <c r="II32" i="53"/>
  <c r="IH32" i="53"/>
  <c r="IG32" i="53"/>
  <c r="IF32" i="53"/>
  <c r="IE32" i="53"/>
  <c r="IJ32" i="53" s="1"/>
  <c r="II31" i="53"/>
  <c r="IH31" i="53"/>
  <c r="IG31" i="53"/>
  <c r="IF31" i="53"/>
  <c r="IE31" i="53"/>
  <c r="IJ31" i="53" s="1"/>
  <c r="IK30" i="53"/>
  <c r="IL30" i="53" s="1"/>
  <c r="II30" i="53"/>
  <c r="IH30" i="53"/>
  <c r="IG30" i="53"/>
  <c r="IF30" i="53"/>
  <c r="IE30" i="53"/>
  <c r="IJ30" i="53" s="1"/>
  <c r="IK29" i="53"/>
  <c r="IL29" i="53" s="1"/>
  <c r="II29" i="53"/>
  <c r="IH29" i="53"/>
  <c r="IG29" i="53"/>
  <c r="IF29" i="53"/>
  <c r="IE29" i="53"/>
  <c r="IJ29" i="53" s="1"/>
  <c r="II28" i="53"/>
  <c r="IH28" i="53"/>
  <c r="IG28" i="53"/>
  <c r="IF28" i="53"/>
  <c r="IE28" i="53"/>
  <c r="IJ28" i="53" s="1"/>
  <c r="IK27" i="53"/>
  <c r="IL27" i="53" s="1"/>
  <c r="ID27" i="53"/>
  <c r="IK26" i="53"/>
  <c r="IL26" i="53" s="1"/>
  <c r="II26" i="53"/>
  <c r="IH26" i="53"/>
  <c r="IG26" i="53"/>
  <c r="IF26" i="53"/>
  <c r="IE26" i="53"/>
  <c r="IJ26" i="53" s="1"/>
  <c r="IK25" i="53"/>
  <c r="IL25" i="53" s="1"/>
  <c r="II25" i="53"/>
  <c r="IH25" i="53"/>
  <c r="IG25" i="53"/>
  <c r="IF25" i="53"/>
  <c r="IE25" i="53"/>
  <c r="IJ25" i="53" s="1"/>
  <c r="IK24" i="53"/>
  <c r="IL24" i="53" s="1"/>
  <c r="II24" i="53"/>
  <c r="IH24" i="53"/>
  <c r="IG24" i="53"/>
  <c r="IF24" i="53"/>
  <c r="IE24" i="53"/>
  <c r="IJ24" i="53" s="1"/>
  <c r="IK22" i="53"/>
  <c r="IL22" i="53" s="1"/>
  <c r="II22" i="53"/>
  <c r="IH22" i="53"/>
  <c r="IG22" i="53"/>
  <c r="IF22" i="53"/>
  <c r="IE22" i="53"/>
  <c r="IJ22" i="53" s="1"/>
  <c r="IK21" i="53"/>
  <c r="IL21" i="53" s="1"/>
  <c r="II21" i="53"/>
  <c r="IH21" i="53"/>
  <c r="IG21" i="53"/>
  <c r="IF21" i="53"/>
  <c r="IE21" i="53"/>
  <c r="IJ21" i="53" s="1"/>
  <c r="IK19" i="53"/>
  <c r="IL19" i="53" s="1"/>
  <c r="II19" i="53"/>
  <c r="IH19" i="53"/>
  <c r="IG19" i="53"/>
  <c r="IF19" i="53"/>
  <c r="IE19" i="53"/>
  <c r="IJ19" i="53" s="1"/>
  <c r="IK18" i="53"/>
  <c r="IL18" i="53" s="1"/>
  <c r="II18" i="53"/>
  <c r="IH18" i="53"/>
  <c r="IG18" i="53"/>
  <c r="IF18" i="53"/>
  <c r="IE18" i="53"/>
  <c r="IJ18" i="53" s="1"/>
  <c r="IK17" i="53"/>
  <c r="IL17" i="53" s="1"/>
  <c r="II17" i="53"/>
  <c r="IH17" i="53"/>
  <c r="IG17" i="53"/>
  <c r="IF17" i="53"/>
  <c r="IE17" i="53"/>
  <c r="IJ17" i="53" s="1"/>
  <c r="IJ58" i="53" s="1"/>
  <c r="IK16" i="53"/>
  <c r="IL16" i="53" s="1"/>
  <c r="II16" i="53"/>
  <c r="IH16" i="53"/>
  <c r="IG16" i="53"/>
  <c r="IF16" i="53"/>
  <c r="IE16" i="53"/>
  <c r="IJ16" i="53" s="1"/>
  <c r="IK15" i="53"/>
  <c r="IL15" i="53" s="1"/>
  <c r="II15" i="53"/>
  <c r="IH15" i="53"/>
  <c r="IG15" i="53"/>
  <c r="IF15" i="53"/>
  <c r="IE15" i="53"/>
  <c r="IJ15" i="53" s="1"/>
  <c r="HT49" i="53"/>
  <c r="HU49" i="53" s="1"/>
  <c r="HR49" i="53"/>
  <c r="HQ49" i="53"/>
  <c r="HP49" i="53"/>
  <c r="HO49" i="53"/>
  <c r="HN49" i="53"/>
  <c r="HS49" i="53" s="1"/>
  <c r="HT48" i="53"/>
  <c r="HU48" i="53" s="1"/>
  <c r="HM48" i="53"/>
  <c r="HT47" i="53"/>
  <c r="HU47" i="53" s="1"/>
  <c r="HR47" i="53"/>
  <c r="HQ47" i="53"/>
  <c r="HP47" i="53"/>
  <c r="HO47" i="53"/>
  <c r="HN47" i="53"/>
  <c r="HS47" i="53" s="1"/>
  <c r="HT46" i="53"/>
  <c r="HU46" i="53" s="1"/>
  <c r="HR46" i="53"/>
  <c r="HQ46" i="53"/>
  <c r="HP46" i="53"/>
  <c r="HO46" i="53"/>
  <c r="HN46" i="53"/>
  <c r="HS46" i="53" s="1"/>
  <c r="HT45" i="53"/>
  <c r="HU45" i="53" s="1"/>
  <c r="HR45" i="53"/>
  <c r="HQ45" i="53"/>
  <c r="HP45" i="53"/>
  <c r="HO45" i="53"/>
  <c r="HN45" i="53"/>
  <c r="HS45" i="53" s="1"/>
  <c r="HT44" i="53"/>
  <c r="HU44" i="53" s="1"/>
  <c r="HM44" i="53"/>
  <c r="HT43" i="53"/>
  <c r="HU43" i="53" s="1"/>
  <c r="HR43" i="53"/>
  <c r="HQ43" i="53"/>
  <c r="HP43" i="53"/>
  <c r="HO43" i="53"/>
  <c r="HN43" i="53"/>
  <c r="HS43" i="53" s="1"/>
  <c r="HT42" i="53"/>
  <c r="HU42" i="53" s="1"/>
  <c r="HM42" i="53"/>
  <c r="HT41" i="53"/>
  <c r="HU41" i="53" s="1"/>
  <c r="HR41" i="53"/>
  <c r="HQ41" i="53"/>
  <c r="HP41" i="53"/>
  <c r="HO41" i="53"/>
  <c r="HN41" i="53"/>
  <c r="HS41" i="53" s="1"/>
  <c r="HT40" i="53"/>
  <c r="HU40" i="53" s="1"/>
  <c r="HR40" i="53"/>
  <c r="HQ40" i="53"/>
  <c r="HP40" i="53"/>
  <c r="HO40" i="53"/>
  <c r="HN40" i="53"/>
  <c r="HS40" i="53" s="1"/>
  <c r="HT39" i="53"/>
  <c r="HU39" i="53" s="1"/>
  <c r="HR39" i="53"/>
  <c r="HQ39" i="53"/>
  <c r="HP39" i="53"/>
  <c r="HO39" i="53"/>
  <c r="HN39" i="53"/>
  <c r="HS39" i="53" s="1"/>
  <c r="HT38" i="53"/>
  <c r="HU38" i="53" s="1"/>
  <c r="HR38" i="53"/>
  <c r="HQ38" i="53"/>
  <c r="HP38" i="53"/>
  <c r="HO38" i="53"/>
  <c r="HN38" i="53"/>
  <c r="HS38" i="53" s="1"/>
  <c r="HT37" i="53"/>
  <c r="HU37" i="53" s="1"/>
  <c r="HR37" i="53"/>
  <c r="HQ37" i="53"/>
  <c r="HP37" i="53"/>
  <c r="HO37" i="53"/>
  <c r="HN37" i="53"/>
  <c r="HS37" i="53" s="1"/>
  <c r="HT36" i="53"/>
  <c r="HU36" i="53" s="1"/>
  <c r="HR36" i="53"/>
  <c r="HQ36" i="53"/>
  <c r="HP36" i="53"/>
  <c r="HO36" i="53"/>
  <c r="HN36" i="53"/>
  <c r="HS36" i="53" s="1"/>
  <c r="HT35" i="53"/>
  <c r="HU35" i="53" s="1"/>
  <c r="HR35" i="53"/>
  <c r="HQ35" i="53"/>
  <c r="HP35" i="53"/>
  <c r="HO35" i="53"/>
  <c r="HN35" i="53"/>
  <c r="HS35" i="53" s="1"/>
  <c r="HM34" i="53"/>
  <c r="HR33" i="53"/>
  <c r="HQ33" i="53"/>
  <c r="HP33" i="53"/>
  <c r="HO33" i="53"/>
  <c r="HN33" i="53"/>
  <c r="HS33" i="53" s="1"/>
  <c r="HT32" i="53"/>
  <c r="HU32" i="53" s="1"/>
  <c r="HR32" i="53"/>
  <c r="HQ32" i="53"/>
  <c r="HP32" i="53"/>
  <c r="HO32" i="53"/>
  <c r="HN32" i="53"/>
  <c r="HS32" i="53" s="1"/>
  <c r="HR31" i="53"/>
  <c r="HQ31" i="53"/>
  <c r="HP31" i="53"/>
  <c r="HO31" i="53"/>
  <c r="HN31" i="53"/>
  <c r="HS31" i="53" s="1"/>
  <c r="HT30" i="53"/>
  <c r="HU30" i="53" s="1"/>
  <c r="HR30" i="53"/>
  <c r="HQ30" i="53"/>
  <c r="HP30" i="53"/>
  <c r="HO30" i="53"/>
  <c r="HN30" i="53"/>
  <c r="HS30" i="53" s="1"/>
  <c r="HT29" i="53"/>
  <c r="HU29" i="53" s="1"/>
  <c r="HR29" i="53"/>
  <c r="HQ29" i="53"/>
  <c r="HP29" i="53"/>
  <c r="HO29" i="53"/>
  <c r="HN29" i="53"/>
  <c r="HS29" i="53" s="1"/>
  <c r="HR28" i="53"/>
  <c r="HQ28" i="53"/>
  <c r="HP28" i="53"/>
  <c r="HO28" i="53"/>
  <c r="HN28" i="53"/>
  <c r="HS28" i="53" s="1"/>
  <c r="HT27" i="53"/>
  <c r="HU27" i="53" s="1"/>
  <c r="HM27" i="53"/>
  <c r="HT26" i="53"/>
  <c r="HU26" i="53" s="1"/>
  <c r="HR26" i="53"/>
  <c r="HQ26" i="53"/>
  <c r="HP26" i="53"/>
  <c r="HO26" i="53"/>
  <c r="HN26" i="53"/>
  <c r="HS26" i="53" s="1"/>
  <c r="HT25" i="53"/>
  <c r="HU25" i="53" s="1"/>
  <c r="HR25" i="53"/>
  <c r="HQ25" i="53"/>
  <c r="HP25" i="53"/>
  <c r="HO25" i="53"/>
  <c r="HN25" i="53"/>
  <c r="HS25" i="53" s="1"/>
  <c r="HT24" i="53"/>
  <c r="HU24" i="53" s="1"/>
  <c r="HR24" i="53"/>
  <c r="HQ24" i="53"/>
  <c r="HP24" i="53"/>
  <c r="HO24" i="53"/>
  <c r="HN24" i="53"/>
  <c r="HS24" i="53" s="1"/>
  <c r="HT22" i="53"/>
  <c r="HU22" i="53" s="1"/>
  <c r="HR22" i="53"/>
  <c r="HQ22" i="53"/>
  <c r="HP22" i="53"/>
  <c r="HO22" i="53"/>
  <c r="HN22" i="53"/>
  <c r="HS22" i="53" s="1"/>
  <c r="HT21" i="53"/>
  <c r="HU21" i="53" s="1"/>
  <c r="HR21" i="53"/>
  <c r="HQ21" i="53"/>
  <c r="HP21" i="53"/>
  <c r="HO21" i="53"/>
  <c r="HN21" i="53"/>
  <c r="HS21" i="53" s="1"/>
  <c r="HT19" i="53"/>
  <c r="HU19" i="53" s="1"/>
  <c r="HR19" i="53"/>
  <c r="HQ19" i="53"/>
  <c r="HP19" i="53"/>
  <c r="HO19" i="53"/>
  <c r="HN19" i="53"/>
  <c r="HS19" i="53" s="1"/>
  <c r="HT18" i="53"/>
  <c r="HU18" i="53" s="1"/>
  <c r="HR18" i="53"/>
  <c r="HQ18" i="53"/>
  <c r="HP18" i="53"/>
  <c r="HO18" i="53"/>
  <c r="HN18" i="53"/>
  <c r="HS18" i="53" s="1"/>
  <c r="HT17" i="53"/>
  <c r="HU17" i="53" s="1"/>
  <c r="HR17" i="53"/>
  <c r="HQ17" i="53"/>
  <c r="HP17" i="53"/>
  <c r="HO17" i="53"/>
  <c r="HN17" i="53"/>
  <c r="HS17" i="53" s="1"/>
  <c r="HS58" i="53" s="1"/>
  <c r="HT16" i="53"/>
  <c r="HU16" i="53" s="1"/>
  <c r="HR16" i="53"/>
  <c r="HQ16" i="53"/>
  <c r="HP16" i="53"/>
  <c r="HO16" i="53"/>
  <c r="HN16" i="53"/>
  <c r="HS16" i="53" s="1"/>
  <c r="HT15" i="53"/>
  <c r="HU15" i="53" s="1"/>
  <c r="HR15" i="53"/>
  <c r="HQ15" i="53"/>
  <c r="HP15" i="53"/>
  <c r="HO15" i="53"/>
  <c r="HN15" i="53"/>
  <c r="HS15" i="53" s="1"/>
  <c r="HC49" i="53"/>
  <c r="HD49" i="53" s="1"/>
  <c r="HA49" i="53"/>
  <c r="GZ49" i="53"/>
  <c r="GY49" i="53"/>
  <c r="GX49" i="53"/>
  <c r="GW49" i="53"/>
  <c r="HB49" i="53" s="1"/>
  <c r="HC48" i="53"/>
  <c r="HD48" i="53" s="1"/>
  <c r="GV48" i="53"/>
  <c r="HC47" i="53"/>
  <c r="HD47" i="53" s="1"/>
  <c r="HA47" i="53"/>
  <c r="GZ47" i="53"/>
  <c r="GY47" i="53"/>
  <c r="GX47" i="53"/>
  <c r="GW47" i="53"/>
  <c r="HB47" i="53" s="1"/>
  <c r="HC46" i="53"/>
  <c r="HD46" i="53" s="1"/>
  <c r="HA46" i="53"/>
  <c r="GZ46" i="53"/>
  <c r="GY46" i="53"/>
  <c r="GX46" i="53"/>
  <c r="GW46" i="53"/>
  <c r="HB46" i="53" s="1"/>
  <c r="HC45" i="53"/>
  <c r="HD45" i="53" s="1"/>
  <c r="HA45" i="53"/>
  <c r="GZ45" i="53"/>
  <c r="GY45" i="53"/>
  <c r="GX45" i="53"/>
  <c r="GW45" i="53"/>
  <c r="HB45" i="53" s="1"/>
  <c r="HC44" i="53"/>
  <c r="HD44" i="53" s="1"/>
  <c r="GV44" i="53"/>
  <c r="HC43" i="53"/>
  <c r="HD43" i="53" s="1"/>
  <c r="HA43" i="53"/>
  <c r="GZ43" i="53"/>
  <c r="GY43" i="53"/>
  <c r="GX43" i="53"/>
  <c r="GW43" i="53"/>
  <c r="HB43" i="53" s="1"/>
  <c r="HC42" i="53"/>
  <c r="HD42" i="53" s="1"/>
  <c r="GV42" i="53"/>
  <c r="HC41" i="53"/>
  <c r="HD41" i="53" s="1"/>
  <c r="HA41" i="53"/>
  <c r="GZ41" i="53"/>
  <c r="GY41" i="53"/>
  <c r="GX41" i="53"/>
  <c r="GW41" i="53"/>
  <c r="HB41" i="53" s="1"/>
  <c r="HC40" i="53"/>
  <c r="HD40" i="53" s="1"/>
  <c r="HA40" i="53"/>
  <c r="GZ40" i="53"/>
  <c r="GY40" i="53"/>
  <c r="GX40" i="53"/>
  <c r="GW40" i="53"/>
  <c r="HB40" i="53" s="1"/>
  <c r="HC39" i="53"/>
  <c r="HD39" i="53" s="1"/>
  <c r="HA39" i="53"/>
  <c r="GZ39" i="53"/>
  <c r="GY39" i="53"/>
  <c r="GX39" i="53"/>
  <c r="GW39" i="53"/>
  <c r="HB39" i="53" s="1"/>
  <c r="HC38" i="53"/>
  <c r="HD38" i="53" s="1"/>
  <c r="HA38" i="53"/>
  <c r="GZ38" i="53"/>
  <c r="GY38" i="53"/>
  <c r="GX38" i="53"/>
  <c r="GW38" i="53"/>
  <c r="HB38" i="53" s="1"/>
  <c r="HC37" i="53"/>
  <c r="HD37" i="53" s="1"/>
  <c r="HA37" i="53"/>
  <c r="GZ37" i="53"/>
  <c r="GY37" i="53"/>
  <c r="GX37" i="53"/>
  <c r="GW37" i="53"/>
  <c r="HB37" i="53" s="1"/>
  <c r="HC36" i="53"/>
  <c r="HD36" i="53" s="1"/>
  <c r="HA36" i="53"/>
  <c r="GZ36" i="53"/>
  <c r="GY36" i="53"/>
  <c r="GX36" i="53"/>
  <c r="GW36" i="53"/>
  <c r="HB36" i="53" s="1"/>
  <c r="HC35" i="53"/>
  <c r="HD35" i="53" s="1"/>
  <c r="HA35" i="53"/>
  <c r="GZ35" i="53"/>
  <c r="GY35" i="53"/>
  <c r="GX35" i="53"/>
  <c r="GW35" i="53"/>
  <c r="HB35" i="53" s="1"/>
  <c r="GV34" i="53"/>
  <c r="HA33" i="53"/>
  <c r="GZ33" i="53"/>
  <c r="GY33" i="53"/>
  <c r="GX33" i="53"/>
  <c r="GW33" i="53"/>
  <c r="HB33" i="53" s="1"/>
  <c r="HC32" i="53"/>
  <c r="HD32" i="53" s="1"/>
  <c r="HA32" i="53"/>
  <c r="GZ32" i="53"/>
  <c r="GY32" i="53"/>
  <c r="GX32" i="53"/>
  <c r="GW32" i="53"/>
  <c r="HB32" i="53" s="1"/>
  <c r="HA31" i="53"/>
  <c r="GZ31" i="53"/>
  <c r="GY31" i="53"/>
  <c r="GX31" i="53"/>
  <c r="GW31" i="53"/>
  <c r="HB31" i="53" s="1"/>
  <c r="HC30" i="53"/>
  <c r="HD30" i="53" s="1"/>
  <c r="HA30" i="53"/>
  <c r="GZ30" i="53"/>
  <c r="GY30" i="53"/>
  <c r="GX30" i="53"/>
  <c r="GW30" i="53"/>
  <c r="HB30" i="53" s="1"/>
  <c r="HC29" i="53"/>
  <c r="HD29" i="53" s="1"/>
  <c r="HA29" i="53"/>
  <c r="GZ29" i="53"/>
  <c r="GY29" i="53"/>
  <c r="GX29" i="53"/>
  <c r="GW29" i="53"/>
  <c r="HB29" i="53" s="1"/>
  <c r="HA28" i="53"/>
  <c r="GZ28" i="53"/>
  <c r="GY28" i="53"/>
  <c r="GX28" i="53"/>
  <c r="GW28" i="53"/>
  <c r="HB28" i="53" s="1"/>
  <c r="HC27" i="53"/>
  <c r="HD27" i="53" s="1"/>
  <c r="GV27" i="53"/>
  <c r="HC26" i="53"/>
  <c r="HD26" i="53" s="1"/>
  <c r="HA26" i="53"/>
  <c r="GZ26" i="53"/>
  <c r="GY26" i="53"/>
  <c r="GX26" i="53"/>
  <c r="GW26" i="53"/>
  <c r="HB26" i="53" s="1"/>
  <c r="HC25" i="53"/>
  <c r="HD25" i="53" s="1"/>
  <c r="HA25" i="53"/>
  <c r="GZ25" i="53"/>
  <c r="GY25" i="53"/>
  <c r="GX25" i="53"/>
  <c r="GW25" i="53"/>
  <c r="HB25" i="53" s="1"/>
  <c r="HC24" i="53"/>
  <c r="HD24" i="53" s="1"/>
  <c r="HA24" i="53"/>
  <c r="GZ24" i="53"/>
  <c r="GY24" i="53"/>
  <c r="GX24" i="53"/>
  <c r="GW24" i="53"/>
  <c r="HB24" i="53" s="1"/>
  <c r="HC22" i="53"/>
  <c r="HD22" i="53" s="1"/>
  <c r="HA22" i="53"/>
  <c r="GZ22" i="53"/>
  <c r="GY22" i="53"/>
  <c r="GX22" i="53"/>
  <c r="GW22" i="53"/>
  <c r="HB22" i="53" s="1"/>
  <c r="HC21" i="53"/>
  <c r="HD21" i="53" s="1"/>
  <c r="HA21" i="53"/>
  <c r="GZ21" i="53"/>
  <c r="GY21" i="53"/>
  <c r="GX21" i="53"/>
  <c r="GW21" i="53"/>
  <c r="HB21" i="53" s="1"/>
  <c r="HC19" i="53"/>
  <c r="HD19" i="53" s="1"/>
  <c r="HA19" i="53"/>
  <c r="GZ19" i="53"/>
  <c r="GY19" i="53"/>
  <c r="GX19" i="53"/>
  <c r="GW19" i="53"/>
  <c r="HB19" i="53" s="1"/>
  <c r="HC18" i="53"/>
  <c r="HD18" i="53" s="1"/>
  <c r="HA18" i="53"/>
  <c r="GZ18" i="53"/>
  <c r="GY18" i="53"/>
  <c r="GX18" i="53"/>
  <c r="GW18" i="53"/>
  <c r="HB18" i="53" s="1"/>
  <c r="HC17" i="53"/>
  <c r="HD17" i="53" s="1"/>
  <c r="HA17" i="53"/>
  <c r="GZ17" i="53"/>
  <c r="GY17" i="53"/>
  <c r="GX17" i="53"/>
  <c r="GW17" i="53"/>
  <c r="HB17" i="53" s="1"/>
  <c r="HB58" i="53" s="1"/>
  <c r="HC16" i="53"/>
  <c r="HD16" i="53" s="1"/>
  <c r="HA16" i="53"/>
  <c r="GZ16" i="53"/>
  <c r="GY16" i="53"/>
  <c r="GX16" i="53"/>
  <c r="GW16" i="53"/>
  <c r="HB16" i="53" s="1"/>
  <c r="HC15" i="53"/>
  <c r="HD15" i="53" s="1"/>
  <c r="HA15" i="53"/>
  <c r="GZ15" i="53"/>
  <c r="GY15" i="53"/>
  <c r="GX15" i="53"/>
  <c r="GW15" i="53"/>
  <c r="HB15" i="53" s="1"/>
  <c r="GL49" i="53"/>
  <c r="GM49" i="53" s="1"/>
  <c r="GJ49" i="53"/>
  <c r="GI49" i="53"/>
  <c r="GH49" i="53"/>
  <c r="GG49" i="53"/>
  <c r="GF49" i="53"/>
  <c r="GK49" i="53" s="1"/>
  <c r="GL48" i="53"/>
  <c r="GM48" i="53" s="1"/>
  <c r="GE48" i="53"/>
  <c r="GL47" i="53"/>
  <c r="GM47" i="53" s="1"/>
  <c r="GJ47" i="53"/>
  <c r="GI47" i="53"/>
  <c r="GH47" i="53"/>
  <c r="GG47" i="53"/>
  <c r="GF47" i="53"/>
  <c r="GK47" i="53" s="1"/>
  <c r="GL46" i="53"/>
  <c r="GM46" i="53" s="1"/>
  <c r="GJ46" i="53"/>
  <c r="GI46" i="53"/>
  <c r="GH46" i="53"/>
  <c r="GG46" i="53"/>
  <c r="GF46" i="53"/>
  <c r="GK46" i="53" s="1"/>
  <c r="GL45" i="53"/>
  <c r="GM45" i="53" s="1"/>
  <c r="GJ45" i="53"/>
  <c r="GI45" i="53"/>
  <c r="GH45" i="53"/>
  <c r="GG45" i="53"/>
  <c r="GF45" i="53"/>
  <c r="GK45" i="53" s="1"/>
  <c r="GL44" i="53"/>
  <c r="GM44" i="53" s="1"/>
  <c r="GE44" i="53"/>
  <c r="GL43" i="53"/>
  <c r="GM43" i="53" s="1"/>
  <c r="GJ43" i="53"/>
  <c r="GI43" i="53"/>
  <c r="GH43" i="53"/>
  <c r="GG43" i="53"/>
  <c r="GF43" i="53"/>
  <c r="GK43" i="53" s="1"/>
  <c r="GL42" i="53"/>
  <c r="GM42" i="53" s="1"/>
  <c r="GE42" i="53"/>
  <c r="GL41" i="53"/>
  <c r="GM41" i="53" s="1"/>
  <c r="GJ41" i="53"/>
  <c r="GI41" i="53"/>
  <c r="GH41" i="53"/>
  <c r="GG41" i="53"/>
  <c r="GF41" i="53"/>
  <c r="GK41" i="53" s="1"/>
  <c r="GL40" i="53"/>
  <c r="GM40" i="53" s="1"/>
  <c r="GJ40" i="53"/>
  <c r="GI40" i="53"/>
  <c r="GH40" i="53"/>
  <c r="GG40" i="53"/>
  <c r="GF40" i="53"/>
  <c r="GK40" i="53" s="1"/>
  <c r="GL39" i="53"/>
  <c r="GM39" i="53" s="1"/>
  <c r="GJ39" i="53"/>
  <c r="GI39" i="53"/>
  <c r="GH39" i="53"/>
  <c r="GG39" i="53"/>
  <c r="GF39" i="53"/>
  <c r="GK39" i="53" s="1"/>
  <c r="GL38" i="53"/>
  <c r="GM38" i="53" s="1"/>
  <c r="GJ38" i="53"/>
  <c r="GI38" i="53"/>
  <c r="GH38" i="53"/>
  <c r="GG38" i="53"/>
  <c r="GF38" i="53"/>
  <c r="GK38" i="53" s="1"/>
  <c r="GL37" i="53"/>
  <c r="GM37" i="53" s="1"/>
  <c r="GJ37" i="53"/>
  <c r="GI37" i="53"/>
  <c r="GH37" i="53"/>
  <c r="GG37" i="53"/>
  <c r="GF37" i="53"/>
  <c r="GK37" i="53" s="1"/>
  <c r="GL36" i="53"/>
  <c r="GM36" i="53" s="1"/>
  <c r="GJ36" i="53"/>
  <c r="GI36" i="53"/>
  <c r="GH36" i="53"/>
  <c r="GG36" i="53"/>
  <c r="GF36" i="53"/>
  <c r="GK36" i="53" s="1"/>
  <c r="GL35" i="53"/>
  <c r="GM35" i="53" s="1"/>
  <c r="GJ35" i="53"/>
  <c r="GI35" i="53"/>
  <c r="GH35" i="53"/>
  <c r="GG35" i="53"/>
  <c r="GF35" i="53"/>
  <c r="GK35" i="53" s="1"/>
  <c r="GE34" i="53"/>
  <c r="GJ33" i="53"/>
  <c r="GI33" i="53"/>
  <c r="GH33" i="53"/>
  <c r="GG33" i="53"/>
  <c r="GF33" i="53"/>
  <c r="GK33" i="53" s="1"/>
  <c r="GL32" i="53"/>
  <c r="GM32" i="53" s="1"/>
  <c r="GJ32" i="53"/>
  <c r="GI32" i="53"/>
  <c r="GH32" i="53"/>
  <c r="GG32" i="53"/>
  <c r="GF32" i="53"/>
  <c r="GK32" i="53" s="1"/>
  <c r="GJ31" i="53"/>
  <c r="GI31" i="53"/>
  <c r="GH31" i="53"/>
  <c r="GG31" i="53"/>
  <c r="GF31" i="53"/>
  <c r="GK31" i="53" s="1"/>
  <c r="GL30" i="53"/>
  <c r="GM30" i="53" s="1"/>
  <c r="GJ30" i="53"/>
  <c r="GI30" i="53"/>
  <c r="GH30" i="53"/>
  <c r="GG30" i="53"/>
  <c r="GF30" i="53"/>
  <c r="GK30" i="53" s="1"/>
  <c r="GL29" i="53"/>
  <c r="GM29" i="53" s="1"/>
  <c r="GJ29" i="53"/>
  <c r="GI29" i="53"/>
  <c r="GH29" i="53"/>
  <c r="GG29" i="53"/>
  <c r="GF29" i="53"/>
  <c r="GK29" i="53" s="1"/>
  <c r="GJ28" i="53"/>
  <c r="GI28" i="53"/>
  <c r="GH28" i="53"/>
  <c r="GG28" i="53"/>
  <c r="GF28" i="53"/>
  <c r="GK28" i="53" s="1"/>
  <c r="GL27" i="53"/>
  <c r="GM27" i="53" s="1"/>
  <c r="GE27" i="53"/>
  <c r="GL26" i="53"/>
  <c r="GM26" i="53" s="1"/>
  <c r="GJ26" i="53"/>
  <c r="GI26" i="53"/>
  <c r="GH26" i="53"/>
  <c r="GG26" i="53"/>
  <c r="GF26" i="53"/>
  <c r="GK26" i="53" s="1"/>
  <c r="GL25" i="53"/>
  <c r="GM25" i="53" s="1"/>
  <c r="GJ25" i="53"/>
  <c r="GI25" i="53"/>
  <c r="GH25" i="53"/>
  <c r="GG25" i="53"/>
  <c r="GF25" i="53"/>
  <c r="GK25" i="53" s="1"/>
  <c r="GL24" i="53"/>
  <c r="GM24" i="53" s="1"/>
  <c r="GJ24" i="53"/>
  <c r="GI24" i="53"/>
  <c r="GH24" i="53"/>
  <c r="GG24" i="53"/>
  <c r="GF24" i="53"/>
  <c r="GK24" i="53" s="1"/>
  <c r="GL22" i="53"/>
  <c r="GM22" i="53" s="1"/>
  <c r="GJ22" i="53"/>
  <c r="GI22" i="53"/>
  <c r="GH22" i="53"/>
  <c r="GG22" i="53"/>
  <c r="GF22" i="53"/>
  <c r="GK22" i="53" s="1"/>
  <c r="GL21" i="53"/>
  <c r="GM21" i="53" s="1"/>
  <c r="GJ21" i="53"/>
  <c r="GI21" i="53"/>
  <c r="GH21" i="53"/>
  <c r="GG21" i="53"/>
  <c r="GF21" i="53"/>
  <c r="GK21" i="53" s="1"/>
  <c r="GL19" i="53"/>
  <c r="GM19" i="53" s="1"/>
  <c r="GJ19" i="53"/>
  <c r="GI19" i="53"/>
  <c r="GH19" i="53"/>
  <c r="GG19" i="53"/>
  <c r="GF19" i="53"/>
  <c r="GK19" i="53" s="1"/>
  <c r="GL18" i="53"/>
  <c r="GM18" i="53" s="1"/>
  <c r="GJ18" i="53"/>
  <c r="GI18" i="53"/>
  <c r="GH18" i="53"/>
  <c r="GG18" i="53"/>
  <c r="GF18" i="53"/>
  <c r="GK18" i="53" s="1"/>
  <c r="GL17" i="53"/>
  <c r="GM17" i="53" s="1"/>
  <c r="GJ17" i="53"/>
  <c r="GI17" i="53"/>
  <c r="GH17" i="53"/>
  <c r="GG17" i="53"/>
  <c r="GF17" i="53"/>
  <c r="GK17" i="53" s="1"/>
  <c r="GK58" i="53" s="1"/>
  <c r="GL16" i="53"/>
  <c r="GM16" i="53" s="1"/>
  <c r="GJ16" i="53"/>
  <c r="GI16" i="53"/>
  <c r="GH16" i="53"/>
  <c r="GG16" i="53"/>
  <c r="GF16" i="53"/>
  <c r="GK16" i="53" s="1"/>
  <c r="GL15" i="53"/>
  <c r="GM15" i="53" s="1"/>
  <c r="GJ15" i="53"/>
  <c r="GI15" i="53"/>
  <c r="GH15" i="53"/>
  <c r="GG15" i="53"/>
  <c r="GF15" i="53"/>
  <c r="GK15" i="53" s="1"/>
  <c r="FU49" i="53"/>
  <c r="FV49" i="53" s="1"/>
  <c r="FS49" i="53"/>
  <c r="FR49" i="53"/>
  <c r="FQ49" i="53"/>
  <c r="FP49" i="53"/>
  <c r="FO49" i="53"/>
  <c r="FT49" i="53" s="1"/>
  <c r="FU48" i="53"/>
  <c r="FV48" i="53" s="1"/>
  <c r="FN48" i="53"/>
  <c r="FU47" i="53"/>
  <c r="FV47" i="53" s="1"/>
  <c r="FS47" i="53"/>
  <c r="FR47" i="53"/>
  <c r="FQ47" i="53"/>
  <c r="FP47" i="53"/>
  <c r="FO47" i="53"/>
  <c r="FT47" i="53" s="1"/>
  <c r="FU46" i="53"/>
  <c r="FV46" i="53" s="1"/>
  <c r="FT46" i="53"/>
  <c r="FS46" i="53"/>
  <c r="FR46" i="53"/>
  <c r="FQ46" i="53"/>
  <c r="FP46" i="53"/>
  <c r="FO46" i="53"/>
  <c r="FU45" i="53"/>
  <c r="FV45" i="53" s="1"/>
  <c r="FS45" i="53"/>
  <c r="FR45" i="53"/>
  <c r="FQ45" i="53"/>
  <c r="FP45" i="53"/>
  <c r="FO45" i="53"/>
  <c r="FT45" i="53" s="1"/>
  <c r="FV44" i="53"/>
  <c r="FU44" i="53"/>
  <c r="FN44" i="53"/>
  <c r="FU43" i="53"/>
  <c r="FV43" i="53" s="1"/>
  <c r="FS43" i="53"/>
  <c r="FR43" i="53"/>
  <c r="FQ43" i="53"/>
  <c r="FP43" i="53"/>
  <c r="FO43" i="53"/>
  <c r="FT43" i="53" s="1"/>
  <c r="FU42" i="53"/>
  <c r="FV42" i="53" s="1"/>
  <c r="FN42" i="53"/>
  <c r="FU41" i="53"/>
  <c r="FV41" i="53" s="1"/>
  <c r="FS41" i="53"/>
  <c r="FR41" i="53"/>
  <c r="FQ41" i="53"/>
  <c r="FP41" i="53"/>
  <c r="FO41" i="53"/>
  <c r="FT41" i="53" s="1"/>
  <c r="FU40" i="53"/>
  <c r="FV40" i="53" s="1"/>
  <c r="FS40" i="53"/>
  <c r="FR40" i="53"/>
  <c r="FQ40" i="53"/>
  <c r="FP40" i="53"/>
  <c r="FO40" i="53"/>
  <c r="FT40" i="53" s="1"/>
  <c r="FU39" i="53"/>
  <c r="FV39" i="53" s="1"/>
  <c r="FS39" i="53"/>
  <c r="FR39" i="53"/>
  <c r="FQ39" i="53"/>
  <c r="FP39" i="53"/>
  <c r="FO39" i="53"/>
  <c r="FT39" i="53" s="1"/>
  <c r="FU38" i="53"/>
  <c r="FV38" i="53" s="1"/>
  <c r="FS38" i="53"/>
  <c r="FR38" i="53"/>
  <c r="FQ38" i="53"/>
  <c r="FP38" i="53"/>
  <c r="FO38" i="53"/>
  <c r="FT38" i="53" s="1"/>
  <c r="FU37" i="53"/>
  <c r="FV37" i="53" s="1"/>
  <c r="FS37" i="53"/>
  <c r="FR37" i="53"/>
  <c r="FQ37" i="53"/>
  <c r="FP37" i="53"/>
  <c r="FO37" i="53"/>
  <c r="FT37" i="53" s="1"/>
  <c r="FU36" i="53"/>
  <c r="FV36" i="53" s="1"/>
  <c r="FS36" i="53"/>
  <c r="FR36" i="53"/>
  <c r="FQ36" i="53"/>
  <c r="FP36" i="53"/>
  <c r="FO36" i="53"/>
  <c r="FT36" i="53" s="1"/>
  <c r="FU35" i="53"/>
  <c r="FV35" i="53" s="1"/>
  <c r="FS35" i="53"/>
  <c r="FR35" i="53"/>
  <c r="FQ35" i="53"/>
  <c r="FP35" i="53"/>
  <c r="FO35" i="53"/>
  <c r="FT35" i="53" s="1"/>
  <c r="FN34" i="53"/>
  <c r="FS33" i="53"/>
  <c r="FR33" i="53"/>
  <c r="FQ33" i="53"/>
  <c r="FP33" i="53"/>
  <c r="FO33" i="53"/>
  <c r="FT33" i="53" s="1"/>
  <c r="FU32" i="53"/>
  <c r="FV32" i="53" s="1"/>
  <c r="FS32" i="53"/>
  <c r="FR32" i="53"/>
  <c r="FQ32" i="53"/>
  <c r="FP32" i="53"/>
  <c r="FO32" i="53"/>
  <c r="FT32" i="53" s="1"/>
  <c r="FS31" i="53"/>
  <c r="FR31" i="53"/>
  <c r="FQ31" i="53"/>
  <c r="FP31" i="53"/>
  <c r="FO31" i="53"/>
  <c r="FT31" i="53" s="1"/>
  <c r="FV30" i="53"/>
  <c r="FU30" i="53"/>
  <c r="FS30" i="53"/>
  <c r="FR30" i="53"/>
  <c r="FQ30" i="53"/>
  <c r="FP30" i="53"/>
  <c r="FO30" i="53"/>
  <c r="FT30" i="53" s="1"/>
  <c r="FU29" i="53"/>
  <c r="FV29" i="53" s="1"/>
  <c r="FS29" i="53"/>
  <c r="FR29" i="53"/>
  <c r="FQ29" i="53"/>
  <c r="FP29" i="53"/>
  <c r="FO29" i="53"/>
  <c r="FT29" i="53" s="1"/>
  <c r="FS28" i="53"/>
  <c r="FR28" i="53"/>
  <c r="FQ28" i="53"/>
  <c r="FP28" i="53"/>
  <c r="FO28" i="53"/>
  <c r="FT28" i="53" s="1"/>
  <c r="FU27" i="53"/>
  <c r="FV27" i="53" s="1"/>
  <c r="FN27" i="53"/>
  <c r="FU26" i="53"/>
  <c r="FV26" i="53" s="1"/>
  <c r="FS26" i="53"/>
  <c r="FR26" i="53"/>
  <c r="FQ26" i="53"/>
  <c r="FP26" i="53"/>
  <c r="FO26" i="53"/>
  <c r="FT26" i="53" s="1"/>
  <c r="FU25" i="53"/>
  <c r="FV25" i="53" s="1"/>
  <c r="FS25" i="53"/>
  <c r="FR25" i="53"/>
  <c r="FQ25" i="53"/>
  <c r="FP25" i="53"/>
  <c r="FO25" i="53"/>
  <c r="FT25" i="53" s="1"/>
  <c r="FU24" i="53"/>
  <c r="FV24" i="53" s="1"/>
  <c r="FS24" i="53"/>
  <c r="FR24" i="53"/>
  <c r="FQ24" i="53"/>
  <c r="FP24" i="53"/>
  <c r="FO24" i="53"/>
  <c r="FT24" i="53" s="1"/>
  <c r="FU22" i="53"/>
  <c r="FV22" i="53" s="1"/>
  <c r="FS22" i="53"/>
  <c r="FR22" i="53"/>
  <c r="FQ22" i="53"/>
  <c r="FP22" i="53"/>
  <c r="FO22" i="53"/>
  <c r="FT22" i="53" s="1"/>
  <c r="FU21" i="53"/>
  <c r="FV21" i="53" s="1"/>
  <c r="FS21" i="53"/>
  <c r="FR21" i="53"/>
  <c r="FQ21" i="53"/>
  <c r="FP21" i="53"/>
  <c r="FO21" i="53"/>
  <c r="FT21" i="53" s="1"/>
  <c r="FU19" i="53"/>
  <c r="FV19" i="53" s="1"/>
  <c r="FS19" i="53"/>
  <c r="FR19" i="53"/>
  <c r="FQ19" i="53"/>
  <c r="FP19" i="53"/>
  <c r="FO19" i="53"/>
  <c r="FT19" i="53" s="1"/>
  <c r="FU18" i="53"/>
  <c r="FV18" i="53" s="1"/>
  <c r="FS18" i="53"/>
  <c r="FR18" i="53"/>
  <c r="FQ18" i="53"/>
  <c r="FP18" i="53"/>
  <c r="FO18" i="53"/>
  <c r="FT18" i="53" s="1"/>
  <c r="FU17" i="53"/>
  <c r="FV17" i="53" s="1"/>
  <c r="FS17" i="53"/>
  <c r="FR17" i="53"/>
  <c r="FQ17" i="53"/>
  <c r="FP17" i="53"/>
  <c r="FO17" i="53"/>
  <c r="FT17" i="53" s="1"/>
  <c r="FT58" i="53" s="1"/>
  <c r="FU16" i="53"/>
  <c r="FV16" i="53" s="1"/>
  <c r="FS16" i="53"/>
  <c r="FR16" i="53"/>
  <c r="FQ16" i="53"/>
  <c r="FP16" i="53"/>
  <c r="FO16" i="53"/>
  <c r="FT16" i="53" s="1"/>
  <c r="FU15" i="53"/>
  <c r="FV15" i="53" s="1"/>
  <c r="FS15" i="53"/>
  <c r="FR15" i="53"/>
  <c r="FQ15" i="53"/>
  <c r="FP15" i="53"/>
  <c r="FO15" i="53"/>
  <c r="FT15" i="53" s="1"/>
  <c r="FD49" i="53"/>
  <c r="FE49" i="53" s="1"/>
  <c r="FB49" i="53"/>
  <c r="FA49" i="53"/>
  <c r="EZ49" i="53"/>
  <c r="EY49" i="53"/>
  <c r="EX49" i="53"/>
  <c r="FC49" i="53" s="1"/>
  <c r="FE48" i="53"/>
  <c r="FD48" i="53"/>
  <c r="EW48" i="53"/>
  <c r="FD47" i="53"/>
  <c r="FE47" i="53" s="1"/>
  <c r="FB47" i="53"/>
  <c r="FA47" i="53"/>
  <c r="EZ47" i="53"/>
  <c r="EY47" i="53"/>
  <c r="EX47" i="53"/>
  <c r="FC47" i="53" s="1"/>
  <c r="FD46" i="53"/>
  <c r="FE46" i="53" s="1"/>
  <c r="FB46" i="53"/>
  <c r="FA46" i="53"/>
  <c r="EZ46" i="53"/>
  <c r="EY46" i="53"/>
  <c r="EX46" i="53"/>
  <c r="FC46" i="53" s="1"/>
  <c r="FD45" i="53"/>
  <c r="FE45" i="53" s="1"/>
  <c r="FB45" i="53"/>
  <c r="FA45" i="53"/>
  <c r="EZ45" i="53"/>
  <c r="EY45" i="53"/>
  <c r="EX45" i="53"/>
  <c r="FC45" i="53" s="1"/>
  <c r="FD44" i="53"/>
  <c r="FE44" i="53" s="1"/>
  <c r="EW44" i="53"/>
  <c r="FD43" i="53"/>
  <c r="FE43" i="53" s="1"/>
  <c r="FB43" i="53"/>
  <c r="FA43" i="53"/>
  <c r="EZ43" i="53"/>
  <c r="EY43" i="53"/>
  <c r="EX43" i="53"/>
  <c r="FC43" i="53" s="1"/>
  <c r="FD42" i="53"/>
  <c r="FE42" i="53" s="1"/>
  <c r="EW42" i="53"/>
  <c r="FD41" i="53"/>
  <c r="FE41" i="53" s="1"/>
  <c r="FB41" i="53"/>
  <c r="FA41" i="53"/>
  <c r="EZ41" i="53"/>
  <c r="EY41" i="53"/>
  <c r="EX41" i="53"/>
  <c r="FC41" i="53" s="1"/>
  <c r="FD40" i="53"/>
  <c r="FE40" i="53" s="1"/>
  <c r="FB40" i="53"/>
  <c r="FA40" i="53"/>
  <c r="EZ40" i="53"/>
  <c r="EY40" i="53"/>
  <c r="EX40" i="53"/>
  <c r="FC40" i="53" s="1"/>
  <c r="FD39" i="53"/>
  <c r="FE39" i="53" s="1"/>
  <c r="FB39" i="53"/>
  <c r="FA39" i="53"/>
  <c r="EZ39" i="53"/>
  <c r="EY39" i="53"/>
  <c r="EX39" i="53"/>
  <c r="FC39" i="53" s="1"/>
  <c r="FD38" i="53"/>
  <c r="FE38" i="53" s="1"/>
  <c r="FB38" i="53"/>
  <c r="FA38" i="53"/>
  <c r="EZ38" i="53"/>
  <c r="EY38" i="53"/>
  <c r="EX38" i="53"/>
  <c r="FC38" i="53" s="1"/>
  <c r="FD37" i="53"/>
  <c r="FE37" i="53" s="1"/>
  <c r="FB37" i="53"/>
  <c r="FA37" i="53"/>
  <c r="EZ37" i="53"/>
  <c r="EY37" i="53"/>
  <c r="EX37" i="53"/>
  <c r="FC37" i="53" s="1"/>
  <c r="FD36" i="53"/>
  <c r="FE36" i="53" s="1"/>
  <c r="FB36" i="53"/>
  <c r="FA36" i="53"/>
  <c r="EZ36" i="53"/>
  <c r="EY36" i="53"/>
  <c r="EX36" i="53"/>
  <c r="FC36" i="53" s="1"/>
  <c r="FD35" i="53"/>
  <c r="FE35" i="53" s="1"/>
  <c r="FB35" i="53"/>
  <c r="FA35" i="53"/>
  <c r="EZ35" i="53"/>
  <c r="EY35" i="53"/>
  <c r="EX35" i="53"/>
  <c r="FC35" i="53" s="1"/>
  <c r="EW34" i="53"/>
  <c r="FB33" i="53"/>
  <c r="FA33" i="53"/>
  <c r="EZ33" i="53"/>
  <c r="EY33" i="53"/>
  <c r="EX33" i="53"/>
  <c r="FC33" i="53" s="1"/>
  <c r="FD32" i="53"/>
  <c r="FE32" i="53" s="1"/>
  <c r="FB32" i="53"/>
  <c r="FA32" i="53"/>
  <c r="EZ32" i="53"/>
  <c r="EY32" i="53"/>
  <c r="EX32" i="53"/>
  <c r="FC32" i="53" s="1"/>
  <c r="FB31" i="53"/>
  <c r="FA31" i="53"/>
  <c r="EZ31" i="53"/>
  <c r="EY31" i="53"/>
  <c r="EX31" i="53"/>
  <c r="FC31" i="53" s="1"/>
  <c r="FD30" i="53"/>
  <c r="FE30" i="53" s="1"/>
  <c r="FB30" i="53"/>
  <c r="FA30" i="53"/>
  <c r="EZ30" i="53"/>
  <c r="EY30" i="53"/>
  <c r="EX30" i="53"/>
  <c r="FC30" i="53" s="1"/>
  <c r="FE29" i="53"/>
  <c r="FD29" i="53"/>
  <c r="FB29" i="53"/>
  <c r="FA29" i="53"/>
  <c r="EZ29" i="53"/>
  <c r="EY29" i="53"/>
  <c r="EX29" i="53"/>
  <c r="FC29" i="53" s="1"/>
  <c r="FB28" i="53"/>
  <c r="FA28" i="53"/>
  <c r="EZ28" i="53"/>
  <c r="EY28" i="53"/>
  <c r="EX28" i="53"/>
  <c r="FC28" i="53" s="1"/>
  <c r="FD27" i="53"/>
  <c r="FE27" i="53" s="1"/>
  <c r="EW27" i="53"/>
  <c r="FD26" i="53"/>
  <c r="FE26" i="53" s="1"/>
  <c r="FB26" i="53"/>
  <c r="FA26" i="53"/>
  <c r="EZ26" i="53"/>
  <c r="EY26" i="53"/>
  <c r="EX26" i="53"/>
  <c r="FC26" i="53" s="1"/>
  <c r="FD25" i="53"/>
  <c r="FE25" i="53" s="1"/>
  <c r="FB25" i="53"/>
  <c r="FA25" i="53"/>
  <c r="EZ25" i="53"/>
  <c r="EY25" i="53"/>
  <c r="EX25" i="53"/>
  <c r="FC25" i="53" s="1"/>
  <c r="FD24" i="53"/>
  <c r="FE24" i="53" s="1"/>
  <c r="FB24" i="53"/>
  <c r="FA24" i="53"/>
  <c r="EZ24" i="53"/>
  <c r="EY24" i="53"/>
  <c r="EX24" i="53"/>
  <c r="FC24" i="53" s="1"/>
  <c r="FD22" i="53"/>
  <c r="FE22" i="53" s="1"/>
  <c r="FB22" i="53"/>
  <c r="FA22" i="53"/>
  <c r="EZ22" i="53"/>
  <c r="EY22" i="53"/>
  <c r="EX22" i="53"/>
  <c r="FC22" i="53" s="1"/>
  <c r="FD21" i="53"/>
  <c r="FE21" i="53" s="1"/>
  <c r="FB21" i="53"/>
  <c r="FA21" i="53"/>
  <c r="EZ21" i="53"/>
  <c r="EY21" i="53"/>
  <c r="EX21" i="53"/>
  <c r="FC21" i="53" s="1"/>
  <c r="FD19" i="53"/>
  <c r="FE19" i="53" s="1"/>
  <c r="FB19" i="53"/>
  <c r="FA19" i="53"/>
  <c r="EZ19" i="53"/>
  <c r="EY19" i="53"/>
  <c r="EX19" i="53"/>
  <c r="FC19" i="53" s="1"/>
  <c r="FD18" i="53"/>
  <c r="FE18" i="53" s="1"/>
  <c r="FB18" i="53"/>
  <c r="FA18" i="53"/>
  <c r="EZ18" i="53"/>
  <c r="EY18" i="53"/>
  <c r="EX18" i="53"/>
  <c r="FC18" i="53" s="1"/>
  <c r="FD17" i="53"/>
  <c r="FE17" i="53" s="1"/>
  <c r="FB17" i="53"/>
  <c r="FA17" i="53"/>
  <c r="EZ17" i="53"/>
  <c r="EY17" i="53"/>
  <c r="EX17" i="53"/>
  <c r="FC17" i="53" s="1"/>
  <c r="FC58" i="53" s="1"/>
  <c r="FD16" i="53"/>
  <c r="FE16" i="53" s="1"/>
  <c r="FB16" i="53"/>
  <c r="FA16" i="53"/>
  <c r="EZ16" i="53"/>
  <c r="EY16" i="53"/>
  <c r="EX16" i="53"/>
  <c r="FC16" i="53" s="1"/>
  <c r="FD15" i="53"/>
  <c r="FE15" i="53" s="1"/>
  <c r="FB15" i="53"/>
  <c r="FA15" i="53"/>
  <c r="EZ15" i="53"/>
  <c r="EY15" i="53"/>
  <c r="EX15" i="53"/>
  <c r="FC15" i="53" s="1"/>
  <c r="EM49" i="53"/>
  <c r="EN49" i="53" s="1"/>
  <c r="EK49" i="53"/>
  <c r="EJ49" i="53"/>
  <c r="EI49" i="53"/>
  <c r="EH49" i="53"/>
  <c r="EG49" i="53"/>
  <c r="EL49" i="53" s="1"/>
  <c r="EM48" i="53"/>
  <c r="EN48" i="53" s="1"/>
  <c r="EF48" i="53"/>
  <c r="EM47" i="53"/>
  <c r="EN47" i="53" s="1"/>
  <c r="EK47" i="53"/>
  <c r="EJ47" i="53"/>
  <c r="EI47" i="53"/>
  <c r="EH47" i="53"/>
  <c r="EG47" i="53"/>
  <c r="EL47" i="53" s="1"/>
  <c r="EM46" i="53"/>
  <c r="EN46" i="53" s="1"/>
  <c r="EK46" i="53"/>
  <c r="EJ46" i="53"/>
  <c r="EI46" i="53"/>
  <c r="EH46" i="53"/>
  <c r="EG46" i="53"/>
  <c r="EL46" i="53" s="1"/>
  <c r="EM45" i="53"/>
  <c r="EN45" i="53" s="1"/>
  <c r="EK45" i="53"/>
  <c r="EJ45" i="53"/>
  <c r="EI45" i="53"/>
  <c r="EH45" i="53"/>
  <c r="EG45" i="53"/>
  <c r="EL45" i="53" s="1"/>
  <c r="EM44" i="53"/>
  <c r="EN44" i="53" s="1"/>
  <c r="EF44" i="53"/>
  <c r="EM43" i="53"/>
  <c r="EN43" i="53" s="1"/>
  <c r="EK43" i="53"/>
  <c r="EJ43" i="53"/>
  <c r="EI43" i="53"/>
  <c r="EH43" i="53"/>
  <c r="EG43" i="53"/>
  <c r="EL43" i="53" s="1"/>
  <c r="EM42" i="53"/>
  <c r="EN42" i="53" s="1"/>
  <c r="EF42" i="53"/>
  <c r="EM41" i="53"/>
  <c r="EN41" i="53" s="1"/>
  <c r="EK41" i="53"/>
  <c r="EJ41" i="53"/>
  <c r="EI41" i="53"/>
  <c r="EH41" i="53"/>
  <c r="EG41" i="53"/>
  <c r="EL41" i="53" s="1"/>
  <c r="EM40" i="53"/>
  <c r="EN40" i="53" s="1"/>
  <c r="EK40" i="53"/>
  <c r="EJ40" i="53"/>
  <c r="EI40" i="53"/>
  <c r="EH40" i="53"/>
  <c r="EG40" i="53"/>
  <c r="EL40" i="53" s="1"/>
  <c r="EM39" i="53"/>
  <c r="EN39" i="53" s="1"/>
  <c r="EK39" i="53"/>
  <c r="EJ39" i="53"/>
  <c r="EI39" i="53"/>
  <c r="EH39" i="53"/>
  <c r="EG39" i="53"/>
  <c r="EL39" i="53" s="1"/>
  <c r="EM38" i="53"/>
  <c r="EN38" i="53" s="1"/>
  <c r="EK38" i="53"/>
  <c r="EJ38" i="53"/>
  <c r="EI38" i="53"/>
  <c r="EH38" i="53"/>
  <c r="EG38" i="53"/>
  <c r="EL38" i="53" s="1"/>
  <c r="EM37" i="53"/>
  <c r="EN37" i="53" s="1"/>
  <c r="EK37" i="53"/>
  <c r="EJ37" i="53"/>
  <c r="EI37" i="53"/>
  <c r="EH37" i="53"/>
  <c r="EG37" i="53"/>
  <c r="EL37" i="53" s="1"/>
  <c r="EM36" i="53"/>
  <c r="EN36" i="53" s="1"/>
  <c r="EK36" i="53"/>
  <c r="EJ36" i="53"/>
  <c r="EI36" i="53"/>
  <c r="EH36" i="53"/>
  <c r="EG36" i="53"/>
  <c r="EL36" i="53" s="1"/>
  <c r="EM35" i="53"/>
  <c r="EN35" i="53" s="1"/>
  <c r="EK35" i="53"/>
  <c r="EJ35" i="53"/>
  <c r="EI35" i="53"/>
  <c r="EH35" i="53"/>
  <c r="EG35" i="53"/>
  <c r="EL35" i="53" s="1"/>
  <c r="EF34" i="53"/>
  <c r="EK33" i="53"/>
  <c r="EJ33" i="53"/>
  <c r="EI33" i="53"/>
  <c r="EH33" i="53"/>
  <c r="EG33" i="53"/>
  <c r="EL33" i="53" s="1"/>
  <c r="EM32" i="53"/>
  <c r="EN32" i="53" s="1"/>
  <c r="EK32" i="53"/>
  <c r="EJ32" i="53"/>
  <c r="EI32" i="53"/>
  <c r="EH32" i="53"/>
  <c r="EG32" i="53"/>
  <c r="EL32" i="53" s="1"/>
  <c r="EK31" i="53"/>
  <c r="EJ31" i="53"/>
  <c r="EI31" i="53"/>
  <c r="EH31" i="53"/>
  <c r="EG31" i="53"/>
  <c r="EL31" i="53" s="1"/>
  <c r="EM30" i="53"/>
  <c r="EN30" i="53" s="1"/>
  <c r="EK30" i="53"/>
  <c r="EJ30" i="53"/>
  <c r="EI30" i="53"/>
  <c r="EH30" i="53"/>
  <c r="EG30" i="53"/>
  <c r="EL30" i="53" s="1"/>
  <c r="EM29" i="53"/>
  <c r="EN29" i="53" s="1"/>
  <c r="EK29" i="53"/>
  <c r="EJ29" i="53"/>
  <c r="EI29" i="53"/>
  <c r="EH29" i="53"/>
  <c r="EG29" i="53"/>
  <c r="EL29" i="53" s="1"/>
  <c r="EK28" i="53"/>
  <c r="EJ28" i="53"/>
  <c r="EI28" i="53"/>
  <c r="EH28" i="53"/>
  <c r="EG28" i="53"/>
  <c r="EL28" i="53" s="1"/>
  <c r="EM27" i="53"/>
  <c r="EN27" i="53" s="1"/>
  <c r="EF27" i="53"/>
  <c r="EM26" i="53"/>
  <c r="EN26" i="53" s="1"/>
  <c r="EK26" i="53"/>
  <c r="EJ26" i="53"/>
  <c r="EI26" i="53"/>
  <c r="EH26" i="53"/>
  <c r="EG26" i="53"/>
  <c r="EL26" i="53" s="1"/>
  <c r="EM25" i="53"/>
  <c r="EN25" i="53" s="1"/>
  <c r="EK25" i="53"/>
  <c r="EJ25" i="53"/>
  <c r="EI25" i="53"/>
  <c r="EH25" i="53"/>
  <c r="EG25" i="53"/>
  <c r="EL25" i="53" s="1"/>
  <c r="EM24" i="53"/>
  <c r="EN24" i="53" s="1"/>
  <c r="EK24" i="53"/>
  <c r="EJ24" i="53"/>
  <c r="EI24" i="53"/>
  <c r="EH24" i="53"/>
  <c r="EG24" i="53"/>
  <c r="EL24" i="53" s="1"/>
  <c r="EM22" i="53"/>
  <c r="EN22" i="53" s="1"/>
  <c r="EK22" i="53"/>
  <c r="EJ22" i="53"/>
  <c r="EI22" i="53"/>
  <c r="EH22" i="53"/>
  <c r="EG22" i="53"/>
  <c r="EL22" i="53" s="1"/>
  <c r="EM21" i="53"/>
  <c r="EN21" i="53" s="1"/>
  <c r="EK21" i="53"/>
  <c r="EJ21" i="53"/>
  <c r="EI21" i="53"/>
  <c r="EH21" i="53"/>
  <c r="EG21" i="53"/>
  <c r="EL21" i="53" s="1"/>
  <c r="EM19" i="53"/>
  <c r="EN19" i="53" s="1"/>
  <c r="EK19" i="53"/>
  <c r="EJ19" i="53"/>
  <c r="EI19" i="53"/>
  <c r="EH19" i="53"/>
  <c r="EG19" i="53"/>
  <c r="EL19" i="53" s="1"/>
  <c r="EM18" i="53"/>
  <c r="EN18" i="53" s="1"/>
  <c r="EK18" i="53"/>
  <c r="EJ18" i="53"/>
  <c r="EI18" i="53"/>
  <c r="EH18" i="53"/>
  <c r="EG18" i="53"/>
  <c r="EL18" i="53" s="1"/>
  <c r="EM17" i="53"/>
  <c r="EN17" i="53" s="1"/>
  <c r="EK17" i="53"/>
  <c r="EJ17" i="53"/>
  <c r="EI17" i="53"/>
  <c r="EH17" i="53"/>
  <c r="EG17" i="53"/>
  <c r="EL17" i="53" s="1"/>
  <c r="EL58" i="53" s="1"/>
  <c r="EM16" i="53"/>
  <c r="EN16" i="53" s="1"/>
  <c r="EK16" i="53"/>
  <c r="EJ16" i="53"/>
  <c r="EI16" i="53"/>
  <c r="EH16" i="53"/>
  <c r="EG16" i="53"/>
  <c r="EL16" i="53" s="1"/>
  <c r="EM15" i="53"/>
  <c r="EN15" i="53" s="1"/>
  <c r="EK15" i="53"/>
  <c r="EJ15" i="53"/>
  <c r="EI15" i="53"/>
  <c r="EH15" i="53"/>
  <c r="EG15" i="53"/>
  <c r="EL15" i="53" s="1"/>
  <c r="DV49" i="53"/>
  <c r="DW49" i="53" s="1"/>
  <c r="DT49" i="53"/>
  <c r="DS49" i="53"/>
  <c r="DR49" i="53"/>
  <c r="DQ49" i="53"/>
  <c r="DP49" i="53"/>
  <c r="DU49" i="53" s="1"/>
  <c r="DV48" i="53"/>
  <c r="DW48" i="53" s="1"/>
  <c r="DO48" i="53"/>
  <c r="DV47" i="53"/>
  <c r="DW47" i="53" s="1"/>
  <c r="DT47" i="53"/>
  <c r="DS47" i="53"/>
  <c r="DR47" i="53"/>
  <c r="DQ47" i="53"/>
  <c r="DP47" i="53"/>
  <c r="DU47" i="53" s="1"/>
  <c r="DV46" i="53"/>
  <c r="DW46" i="53" s="1"/>
  <c r="DT46" i="53"/>
  <c r="DS46" i="53"/>
  <c r="DR46" i="53"/>
  <c r="DQ46" i="53"/>
  <c r="DP46" i="53"/>
  <c r="DU46" i="53" s="1"/>
  <c r="DV45" i="53"/>
  <c r="DW45" i="53" s="1"/>
  <c r="DT45" i="53"/>
  <c r="DS45" i="53"/>
  <c r="DR45" i="53"/>
  <c r="DQ45" i="53"/>
  <c r="DP45" i="53"/>
  <c r="DU45" i="53" s="1"/>
  <c r="DV44" i="53"/>
  <c r="DW44" i="53" s="1"/>
  <c r="DO44" i="53"/>
  <c r="DV43" i="53"/>
  <c r="DW43" i="53" s="1"/>
  <c r="DT43" i="53"/>
  <c r="DS43" i="53"/>
  <c r="DR43" i="53"/>
  <c r="DQ43" i="53"/>
  <c r="DP43" i="53"/>
  <c r="DU43" i="53" s="1"/>
  <c r="DV42" i="53"/>
  <c r="DW42" i="53" s="1"/>
  <c r="DO42" i="53"/>
  <c r="DV41" i="53"/>
  <c r="DW41" i="53" s="1"/>
  <c r="DT41" i="53"/>
  <c r="DS41" i="53"/>
  <c r="DR41" i="53"/>
  <c r="DQ41" i="53"/>
  <c r="DP41" i="53"/>
  <c r="DU41" i="53" s="1"/>
  <c r="DV40" i="53"/>
  <c r="DW40" i="53" s="1"/>
  <c r="DT40" i="53"/>
  <c r="DS40" i="53"/>
  <c r="DR40" i="53"/>
  <c r="DQ40" i="53"/>
  <c r="DP40" i="53"/>
  <c r="DU40" i="53" s="1"/>
  <c r="DV39" i="53"/>
  <c r="DW39" i="53" s="1"/>
  <c r="DT39" i="53"/>
  <c r="DS39" i="53"/>
  <c r="DR39" i="53"/>
  <c r="DQ39" i="53"/>
  <c r="DP39" i="53"/>
  <c r="DU39" i="53" s="1"/>
  <c r="DV38" i="53"/>
  <c r="DW38" i="53" s="1"/>
  <c r="DT38" i="53"/>
  <c r="DS38" i="53"/>
  <c r="DR38" i="53"/>
  <c r="DQ38" i="53"/>
  <c r="DP38" i="53"/>
  <c r="DU38" i="53" s="1"/>
  <c r="DV37" i="53"/>
  <c r="DW37" i="53" s="1"/>
  <c r="DT37" i="53"/>
  <c r="DS37" i="53"/>
  <c r="DR37" i="53"/>
  <c r="DQ37" i="53"/>
  <c r="DP37" i="53"/>
  <c r="DU37" i="53" s="1"/>
  <c r="DV36" i="53"/>
  <c r="DW36" i="53" s="1"/>
  <c r="DT36" i="53"/>
  <c r="DS36" i="53"/>
  <c r="DR36" i="53"/>
  <c r="DQ36" i="53"/>
  <c r="DP36" i="53"/>
  <c r="DU36" i="53" s="1"/>
  <c r="DV35" i="53"/>
  <c r="DW35" i="53" s="1"/>
  <c r="DT35" i="53"/>
  <c r="DS35" i="53"/>
  <c r="DR35" i="53"/>
  <c r="DQ35" i="53"/>
  <c r="DP35" i="53"/>
  <c r="DU35" i="53" s="1"/>
  <c r="DO34" i="53"/>
  <c r="DT33" i="53"/>
  <c r="DS33" i="53"/>
  <c r="DR33" i="53"/>
  <c r="DQ33" i="53"/>
  <c r="DP33" i="53"/>
  <c r="DU33" i="53" s="1"/>
  <c r="DV32" i="53"/>
  <c r="DW32" i="53" s="1"/>
  <c r="DT32" i="53"/>
  <c r="DS32" i="53"/>
  <c r="DR32" i="53"/>
  <c r="DQ32" i="53"/>
  <c r="DP32" i="53"/>
  <c r="DU32" i="53" s="1"/>
  <c r="DT31" i="53"/>
  <c r="DS31" i="53"/>
  <c r="DR31" i="53"/>
  <c r="DQ31" i="53"/>
  <c r="DP31" i="53"/>
  <c r="DU31" i="53" s="1"/>
  <c r="DV30" i="53"/>
  <c r="DW30" i="53" s="1"/>
  <c r="DT30" i="53"/>
  <c r="DS30" i="53"/>
  <c r="DR30" i="53"/>
  <c r="DQ30" i="53"/>
  <c r="DP30" i="53"/>
  <c r="DU30" i="53" s="1"/>
  <c r="DV29" i="53"/>
  <c r="DW29" i="53" s="1"/>
  <c r="DT29" i="53"/>
  <c r="DS29" i="53"/>
  <c r="DR29" i="53"/>
  <c r="DQ29" i="53"/>
  <c r="DP29" i="53"/>
  <c r="DU29" i="53" s="1"/>
  <c r="DT28" i="53"/>
  <c r="DS28" i="53"/>
  <c r="DR28" i="53"/>
  <c r="DQ28" i="53"/>
  <c r="DP28" i="53"/>
  <c r="DU28" i="53" s="1"/>
  <c r="DV27" i="53"/>
  <c r="DW27" i="53" s="1"/>
  <c r="DO27" i="53"/>
  <c r="DV26" i="53"/>
  <c r="DW26" i="53" s="1"/>
  <c r="DT26" i="53"/>
  <c r="DS26" i="53"/>
  <c r="DR26" i="53"/>
  <c r="DQ26" i="53"/>
  <c r="DP26" i="53"/>
  <c r="DU26" i="53" s="1"/>
  <c r="DV25" i="53"/>
  <c r="DW25" i="53" s="1"/>
  <c r="DT25" i="53"/>
  <c r="DS25" i="53"/>
  <c r="DR25" i="53"/>
  <c r="DQ25" i="53"/>
  <c r="DP25" i="53"/>
  <c r="DU25" i="53" s="1"/>
  <c r="DV24" i="53"/>
  <c r="DW24" i="53" s="1"/>
  <c r="DT24" i="53"/>
  <c r="DS24" i="53"/>
  <c r="DR24" i="53"/>
  <c r="DQ24" i="53"/>
  <c r="DP24" i="53"/>
  <c r="DU24" i="53" s="1"/>
  <c r="DV22" i="53"/>
  <c r="DW22" i="53" s="1"/>
  <c r="DT22" i="53"/>
  <c r="DS22" i="53"/>
  <c r="DR22" i="53"/>
  <c r="DQ22" i="53"/>
  <c r="DP22" i="53"/>
  <c r="DU22" i="53" s="1"/>
  <c r="DV21" i="53"/>
  <c r="DW21" i="53" s="1"/>
  <c r="DT21" i="53"/>
  <c r="DS21" i="53"/>
  <c r="DR21" i="53"/>
  <c r="DQ21" i="53"/>
  <c r="DP21" i="53"/>
  <c r="DU21" i="53" s="1"/>
  <c r="DV19" i="53"/>
  <c r="DW19" i="53" s="1"/>
  <c r="DT19" i="53"/>
  <c r="DS19" i="53"/>
  <c r="DR19" i="53"/>
  <c r="DQ19" i="53"/>
  <c r="DP19" i="53"/>
  <c r="DU19" i="53" s="1"/>
  <c r="DV18" i="53"/>
  <c r="DW18" i="53" s="1"/>
  <c r="DT18" i="53"/>
  <c r="DS18" i="53"/>
  <c r="DR18" i="53"/>
  <c r="DQ18" i="53"/>
  <c r="DP18" i="53"/>
  <c r="DU18" i="53" s="1"/>
  <c r="DV17" i="53"/>
  <c r="DW17" i="53" s="1"/>
  <c r="DT17" i="53"/>
  <c r="DS17" i="53"/>
  <c r="DR17" i="53"/>
  <c r="DQ17" i="53"/>
  <c r="DP17" i="53"/>
  <c r="DU17" i="53" s="1"/>
  <c r="DU58" i="53" s="1"/>
  <c r="DV16" i="53"/>
  <c r="DW16" i="53" s="1"/>
  <c r="DT16" i="53"/>
  <c r="DS16" i="53"/>
  <c r="DR16" i="53"/>
  <c r="DQ16" i="53"/>
  <c r="DP16" i="53"/>
  <c r="DU16" i="53" s="1"/>
  <c r="DV15" i="53"/>
  <c r="DW15" i="53" s="1"/>
  <c r="DT15" i="53"/>
  <c r="DS15" i="53"/>
  <c r="DR15" i="53"/>
  <c r="DQ15" i="53"/>
  <c r="DP15" i="53"/>
  <c r="DU15" i="53" s="1"/>
  <c r="DE49" i="53"/>
  <c r="DF49" i="53" s="1"/>
  <c r="DC49" i="53"/>
  <c r="DB49" i="53"/>
  <c r="DA49" i="53"/>
  <c r="CZ49" i="53"/>
  <c r="CY49" i="53"/>
  <c r="DD49" i="53" s="1"/>
  <c r="DE48" i="53"/>
  <c r="DF48" i="53" s="1"/>
  <c r="CX48" i="53"/>
  <c r="DE47" i="53"/>
  <c r="DF47" i="53" s="1"/>
  <c r="DC47" i="53"/>
  <c r="DB47" i="53"/>
  <c r="DA47" i="53"/>
  <c r="CZ47" i="53"/>
  <c r="CY47" i="53"/>
  <c r="DD47" i="53" s="1"/>
  <c r="DE46" i="53"/>
  <c r="DF46" i="53" s="1"/>
  <c r="DC46" i="53"/>
  <c r="DB46" i="53"/>
  <c r="DA46" i="53"/>
  <c r="CZ46" i="53"/>
  <c r="CY46" i="53"/>
  <c r="DD46" i="53" s="1"/>
  <c r="DE45" i="53"/>
  <c r="DF45" i="53" s="1"/>
  <c r="DC45" i="53"/>
  <c r="DB45" i="53"/>
  <c r="DA45" i="53"/>
  <c r="CZ45" i="53"/>
  <c r="CY45" i="53"/>
  <c r="DD45" i="53" s="1"/>
  <c r="DE44" i="53"/>
  <c r="DF44" i="53" s="1"/>
  <c r="CX44" i="53"/>
  <c r="DE43" i="53"/>
  <c r="DF43" i="53" s="1"/>
  <c r="DC43" i="53"/>
  <c r="DB43" i="53"/>
  <c r="DA43" i="53"/>
  <c r="CZ43" i="53"/>
  <c r="CY43" i="53"/>
  <c r="DD43" i="53" s="1"/>
  <c r="DE42" i="53"/>
  <c r="DF42" i="53" s="1"/>
  <c r="CX42" i="53"/>
  <c r="DE41" i="53"/>
  <c r="DF41" i="53" s="1"/>
  <c r="DC41" i="53"/>
  <c r="DB41" i="53"/>
  <c r="DA41" i="53"/>
  <c r="CZ41" i="53"/>
  <c r="CY41" i="53"/>
  <c r="DD41" i="53" s="1"/>
  <c r="DE40" i="53"/>
  <c r="DF40" i="53" s="1"/>
  <c r="DC40" i="53"/>
  <c r="DB40" i="53"/>
  <c r="DA40" i="53"/>
  <c r="CZ40" i="53"/>
  <c r="CY40" i="53"/>
  <c r="DD40" i="53" s="1"/>
  <c r="DE39" i="53"/>
  <c r="DF39" i="53" s="1"/>
  <c r="DC39" i="53"/>
  <c r="DB39" i="53"/>
  <c r="DA39" i="53"/>
  <c r="CZ39" i="53"/>
  <c r="CY39" i="53"/>
  <c r="DD39" i="53" s="1"/>
  <c r="DE38" i="53"/>
  <c r="DF38" i="53" s="1"/>
  <c r="DC38" i="53"/>
  <c r="DB38" i="53"/>
  <c r="DA38" i="53"/>
  <c r="CZ38" i="53"/>
  <c r="CY38" i="53"/>
  <c r="DD38" i="53" s="1"/>
  <c r="DE37" i="53"/>
  <c r="DF37" i="53" s="1"/>
  <c r="DC37" i="53"/>
  <c r="DB37" i="53"/>
  <c r="DA37" i="53"/>
  <c r="CZ37" i="53"/>
  <c r="CY37" i="53"/>
  <c r="DD37" i="53" s="1"/>
  <c r="DE36" i="53"/>
  <c r="DF36" i="53" s="1"/>
  <c r="DC36" i="53"/>
  <c r="DB36" i="53"/>
  <c r="DA36" i="53"/>
  <c r="CZ36" i="53"/>
  <c r="CY36" i="53"/>
  <c r="DD36" i="53" s="1"/>
  <c r="DE35" i="53"/>
  <c r="DF35" i="53" s="1"/>
  <c r="DC35" i="53"/>
  <c r="DB35" i="53"/>
  <c r="DA35" i="53"/>
  <c r="CZ35" i="53"/>
  <c r="CY35" i="53"/>
  <c r="DD35" i="53" s="1"/>
  <c r="CX34" i="53"/>
  <c r="DC33" i="53"/>
  <c r="DB33" i="53"/>
  <c r="DA33" i="53"/>
  <c r="CZ33" i="53"/>
  <c r="CY33" i="53"/>
  <c r="DD33" i="53" s="1"/>
  <c r="DE32" i="53"/>
  <c r="DF32" i="53" s="1"/>
  <c r="DC32" i="53"/>
  <c r="DB32" i="53"/>
  <c r="DA32" i="53"/>
  <c r="CZ32" i="53"/>
  <c r="CY32" i="53"/>
  <c r="DD32" i="53" s="1"/>
  <c r="DC31" i="53"/>
  <c r="DB31" i="53"/>
  <c r="DA31" i="53"/>
  <c r="CZ31" i="53"/>
  <c r="CY31" i="53"/>
  <c r="DD31" i="53" s="1"/>
  <c r="DE30" i="53"/>
  <c r="DF30" i="53" s="1"/>
  <c r="DC30" i="53"/>
  <c r="DB30" i="53"/>
  <c r="DA30" i="53"/>
  <c r="CZ30" i="53"/>
  <c r="CY30" i="53"/>
  <c r="DD30" i="53" s="1"/>
  <c r="DE29" i="53"/>
  <c r="DF29" i="53" s="1"/>
  <c r="DC29" i="53"/>
  <c r="DB29" i="53"/>
  <c r="DA29" i="53"/>
  <c r="CZ29" i="53"/>
  <c r="CY29" i="53"/>
  <c r="DD29" i="53" s="1"/>
  <c r="DC28" i="53"/>
  <c r="DB28" i="53"/>
  <c r="DA28" i="53"/>
  <c r="CZ28" i="53"/>
  <c r="CY28" i="53"/>
  <c r="DD28" i="53" s="1"/>
  <c r="DE27" i="53"/>
  <c r="DF27" i="53" s="1"/>
  <c r="CX27" i="53"/>
  <c r="DE26" i="53"/>
  <c r="DF26" i="53" s="1"/>
  <c r="DC26" i="53"/>
  <c r="DB26" i="53"/>
  <c r="DA26" i="53"/>
  <c r="CZ26" i="53"/>
  <c r="CY26" i="53"/>
  <c r="DD26" i="53" s="1"/>
  <c r="DE25" i="53"/>
  <c r="DF25" i="53" s="1"/>
  <c r="DC25" i="53"/>
  <c r="DB25" i="53"/>
  <c r="DA25" i="53"/>
  <c r="CZ25" i="53"/>
  <c r="CY25" i="53"/>
  <c r="DD25" i="53" s="1"/>
  <c r="DE24" i="53"/>
  <c r="DF24" i="53" s="1"/>
  <c r="DC24" i="53"/>
  <c r="DB24" i="53"/>
  <c r="DA24" i="53"/>
  <c r="CZ24" i="53"/>
  <c r="CY24" i="53"/>
  <c r="DD24" i="53" s="1"/>
  <c r="DE22" i="53"/>
  <c r="DF22" i="53" s="1"/>
  <c r="DC22" i="53"/>
  <c r="DB22" i="53"/>
  <c r="DA22" i="53"/>
  <c r="CZ22" i="53"/>
  <c r="CY22" i="53"/>
  <c r="DD22" i="53" s="1"/>
  <c r="DE21" i="53"/>
  <c r="DF21" i="53" s="1"/>
  <c r="DC21" i="53"/>
  <c r="DB21" i="53"/>
  <c r="DA21" i="53"/>
  <c r="CZ21" i="53"/>
  <c r="CY21" i="53"/>
  <c r="DD21" i="53" s="1"/>
  <c r="DE19" i="53"/>
  <c r="DF19" i="53" s="1"/>
  <c r="DC19" i="53"/>
  <c r="DB19" i="53"/>
  <c r="DA19" i="53"/>
  <c r="CZ19" i="53"/>
  <c r="CY19" i="53"/>
  <c r="DD19" i="53" s="1"/>
  <c r="DE18" i="53"/>
  <c r="DF18" i="53" s="1"/>
  <c r="DC18" i="53"/>
  <c r="DB18" i="53"/>
  <c r="DA18" i="53"/>
  <c r="CZ18" i="53"/>
  <c r="CY18" i="53"/>
  <c r="DD18" i="53" s="1"/>
  <c r="DE17" i="53"/>
  <c r="DF17" i="53" s="1"/>
  <c r="DC17" i="53"/>
  <c r="DB17" i="53"/>
  <c r="DA17" i="53"/>
  <c r="CZ17" i="53"/>
  <c r="CY17" i="53"/>
  <c r="DD17" i="53" s="1"/>
  <c r="DD58" i="53" s="1"/>
  <c r="DE16" i="53"/>
  <c r="DF16" i="53" s="1"/>
  <c r="DC16" i="53"/>
  <c r="DB16" i="53"/>
  <c r="DA16" i="53"/>
  <c r="CZ16" i="53"/>
  <c r="CY16" i="53"/>
  <c r="DD16" i="53" s="1"/>
  <c r="DE15" i="53"/>
  <c r="DF15" i="53" s="1"/>
  <c r="DC15" i="53"/>
  <c r="DB15" i="53"/>
  <c r="DA15" i="53"/>
  <c r="CZ15" i="53"/>
  <c r="CY15" i="53"/>
  <c r="DD15" i="53" s="1"/>
  <c r="BP48" i="53"/>
  <c r="BP44" i="53"/>
  <c r="BP42" i="53"/>
  <c r="BP34" i="53"/>
  <c r="BP27" i="53"/>
  <c r="BW15" i="53"/>
  <c r="BX15" i="53" s="1"/>
  <c r="BU15" i="53"/>
  <c r="BT15" i="53"/>
  <c r="BS15" i="53"/>
  <c r="BR15" i="53"/>
  <c r="BQ15" i="53"/>
  <c r="AY48" i="53"/>
  <c r="AY44" i="53"/>
  <c r="AY42" i="53"/>
  <c r="AY34" i="53"/>
  <c r="AY27" i="53"/>
  <c r="BF15" i="53"/>
  <c r="BG15" i="53" s="1"/>
  <c r="BD15" i="53"/>
  <c r="BC15" i="53"/>
  <c r="BB15" i="53"/>
  <c r="BA15" i="53"/>
  <c r="AZ15" i="53"/>
  <c r="AH48" i="53"/>
  <c r="AH42" i="53"/>
  <c r="AH34" i="53"/>
  <c r="AH27" i="53"/>
  <c r="AO15" i="53"/>
  <c r="AP15" i="53" s="1"/>
  <c r="AM15" i="53"/>
  <c r="AL15" i="53"/>
  <c r="AK15" i="53"/>
  <c r="AJ15" i="53"/>
  <c r="AI15" i="53"/>
  <c r="EE50" i="53" l="1"/>
  <c r="IT50" i="53"/>
  <c r="AL58" i="53"/>
  <c r="IC50" i="53"/>
  <c r="CW50" i="53"/>
  <c r="GU50" i="53"/>
  <c r="GV45" i="53" s="1"/>
  <c r="GD50" i="53"/>
  <c r="JK50" i="53"/>
  <c r="JL35" i="53" s="1"/>
  <c r="BE15" i="53"/>
  <c r="BV15" i="53"/>
  <c r="DF52" i="53"/>
  <c r="DF53" i="53" s="1"/>
  <c r="DF58" i="53" s="1"/>
  <c r="EN52" i="53"/>
  <c r="EN53" i="53" s="1"/>
  <c r="EN58" i="53" s="1"/>
  <c r="FE52" i="53"/>
  <c r="FE53" i="53" s="1"/>
  <c r="FE58" i="53" s="1"/>
  <c r="EV50" i="53"/>
  <c r="EW45" i="53" s="1"/>
  <c r="HL50" i="53"/>
  <c r="HQ58" i="53" s="1"/>
  <c r="IU43" i="53"/>
  <c r="KS50" i="53"/>
  <c r="KT49" i="53" s="1"/>
  <c r="DN50" i="53"/>
  <c r="DO49" i="53" s="1"/>
  <c r="HU52" i="53"/>
  <c r="HU53" i="53" s="1"/>
  <c r="HU58" i="53" s="1"/>
  <c r="MA50" i="53"/>
  <c r="MB43" i="53" s="1"/>
  <c r="FM50" i="53"/>
  <c r="JC52" i="53"/>
  <c r="JC53" i="53" s="1"/>
  <c r="JC58" i="53" s="1"/>
  <c r="IU49" i="53"/>
  <c r="JL43" i="53"/>
  <c r="KK52" i="53"/>
  <c r="KK53" i="53" s="1"/>
  <c r="KK58" i="53" s="1"/>
  <c r="KB50" i="53"/>
  <c r="KC45" i="53" s="1"/>
  <c r="LJ50" i="53"/>
  <c r="LK49" i="53" s="1"/>
  <c r="MJ52" i="53"/>
  <c r="MJ53" i="53" s="1"/>
  <c r="MJ58" i="53" s="1"/>
  <c r="BG53" i="53"/>
  <c r="BG54" i="53" s="1"/>
  <c r="BG58" i="53" s="1"/>
  <c r="AN15" i="53"/>
  <c r="MF58" i="53"/>
  <c r="MB15" i="53"/>
  <c r="MA53" i="53"/>
  <c r="MA54" i="53" s="1"/>
  <c r="MB28" i="53"/>
  <c r="LJ53" i="53"/>
  <c r="LJ54" i="53" s="1"/>
  <c r="LS52" i="53"/>
  <c r="LS53" i="53" s="1"/>
  <c r="LS58" i="53" s="1"/>
  <c r="KT15" i="53"/>
  <c r="LB52" i="53"/>
  <c r="LB53" i="53" s="1"/>
  <c r="LB58" i="53" s="1"/>
  <c r="JK53" i="53"/>
  <c r="JK54" i="53" s="1"/>
  <c r="JT52" i="53"/>
  <c r="JT53" i="53" s="1"/>
  <c r="JT58" i="53" s="1"/>
  <c r="JL49" i="53"/>
  <c r="IY58" i="53"/>
  <c r="IU15" i="53"/>
  <c r="IT53" i="53"/>
  <c r="IT54" i="53" s="1"/>
  <c r="IU35" i="53"/>
  <c r="IU45" i="53"/>
  <c r="IU28" i="53"/>
  <c r="ID49" i="53"/>
  <c r="ID45" i="53"/>
  <c r="ID43" i="53"/>
  <c r="IC53" i="53"/>
  <c r="IC54" i="53" s="1"/>
  <c r="IH58" i="53"/>
  <c r="ID28" i="53"/>
  <c r="ID15" i="53"/>
  <c r="ID35" i="53"/>
  <c r="IL52" i="53"/>
  <c r="IL53" i="53" s="1"/>
  <c r="IL58" i="53" s="1"/>
  <c r="HL53" i="53"/>
  <c r="HL54" i="53" s="1"/>
  <c r="HM28" i="53"/>
  <c r="HD52" i="53"/>
  <c r="HD53" i="53" s="1"/>
  <c r="HD58" i="53" s="1"/>
  <c r="GM52" i="53"/>
  <c r="GM53" i="53" s="1"/>
  <c r="GM58" i="53" s="1"/>
  <c r="GD53" i="53"/>
  <c r="GD54" i="53" s="1"/>
  <c r="GI58" i="53"/>
  <c r="GE49" i="53"/>
  <c r="GE45" i="53"/>
  <c r="GE43" i="53"/>
  <c r="GE28" i="53"/>
  <c r="GE15" i="53"/>
  <c r="GE35" i="53"/>
  <c r="FV52" i="53"/>
  <c r="FV53" i="53" s="1"/>
  <c r="FV58" i="53" s="1"/>
  <c r="FN49" i="53"/>
  <c r="FN43" i="53"/>
  <c r="FR58" i="53"/>
  <c r="FN45" i="53"/>
  <c r="FN28" i="53"/>
  <c r="FN15" i="53"/>
  <c r="FM53" i="53"/>
  <c r="FM54" i="53" s="1"/>
  <c r="FN35" i="53"/>
  <c r="EW15" i="53"/>
  <c r="EF35" i="53"/>
  <c r="EF43" i="53"/>
  <c r="EF49" i="53"/>
  <c r="EJ58" i="53"/>
  <c r="DZ58" i="53" s="1"/>
  <c r="EF15" i="53"/>
  <c r="EE53" i="53"/>
  <c r="EE54" i="53" s="1"/>
  <c r="EF45" i="53"/>
  <c r="EF28" i="53"/>
  <c r="DW52" i="53"/>
  <c r="DW53" i="53" s="1"/>
  <c r="DW58" i="53" s="1"/>
  <c r="CX45" i="53"/>
  <c r="CW53" i="53"/>
  <c r="CW54" i="53" s="1"/>
  <c r="DB58" i="53"/>
  <c r="CX49" i="53"/>
  <c r="CX43" i="53"/>
  <c r="CX28" i="53"/>
  <c r="CX15" i="53"/>
  <c r="CX35" i="53"/>
  <c r="CO54" i="53"/>
  <c r="CO55" i="53" s="1"/>
  <c r="CO59" i="53" s="1"/>
  <c r="CA58" i="53" s="1"/>
  <c r="D66" i="53" s="1"/>
  <c r="CK59" i="53"/>
  <c r="BX53" i="53"/>
  <c r="BX54" i="53" s="1"/>
  <c r="BX58" i="53" s="1"/>
  <c r="BC58" i="53"/>
  <c r="AP53" i="53"/>
  <c r="AP54" i="53" s="1"/>
  <c r="AP58" i="53" s="1"/>
  <c r="Q48" i="53"/>
  <c r="Q44" i="53"/>
  <c r="Q42" i="53"/>
  <c r="Q34" i="53"/>
  <c r="Q27" i="53"/>
  <c r="Q14" i="53"/>
  <c r="DN53" i="53" l="1"/>
  <c r="DN54" i="53" s="1"/>
  <c r="EW35" i="53"/>
  <c r="GV15" i="53"/>
  <c r="LK28" i="53"/>
  <c r="KC15" i="53"/>
  <c r="DO43" i="53"/>
  <c r="KC43" i="53"/>
  <c r="DO28" i="53"/>
  <c r="DO15" i="53"/>
  <c r="EW28" i="53"/>
  <c r="FA58" i="53"/>
  <c r="GV49" i="53"/>
  <c r="KC35" i="53"/>
  <c r="KG58" i="53"/>
  <c r="JW58" i="53" s="1"/>
  <c r="DO45" i="53"/>
  <c r="DS58" i="53"/>
  <c r="EW43" i="53"/>
  <c r="EW49" i="53"/>
  <c r="IO58" i="53"/>
  <c r="KC49" i="53"/>
  <c r="KB53" i="53"/>
  <c r="KB54" i="53" s="1"/>
  <c r="DO35" i="53"/>
  <c r="EV53" i="53"/>
  <c r="EV54" i="53" s="1"/>
  <c r="KC28" i="53"/>
  <c r="HG58" i="53"/>
  <c r="CR58" i="53"/>
  <c r="GV28" i="53"/>
  <c r="GZ58" i="53"/>
  <c r="HM45" i="53"/>
  <c r="HM15" i="53"/>
  <c r="LK15" i="53"/>
  <c r="GV43" i="53"/>
  <c r="GU53" i="53"/>
  <c r="GU54" i="53" s="1"/>
  <c r="HM49" i="53"/>
  <c r="HM43" i="53"/>
  <c r="LK45" i="53"/>
  <c r="LO58" i="53"/>
  <c r="LE58" i="53" s="1"/>
  <c r="GV35" i="53"/>
  <c r="HM35" i="53"/>
  <c r="LK35" i="53"/>
  <c r="MB35" i="53"/>
  <c r="JL15" i="53"/>
  <c r="KT45" i="53"/>
  <c r="KX58" i="53"/>
  <c r="KN58" i="53" s="1"/>
  <c r="BT58" i="53"/>
  <c r="JL45" i="53"/>
  <c r="JP58" i="53"/>
  <c r="JF58" i="53" s="1"/>
  <c r="KT35" i="53"/>
  <c r="KS54" i="53"/>
  <c r="LV58" i="53"/>
  <c r="EQ58" i="53"/>
  <c r="JL28" i="53"/>
  <c r="KT28" i="53"/>
  <c r="KS53" i="53"/>
  <c r="MB49" i="53"/>
  <c r="GP58" i="53"/>
  <c r="LK43" i="53"/>
  <c r="MB45" i="53"/>
  <c r="DI58" i="53"/>
  <c r="KT43" i="53"/>
  <c r="FH58" i="53"/>
  <c r="BV58" i="53"/>
  <c r="BE58" i="53"/>
  <c r="AS58" i="53" s="1"/>
  <c r="D64" i="53" s="1"/>
  <c r="AN58" i="53"/>
  <c r="AB58" i="53" s="1"/>
  <c r="D63" i="53" s="1"/>
  <c r="HX58" i="53"/>
  <c r="FY58" i="53"/>
  <c r="BJ58" i="53" l="1"/>
  <c r="D65" i="53" s="1"/>
  <c r="U58" i="53"/>
  <c r="N23" i="38"/>
  <c r="N22" i="38"/>
  <c r="N21" i="38"/>
  <c r="N20" i="38"/>
  <c r="N19" i="38"/>
  <c r="N18" i="38"/>
  <c r="N17" i="38"/>
  <c r="N16" i="38"/>
  <c r="N15" i="38"/>
  <c r="N14" i="38"/>
  <c r="N13" i="38"/>
  <c r="N12" i="38"/>
  <c r="N11" i="38"/>
  <c r="N10" i="38"/>
  <c r="N9" i="38"/>
  <c r="N8" i="38"/>
  <c r="N7" i="38"/>
  <c r="N6" i="38"/>
  <c r="N5" i="38"/>
  <c r="N4" i="38"/>
  <c r="H27" i="53"/>
  <c r="H48" i="53"/>
  <c r="H44" i="53"/>
  <c r="H42" i="53"/>
  <c r="H34" i="53"/>
  <c r="H14" i="53"/>
  <c r="R15" i="53"/>
  <c r="S15" i="53"/>
  <c r="T15" i="53"/>
  <c r="U15" i="53"/>
  <c r="V15" i="53"/>
  <c r="X15" i="53"/>
  <c r="Y15" i="53" s="1"/>
  <c r="W15" i="53" l="1"/>
  <c r="J4" i="37"/>
  <c r="P6" i="36"/>
  <c r="S666" i="58"/>
  <c r="S663" i="58"/>
  <c r="S660" i="58"/>
  <c r="S657" i="58"/>
  <c r="S654" i="58"/>
  <c r="S651" i="58"/>
  <c r="S648" i="58"/>
  <c r="F648" i="58"/>
  <c r="S644" i="58"/>
  <c r="S641" i="58"/>
  <c r="S638" i="58"/>
  <c r="S635" i="58"/>
  <c r="S632" i="58"/>
  <c r="S629" i="58"/>
  <c r="S626" i="58"/>
  <c r="F626" i="58"/>
  <c r="S622" i="58"/>
  <c r="S619" i="58"/>
  <c r="S616" i="58"/>
  <c r="S613" i="58"/>
  <c r="S610" i="58"/>
  <c r="S607" i="58"/>
  <c r="S604" i="58"/>
  <c r="F604" i="58"/>
  <c r="S600" i="58"/>
  <c r="S597" i="58"/>
  <c r="S594" i="58"/>
  <c r="S591" i="58"/>
  <c r="S588" i="58"/>
  <c r="S585" i="58"/>
  <c r="S582" i="58"/>
  <c r="F582" i="58"/>
  <c r="S578" i="58"/>
  <c r="S575" i="58"/>
  <c r="S572" i="58"/>
  <c r="S569" i="58"/>
  <c r="S566" i="58"/>
  <c r="S563" i="58"/>
  <c r="S560" i="58"/>
  <c r="F560" i="58"/>
  <c r="S556" i="58"/>
  <c r="S553" i="58"/>
  <c r="S550" i="58"/>
  <c r="S547" i="58"/>
  <c r="S544" i="58"/>
  <c r="S541" i="58"/>
  <c r="S538" i="58"/>
  <c r="F538" i="58"/>
  <c r="S534" i="58"/>
  <c r="S531" i="58"/>
  <c r="S528" i="58"/>
  <c r="S525" i="58"/>
  <c r="S522" i="58"/>
  <c r="S519" i="58"/>
  <c r="S516" i="58"/>
  <c r="F516" i="58"/>
  <c r="S512" i="58"/>
  <c r="S509" i="58"/>
  <c r="S506" i="58"/>
  <c r="S503" i="58"/>
  <c r="S500" i="58"/>
  <c r="S497" i="58"/>
  <c r="S494" i="58"/>
  <c r="F494" i="58"/>
  <c r="S490" i="58"/>
  <c r="S487" i="58"/>
  <c r="S484" i="58"/>
  <c r="S481" i="58"/>
  <c r="S478" i="58"/>
  <c r="S475" i="58"/>
  <c r="S472" i="58"/>
  <c r="F472" i="58"/>
  <c r="S468" i="58"/>
  <c r="S465" i="58"/>
  <c r="S462" i="58"/>
  <c r="S459" i="58"/>
  <c r="S456" i="58"/>
  <c r="S453" i="58"/>
  <c r="S450" i="58"/>
  <c r="F450" i="58"/>
  <c r="S446" i="58"/>
  <c r="S443" i="58"/>
  <c r="S440" i="58"/>
  <c r="S437" i="58"/>
  <c r="S434" i="58"/>
  <c r="S431" i="58"/>
  <c r="S428" i="58"/>
  <c r="F428" i="58"/>
  <c r="S424" i="58"/>
  <c r="S421" i="58"/>
  <c r="S418" i="58"/>
  <c r="S415" i="58"/>
  <c r="S412" i="58"/>
  <c r="S409" i="58"/>
  <c r="S406" i="58"/>
  <c r="F406" i="58"/>
  <c r="S402" i="58"/>
  <c r="S399" i="58"/>
  <c r="S396" i="58"/>
  <c r="S393" i="58"/>
  <c r="S390" i="58"/>
  <c r="S387" i="58"/>
  <c r="S384" i="58"/>
  <c r="F384" i="58"/>
  <c r="S380" i="58"/>
  <c r="S377" i="58"/>
  <c r="S374" i="58"/>
  <c r="S371" i="58"/>
  <c r="S368" i="58"/>
  <c r="S365" i="58"/>
  <c r="S362" i="58"/>
  <c r="F362" i="58"/>
  <c r="S358" i="58"/>
  <c r="S355" i="58"/>
  <c r="S352" i="58"/>
  <c r="S349" i="58"/>
  <c r="S346" i="58"/>
  <c r="S343" i="58"/>
  <c r="S340" i="58"/>
  <c r="F340" i="58"/>
  <c r="S336" i="58"/>
  <c r="S333" i="58"/>
  <c r="S330" i="58"/>
  <c r="S327" i="58"/>
  <c r="S324" i="58"/>
  <c r="S321" i="58"/>
  <c r="T319" i="58"/>
  <c r="T627" i="58" s="1"/>
  <c r="S318" i="58"/>
  <c r="F318" i="58"/>
  <c r="S314" i="58"/>
  <c r="S311" i="58"/>
  <c r="S308" i="58"/>
  <c r="S305" i="58"/>
  <c r="S302" i="58"/>
  <c r="S299" i="58"/>
  <c r="T297" i="58"/>
  <c r="T605" i="58" s="1"/>
  <c r="S296" i="58"/>
  <c r="F296" i="58"/>
  <c r="S292" i="58"/>
  <c r="S289" i="58"/>
  <c r="S286" i="58"/>
  <c r="S283" i="58"/>
  <c r="S280" i="58"/>
  <c r="S277" i="58"/>
  <c r="T275" i="58"/>
  <c r="T583" i="58" s="1"/>
  <c r="S274" i="58"/>
  <c r="F274" i="58"/>
  <c r="S270" i="58"/>
  <c r="S267" i="58"/>
  <c r="S264" i="58"/>
  <c r="S261" i="58"/>
  <c r="S258" i="58"/>
  <c r="S255" i="58"/>
  <c r="T253" i="58"/>
  <c r="T561" i="58" s="1"/>
  <c r="S252" i="58"/>
  <c r="F252" i="58"/>
  <c r="S248" i="58"/>
  <c r="S245" i="58"/>
  <c r="S242" i="58"/>
  <c r="S239" i="58"/>
  <c r="S236" i="58"/>
  <c r="S233" i="58"/>
  <c r="T231" i="58"/>
  <c r="T539" i="58" s="1"/>
  <c r="S230" i="58"/>
  <c r="F230" i="58"/>
  <c r="S226" i="58"/>
  <c r="S223" i="58"/>
  <c r="S220" i="58"/>
  <c r="S217" i="58"/>
  <c r="S214" i="58"/>
  <c r="S211" i="58"/>
  <c r="T209" i="58"/>
  <c r="T517" i="58" s="1"/>
  <c r="S208" i="58"/>
  <c r="F208" i="58"/>
  <c r="S204" i="58"/>
  <c r="S201" i="58"/>
  <c r="S198" i="58"/>
  <c r="S195" i="58"/>
  <c r="S192" i="58"/>
  <c r="S189" i="58"/>
  <c r="T187" i="58"/>
  <c r="T495" i="58" s="1"/>
  <c r="S186" i="58"/>
  <c r="F186" i="58"/>
  <c r="S182" i="58"/>
  <c r="S179" i="58"/>
  <c r="S176" i="58"/>
  <c r="S173" i="58"/>
  <c r="S170" i="58"/>
  <c r="S167" i="58"/>
  <c r="T165" i="58"/>
  <c r="T473" i="58" s="1"/>
  <c r="S164" i="58"/>
  <c r="F164" i="58"/>
  <c r="S160" i="58"/>
  <c r="S157" i="58"/>
  <c r="S154" i="58"/>
  <c r="S151" i="58"/>
  <c r="S148" i="58"/>
  <c r="S145" i="58"/>
  <c r="T143" i="58"/>
  <c r="T451" i="58" s="1"/>
  <c r="S142" i="58"/>
  <c r="F142" i="58"/>
  <c r="S138" i="58"/>
  <c r="S135" i="58"/>
  <c r="S132" i="58"/>
  <c r="S129" i="58"/>
  <c r="S126" i="58"/>
  <c r="S123" i="58"/>
  <c r="T121" i="58"/>
  <c r="T429" i="58" s="1"/>
  <c r="S120" i="58"/>
  <c r="F120" i="58"/>
  <c r="S113" i="58"/>
  <c r="S110" i="58"/>
  <c r="S107" i="58"/>
  <c r="S104" i="58"/>
  <c r="S116" i="58" s="1"/>
  <c r="S117" i="58" s="1"/>
  <c r="T116" i="58" s="1"/>
  <c r="S101" i="58"/>
  <c r="T99" i="58"/>
  <c r="T407" i="58" s="1"/>
  <c r="S98" i="58"/>
  <c r="F98" i="58"/>
  <c r="S91" i="58"/>
  <c r="S88" i="58"/>
  <c r="S85" i="58"/>
  <c r="S82" i="58"/>
  <c r="S94" i="58" s="1"/>
  <c r="S95" i="58" s="1"/>
  <c r="T94" i="58" s="1"/>
  <c r="T77" i="58"/>
  <c r="T385" i="58" s="1"/>
  <c r="S76" i="58"/>
  <c r="F76" i="58"/>
  <c r="S72" i="58"/>
  <c r="S69" i="58"/>
  <c r="T55" i="58"/>
  <c r="T363" i="58" s="1"/>
  <c r="S54" i="58"/>
  <c r="F54" i="58"/>
  <c r="S47" i="58"/>
  <c r="S44" i="58"/>
  <c r="X41" i="58"/>
  <c r="AD41" i="58" s="1"/>
  <c r="S41" i="58"/>
  <c r="X40" i="58"/>
  <c r="AD40" i="58" s="1"/>
  <c r="X39" i="58"/>
  <c r="AD39" i="58" s="1"/>
  <c r="X38" i="58"/>
  <c r="AD38" i="58" s="1"/>
  <c r="S38" i="58"/>
  <c r="X37" i="58"/>
  <c r="AD37" i="58" s="1"/>
  <c r="X36" i="58"/>
  <c r="AD36" i="58" s="1"/>
  <c r="X35" i="58"/>
  <c r="AD35" i="58" s="1"/>
  <c r="S35" i="58"/>
  <c r="S50" i="58" s="1"/>
  <c r="S51" i="58" s="1"/>
  <c r="T50" i="58" s="1"/>
  <c r="X34" i="58"/>
  <c r="AD34" i="58" s="1"/>
  <c r="X33" i="58"/>
  <c r="AD33" i="58" s="1"/>
  <c r="T33" i="58"/>
  <c r="T341" i="58" s="1"/>
  <c r="T649" i="58" s="1"/>
  <c r="X32" i="58"/>
  <c r="AD32" i="58" s="1"/>
  <c r="S32" i="58"/>
  <c r="F32" i="58"/>
  <c r="X31" i="58"/>
  <c r="AD31" i="58" s="1"/>
  <c r="X30" i="58"/>
  <c r="AD30" i="58" s="1"/>
  <c r="X29" i="58"/>
  <c r="AD29" i="58" s="1"/>
  <c r="X28" i="58"/>
  <c r="X27" i="58"/>
  <c r="AD27" i="58" s="1"/>
  <c r="X26" i="58"/>
  <c r="AD26" i="58" s="1"/>
  <c r="X25" i="58"/>
  <c r="AD25" i="58" s="1"/>
  <c r="S25" i="58"/>
  <c r="X24" i="58"/>
  <c r="X23" i="58"/>
  <c r="AD23" i="58" s="1"/>
  <c r="X22" i="58"/>
  <c r="S22" i="58"/>
  <c r="X21" i="58"/>
  <c r="AD21" i="58" s="1"/>
  <c r="X20" i="58"/>
  <c r="AD20" i="58" s="1"/>
  <c r="X19" i="58"/>
  <c r="AD19" i="58" s="1"/>
  <c r="S19" i="58"/>
  <c r="X18" i="58"/>
  <c r="AD18" i="58" s="1"/>
  <c r="X17" i="58"/>
  <c r="X16" i="58"/>
  <c r="AD16" i="58" s="1"/>
  <c r="S16" i="58"/>
  <c r="X15" i="58"/>
  <c r="AD15" i="58" s="1"/>
  <c r="X14" i="58"/>
  <c r="AD14" i="58" s="1"/>
  <c r="AH13" i="58"/>
  <c r="X13" i="58"/>
  <c r="AD13" i="58" s="1"/>
  <c r="S13" i="58"/>
  <c r="S28" i="58" s="1"/>
  <c r="S29" i="58" s="1"/>
  <c r="X12" i="58"/>
  <c r="AD12" i="58" s="1"/>
  <c r="S10" i="58"/>
  <c r="F10" i="58"/>
  <c r="P6" i="58"/>
  <c r="S667" i="58" s="1"/>
  <c r="H28" i="53" l="1"/>
  <c r="H35" i="53"/>
  <c r="H15" i="53"/>
  <c r="H43" i="53"/>
  <c r="H45" i="53"/>
  <c r="S73" i="58"/>
  <c r="T72" i="58" s="1"/>
  <c r="S183" i="58"/>
  <c r="T182" i="58" s="1"/>
  <c r="S205" i="58"/>
  <c r="T204" i="58" s="1"/>
  <c r="H49" i="53"/>
  <c r="S139" i="58"/>
  <c r="T138" i="58" s="1"/>
  <c r="S227" i="58"/>
  <c r="T226" i="58" s="1"/>
  <c r="S161" i="58"/>
  <c r="T160" i="58" s="1"/>
  <c r="S249" i="58"/>
  <c r="T248" i="58" s="1"/>
  <c r="T666" i="58"/>
  <c r="B666" i="58"/>
  <c r="AH14" i="58"/>
  <c r="AD17" i="58"/>
  <c r="T28" i="58"/>
  <c r="B28" i="58"/>
  <c r="AD22" i="58"/>
  <c r="AD24" i="58"/>
  <c r="AD28" i="58"/>
  <c r="B50" i="58"/>
  <c r="B72" i="58"/>
  <c r="B94" i="58"/>
  <c r="B116" i="58"/>
  <c r="B138" i="58"/>
  <c r="B160" i="58"/>
  <c r="B182" i="58"/>
  <c r="B204" i="58"/>
  <c r="B226" i="58"/>
  <c r="B248" i="58"/>
  <c r="S271" i="58"/>
  <c r="T270" i="58" s="1"/>
  <c r="S293" i="58"/>
  <c r="S315" i="58"/>
  <c r="S337" i="58"/>
  <c r="S359" i="58"/>
  <c r="S381" i="58"/>
  <c r="S403" i="58"/>
  <c r="S425" i="58"/>
  <c r="S447" i="58"/>
  <c r="S469" i="58"/>
  <c r="S491" i="58"/>
  <c r="S513" i="58"/>
  <c r="S535" i="58"/>
  <c r="S557" i="58"/>
  <c r="S579" i="58"/>
  <c r="S601" i="58"/>
  <c r="S623" i="58"/>
  <c r="S645" i="58"/>
  <c r="BK97" i="28"/>
  <c r="BK98" i="28"/>
  <c r="BK99" i="28"/>
  <c r="BK100" i="28"/>
  <c r="BK101" i="28"/>
  <c r="BK102" i="28"/>
  <c r="BK103" i="28"/>
  <c r="BK104" i="28"/>
  <c r="BK105" i="28"/>
  <c r="BK106" i="28"/>
  <c r="BK107" i="28"/>
  <c r="BK108" i="28"/>
  <c r="BK109" i="28"/>
  <c r="BK110" i="28"/>
  <c r="BK111" i="28"/>
  <c r="BK112" i="28"/>
  <c r="BK113" i="28"/>
  <c r="BK114" i="28"/>
  <c r="BK115" i="28"/>
  <c r="BK116" i="28"/>
  <c r="BK117" i="28"/>
  <c r="BK118" i="28"/>
  <c r="BK119" i="28"/>
  <c r="BK120" i="28"/>
  <c r="BK121" i="28"/>
  <c r="BK122" i="28"/>
  <c r="BK123" i="28"/>
  <c r="BK124" i="28"/>
  <c r="BK125" i="28"/>
  <c r="BK126" i="28"/>
  <c r="BK127" i="28"/>
  <c r="BK128" i="28"/>
  <c r="BK129" i="28"/>
  <c r="BK130" i="28"/>
  <c r="BK131" i="28"/>
  <c r="BK132" i="28"/>
  <c r="BK133" i="28"/>
  <c r="BK134" i="28"/>
  <c r="BK135" i="28"/>
  <c r="BK136" i="28"/>
  <c r="BK137" i="28"/>
  <c r="BK138" i="28"/>
  <c r="BK139" i="28"/>
  <c r="BK140" i="28"/>
  <c r="BK141" i="28"/>
  <c r="BK142" i="28"/>
  <c r="BK143" i="28"/>
  <c r="BK144" i="28"/>
  <c r="BK145" i="28"/>
  <c r="BK146" i="28"/>
  <c r="BK147" i="28"/>
  <c r="BK148" i="28"/>
  <c r="BK149" i="28"/>
  <c r="BK150" i="28"/>
  <c r="BK151" i="28"/>
  <c r="BK152" i="28"/>
  <c r="BK153" i="28"/>
  <c r="BK154" i="28"/>
  <c r="BK155" i="28"/>
  <c r="BK156" i="28"/>
  <c r="BK157" i="28"/>
  <c r="BK158" i="28"/>
  <c r="BK159" i="28"/>
  <c r="BK160" i="28"/>
  <c r="BK161" i="28"/>
  <c r="BK162" i="28"/>
  <c r="BI97" i="28"/>
  <c r="BI98" i="28"/>
  <c r="BI99" i="28"/>
  <c r="BI100" i="28"/>
  <c r="BI101" i="28"/>
  <c r="BI102" i="28"/>
  <c r="BI103" i="28"/>
  <c r="BI104" i="28"/>
  <c r="BI105" i="28"/>
  <c r="BI106" i="28"/>
  <c r="BI107" i="28"/>
  <c r="BI108" i="28"/>
  <c r="BI109" i="28"/>
  <c r="BI110" i="28"/>
  <c r="BI111" i="28"/>
  <c r="BI112" i="28"/>
  <c r="BI113" i="28"/>
  <c r="BI114" i="28"/>
  <c r="BI115" i="28"/>
  <c r="BI116" i="28"/>
  <c r="BI117" i="28"/>
  <c r="BI118" i="28"/>
  <c r="BI119" i="28"/>
  <c r="BI120" i="28"/>
  <c r="BI121" i="28"/>
  <c r="BI122" i="28"/>
  <c r="BI123" i="28"/>
  <c r="BI124" i="28"/>
  <c r="BI125" i="28"/>
  <c r="BI126" i="28"/>
  <c r="BI127" i="28"/>
  <c r="BI128" i="28"/>
  <c r="BI129" i="28"/>
  <c r="BI130" i="28"/>
  <c r="BI131" i="28"/>
  <c r="BI132" i="28"/>
  <c r="BI133" i="28"/>
  <c r="BI134" i="28"/>
  <c r="BI135" i="28"/>
  <c r="BI136" i="28"/>
  <c r="BI137" i="28"/>
  <c r="BI138" i="28"/>
  <c r="BI139" i="28"/>
  <c r="BI140" i="28"/>
  <c r="BI141" i="28"/>
  <c r="BI142" i="28"/>
  <c r="BI143" i="28"/>
  <c r="BI144" i="28"/>
  <c r="BI145" i="28"/>
  <c r="BI146" i="28"/>
  <c r="BI147" i="28"/>
  <c r="BI148" i="28"/>
  <c r="BI149" i="28"/>
  <c r="BI150" i="28"/>
  <c r="BI151" i="28"/>
  <c r="BI152" i="28"/>
  <c r="BI153" i="28"/>
  <c r="BI154" i="28"/>
  <c r="BI155" i="28"/>
  <c r="BI156" i="28"/>
  <c r="BI157" i="28"/>
  <c r="BI158" i="28"/>
  <c r="BI159" i="28"/>
  <c r="BI160" i="28"/>
  <c r="BI161" i="28"/>
  <c r="BI162" i="28"/>
  <c r="BG97" i="28"/>
  <c r="BG98" i="28"/>
  <c r="BG99" i="28"/>
  <c r="BG100" i="28"/>
  <c r="BG101" i="28"/>
  <c r="BG102" i="28"/>
  <c r="BG103" i="28"/>
  <c r="BG104" i="28"/>
  <c r="BG105" i="28"/>
  <c r="BG106" i="28"/>
  <c r="BG107" i="28"/>
  <c r="BG108" i="28"/>
  <c r="BG109" i="28"/>
  <c r="BG110" i="28"/>
  <c r="BG111" i="28"/>
  <c r="BG112" i="28"/>
  <c r="BG113" i="28"/>
  <c r="BG114" i="28"/>
  <c r="BG115" i="28"/>
  <c r="BG116" i="28"/>
  <c r="BG117" i="28"/>
  <c r="BG118" i="28"/>
  <c r="BG119" i="28"/>
  <c r="BG120" i="28"/>
  <c r="BG121" i="28"/>
  <c r="BG122" i="28"/>
  <c r="BG123" i="28"/>
  <c r="BG124" i="28"/>
  <c r="BG125" i="28"/>
  <c r="BG126" i="28"/>
  <c r="BG127" i="28"/>
  <c r="BG128" i="28"/>
  <c r="BG129" i="28"/>
  <c r="BG130" i="28"/>
  <c r="BG131" i="28"/>
  <c r="BG132" i="28"/>
  <c r="BG133" i="28"/>
  <c r="BG134" i="28"/>
  <c r="BG135" i="28"/>
  <c r="BG136" i="28"/>
  <c r="BG137" i="28"/>
  <c r="BG138" i="28"/>
  <c r="BG139" i="28"/>
  <c r="BG140" i="28"/>
  <c r="BG141" i="28"/>
  <c r="BG142" i="28"/>
  <c r="BG143" i="28"/>
  <c r="BG144" i="28"/>
  <c r="BG145" i="28"/>
  <c r="BG146" i="28"/>
  <c r="BG147" i="28"/>
  <c r="BG148" i="28"/>
  <c r="BG149" i="28"/>
  <c r="BG150" i="28"/>
  <c r="BG151" i="28"/>
  <c r="BG152" i="28"/>
  <c r="BG153" i="28"/>
  <c r="BG154" i="28"/>
  <c r="BG155" i="28"/>
  <c r="BG156" i="28"/>
  <c r="BG157" i="28"/>
  <c r="BG158" i="28"/>
  <c r="BG159" i="28"/>
  <c r="BG160" i="28"/>
  <c r="BG161" i="28"/>
  <c r="BG162" i="28"/>
  <c r="BE97" i="28"/>
  <c r="BE98" i="28"/>
  <c r="BE99" i="28"/>
  <c r="BE100" i="28"/>
  <c r="BE101" i="28"/>
  <c r="BE102" i="28"/>
  <c r="BE103" i="28"/>
  <c r="BE104" i="28"/>
  <c r="BE105" i="28"/>
  <c r="BE106" i="28"/>
  <c r="BE107" i="28"/>
  <c r="BE108" i="28"/>
  <c r="BE109" i="28"/>
  <c r="BE110" i="28"/>
  <c r="BE111" i="28"/>
  <c r="BE112" i="28"/>
  <c r="BE113" i="28"/>
  <c r="BE114" i="28"/>
  <c r="BE115" i="28"/>
  <c r="BE116" i="28"/>
  <c r="BE117" i="28"/>
  <c r="BE118" i="28"/>
  <c r="BE119" i="28"/>
  <c r="BE120" i="28"/>
  <c r="BE121" i="28"/>
  <c r="BE122" i="28"/>
  <c r="BE123" i="28"/>
  <c r="BE124" i="28"/>
  <c r="BE125" i="28"/>
  <c r="BE126" i="28"/>
  <c r="BE127" i="28"/>
  <c r="BE128" i="28"/>
  <c r="BE129" i="28"/>
  <c r="BE130" i="28"/>
  <c r="BE131" i="28"/>
  <c r="BE132" i="28"/>
  <c r="BE133" i="28"/>
  <c r="BE134" i="28"/>
  <c r="BE135" i="28"/>
  <c r="BE136" i="28"/>
  <c r="BE137" i="28"/>
  <c r="BE138" i="28"/>
  <c r="BE139" i="28"/>
  <c r="BE140" i="28"/>
  <c r="BE141" i="28"/>
  <c r="BE142" i="28"/>
  <c r="BE143" i="28"/>
  <c r="BE144" i="28"/>
  <c r="BE145" i="28"/>
  <c r="BE146" i="28"/>
  <c r="BE147" i="28"/>
  <c r="BE148" i="28"/>
  <c r="BE149" i="28"/>
  <c r="BE150" i="28"/>
  <c r="BE151" i="28"/>
  <c r="BE152" i="28"/>
  <c r="BE153" i="28"/>
  <c r="BE154" i="28"/>
  <c r="BE155" i="28"/>
  <c r="BE156" i="28"/>
  <c r="BE157" i="28"/>
  <c r="BE158" i="28"/>
  <c r="BE159" i="28"/>
  <c r="BE160" i="28"/>
  <c r="BE161" i="28"/>
  <c r="BE162" i="28"/>
  <c r="BC97" i="28"/>
  <c r="BC98" i="28"/>
  <c r="BC99" i="28"/>
  <c r="BC100" i="28"/>
  <c r="BC101" i="28"/>
  <c r="BC102" i="28"/>
  <c r="BC103" i="28"/>
  <c r="BC104" i="28"/>
  <c r="BC105" i="28"/>
  <c r="BC106" i="28"/>
  <c r="BC107" i="28"/>
  <c r="BC108" i="28"/>
  <c r="BC109" i="28"/>
  <c r="BC110" i="28"/>
  <c r="BC111" i="28"/>
  <c r="BC112" i="28"/>
  <c r="BC113" i="28"/>
  <c r="BC114" i="28"/>
  <c r="BC115" i="28"/>
  <c r="BC116" i="28"/>
  <c r="BC117" i="28"/>
  <c r="BC118" i="28"/>
  <c r="BC119" i="28"/>
  <c r="BC120" i="28"/>
  <c r="BC121" i="28"/>
  <c r="BC122" i="28"/>
  <c r="BC123" i="28"/>
  <c r="BC124" i="28"/>
  <c r="BC125" i="28"/>
  <c r="BC126" i="28"/>
  <c r="BC127" i="28"/>
  <c r="BC128" i="28"/>
  <c r="BC129" i="28"/>
  <c r="BC130" i="28"/>
  <c r="BC131" i="28"/>
  <c r="BC132" i="28"/>
  <c r="BC133" i="28"/>
  <c r="BC134" i="28"/>
  <c r="BC135" i="28"/>
  <c r="BC136" i="28"/>
  <c r="BC137" i="28"/>
  <c r="BC138" i="28"/>
  <c r="BC139" i="28"/>
  <c r="BC140" i="28"/>
  <c r="BC141" i="28"/>
  <c r="BC142" i="28"/>
  <c r="BC143" i="28"/>
  <c r="BC144" i="28"/>
  <c r="BC145" i="28"/>
  <c r="BC146" i="28"/>
  <c r="BC147" i="28"/>
  <c r="BC148" i="28"/>
  <c r="BC149" i="28"/>
  <c r="BC150" i="28"/>
  <c r="BC151" i="28"/>
  <c r="BC152" i="28"/>
  <c r="BC153" i="28"/>
  <c r="BC154" i="28"/>
  <c r="BC155" i="28"/>
  <c r="BC156" i="28"/>
  <c r="BC157" i="28"/>
  <c r="BC158" i="28"/>
  <c r="BC159" i="28"/>
  <c r="BC160" i="28"/>
  <c r="BC161" i="28"/>
  <c r="BC162" i="28"/>
  <c r="BA97" i="28"/>
  <c r="BA98" i="28"/>
  <c r="BA99" i="28"/>
  <c r="BA100" i="28"/>
  <c r="BA101" i="28"/>
  <c r="BA102" i="28"/>
  <c r="BA103" i="28"/>
  <c r="BA104" i="28"/>
  <c r="BA105" i="28"/>
  <c r="BA106" i="28"/>
  <c r="BA107" i="28"/>
  <c r="BA108" i="28"/>
  <c r="BA109" i="28"/>
  <c r="BA110" i="28"/>
  <c r="BA111" i="28"/>
  <c r="BA112" i="28"/>
  <c r="BA113" i="28"/>
  <c r="BA114" i="28"/>
  <c r="BA115" i="28"/>
  <c r="BA116" i="28"/>
  <c r="BA117" i="28"/>
  <c r="BA118" i="28"/>
  <c r="BA119" i="28"/>
  <c r="BA120" i="28"/>
  <c r="BA121" i="28"/>
  <c r="BA122" i="28"/>
  <c r="BA123" i="28"/>
  <c r="BA124" i="28"/>
  <c r="BA125" i="28"/>
  <c r="BA126" i="28"/>
  <c r="BA127" i="28"/>
  <c r="BA128" i="28"/>
  <c r="BA129" i="28"/>
  <c r="BA130" i="28"/>
  <c r="BA131" i="28"/>
  <c r="BA132" i="28"/>
  <c r="BA133" i="28"/>
  <c r="BA134" i="28"/>
  <c r="BA135" i="28"/>
  <c r="BA136" i="28"/>
  <c r="BA137" i="28"/>
  <c r="BA138" i="28"/>
  <c r="BA139" i="28"/>
  <c r="BA140" i="28"/>
  <c r="BA141" i="28"/>
  <c r="BA142" i="28"/>
  <c r="BA143" i="28"/>
  <c r="BA144" i="28"/>
  <c r="BA145" i="28"/>
  <c r="BA146" i="28"/>
  <c r="BA147" i="28"/>
  <c r="BA148" i="28"/>
  <c r="BA149" i="28"/>
  <c r="BA150" i="28"/>
  <c r="BA151" i="28"/>
  <c r="BA152" i="28"/>
  <c r="BA153" i="28"/>
  <c r="BA154" i="28"/>
  <c r="BA155" i="28"/>
  <c r="BA156" i="28"/>
  <c r="BA157" i="28"/>
  <c r="BA158" i="28"/>
  <c r="BA159" i="28"/>
  <c r="BA160" i="28"/>
  <c r="BA161" i="28"/>
  <c r="BA162" i="28"/>
  <c r="AY97" i="28"/>
  <c r="AY98" i="28"/>
  <c r="AY99" i="28"/>
  <c r="AY100" i="28"/>
  <c r="AY101" i="28"/>
  <c r="AY102" i="28"/>
  <c r="AY103" i="28"/>
  <c r="AY104" i="28"/>
  <c r="AY105" i="28"/>
  <c r="AY106" i="28"/>
  <c r="AY107" i="28"/>
  <c r="AY108" i="28"/>
  <c r="AY109" i="28"/>
  <c r="AY110" i="28"/>
  <c r="AY111" i="28"/>
  <c r="AY112" i="28"/>
  <c r="AY113" i="28"/>
  <c r="AY114" i="28"/>
  <c r="AY115" i="28"/>
  <c r="AY116" i="28"/>
  <c r="AY117" i="28"/>
  <c r="AY118" i="28"/>
  <c r="AY119" i="28"/>
  <c r="AY120" i="28"/>
  <c r="AY121" i="28"/>
  <c r="AY122" i="28"/>
  <c r="AY123" i="28"/>
  <c r="AY124" i="28"/>
  <c r="AY125" i="28"/>
  <c r="AY126" i="28"/>
  <c r="AY127" i="28"/>
  <c r="AY128" i="28"/>
  <c r="AY129" i="28"/>
  <c r="AY130" i="28"/>
  <c r="AY131" i="28"/>
  <c r="AY132" i="28"/>
  <c r="AY133" i="28"/>
  <c r="AY134" i="28"/>
  <c r="AY135" i="28"/>
  <c r="AY136" i="28"/>
  <c r="AY137" i="28"/>
  <c r="AY138" i="28"/>
  <c r="AY139" i="28"/>
  <c r="AY140" i="28"/>
  <c r="AY141" i="28"/>
  <c r="AY142" i="28"/>
  <c r="AY143" i="28"/>
  <c r="AY144" i="28"/>
  <c r="AY145" i="28"/>
  <c r="AY146" i="28"/>
  <c r="AY147" i="28"/>
  <c r="AY148" i="28"/>
  <c r="AY149" i="28"/>
  <c r="AY150" i="28"/>
  <c r="AY151" i="28"/>
  <c r="AY152" i="28"/>
  <c r="AY153" i="28"/>
  <c r="AY154" i="28"/>
  <c r="AY155" i="28"/>
  <c r="AY156" i="28"/>
  <c r="AY157" i="28"/>
  <c r="AY158" i="28"/>
  <c r="AY159" i="28"/>
  <c r="AY160" i="28"/>
  <c r="AY161" i="28"/>
  <c r="AY162" i="28"/>
  <c r="AW97" i="28"/>
  <c r="AW98" i="28"/>
  <c r="AW99" i="28"/>
  <c r="AW100" i="28"/>
  <c r="AW101" i="28"/>
  <c r="AW102" i="28"/>
  <c r="AW103" i="28"/>
  <c r="AW104" i="28"/>
  <c r="AW105" i="28"/>
  <c r="AW106" i="28"/>
  <c r="AW107" i="28"/>
  <c r="AW108" i="28"/>
  <c r="AW109" i="28"/>
  <c r="AW110" i="28"/>
  <c r="AW111" i="28"/>
  <c r="AW112" i="28"/>
  <c r="AW113" i="28"/>
  <c r="AW114" i="28"/>
  <c r="AW115" i="28"/>
  <c r="AW116" i="28"/>
  <c r="AW117" i="28"/>
  <c r="AW118" i="28"/>
  <c r="AW119" i="28"/>
  <c r="AW120" i="28"/>
  <c r="AW121" i="28"/>
  <c r="AW122" i="28"/>
  <c r="AW123" i="28"/>
  <c r="AW124" i="28"/>
  <c r="AW125" i="28"/>
  <c r="AW126" i="28"/>
  <c r="AW127" i="28"/>
  <c r="AW128" i="28"/>
  <c r="AW129" i="28"/>
  <c r="AW130" i="28"/>
  <c r="AW131" i="28"/>
  <c r="AW132" i="28"/>
  <c r="AW133" i="28"/>
  <c r="AW134" i="28"/>
  <c r="AW135" i="28"/>
  <c r="AW136" i="28"/>
  <c r="AW137" i="28"/>
  <c r="AW138" i="28"/>
  <c r="AW139" i="28"/>
  <c r="AW140" i="28"/>
  <c r="AW141" i="28"/>
  <c r="AW142" i="28"/>
  <c r="AW143" i="28"/>
  <c r="AW144" i="28"/>
  <c r="AW145" i="28"/>
  <c r="AW146" i="28"/>
  <c r="AW147" i="28"/>
  <c r="AW148" i="28"/>
  <c r="AW149" i="28"/>
  <c r="AW150" i="28"/>
  <c r="AW151" i="28"/>
  <c r="AW152" i="28"/>
  <c r="AW153" i="28"/>
  <c r="AW154" i="28"/>
  <c r="AW155" i="28"/>
  <c r="AW156" i="28"/>
  <c r="AW157" i="28"/>
  <c r="AW158" i="28"/>
  <c r="AW159" i="28"/>
  <c r="AW160" i="28"/>
  <c r="AW161" i="28"/>
  <c r="AW162" i="28"/>
  <c r="AU97" i="28"/>
  <c r="AU98" i="28"/>
  <c r="AU99" i="28"/>
  <c r="AU100" i="28"/>
  <c r="AU101" i="28"/>
  <c r="AU102" i="28"/>
  <c r="AU103" i="28"/>
  <c r="AU104" i="28"/>
  <c r="AU105" i="28"/>
  <c r="AU106" i="28"/>
  <c r="AU107" i="28"/>
  <c r="AU108" i="28"/>
  <c r="AU109" i="28"/>
  <c r="AU110" i="28"/>
  <c r="AU111" i="28"/>
  <c r="AU112" i="28"/>
  <c r="AU113" i="28"/>
  <c r="AU114" i="28"/>
  <c r="AU115" i="28"/>
  <c r="AU116" i="28"/>
  <c r="AU117" i="28"/>
  <c r="AU118" i="28"/>
  <c r="AU119" i="28"/>
  <c r="AU120" i="28"/>
  <c r="AU121" i="28"/>
  <c r="AU122" i="28"/>
  <c r="AU123" i="28"/>
  <c r="AU124" i="28"/>
  <c r="AU125" i="28"/>
  <c r="AU126" i="28"/>
  <c r="AU127" i="28"/>
  <c r="AU128" i="28"/>
  <c r="AU129" i="28"/>
  <c r="AU130" i="28"/>
  <c r="AU131" i="28"/>
  <c r="AU132" i="28"/>
  <c r="AU133" i="28"/>
  <c r="AU134" i="28"/>
  <c r="AU135" i="28"/>
  <c r="AU136" i="28"/>
  <c r="AU137" i="28"/>
  <c r="AU138" i="28"/>
  <c r="AU139" i="28"/>
  <c r="AU140" i="28"/>
  <c r="AU141" i="28"/>
  <c r="AU142" i="28"/>
  <c r="AU143" i="28"/>
  <c r="AU144" i="28"/>
  <c r="AU145" i="28"/>
  <c r="AU146" i="28"/>
  <c r="AU147" i="28"/>
  <c r="AU148" i="28"/>
  <c r="AU149" i="28"/>
  <c r="AU150" i="28"/>
  <c r="AU151" i="28"/>
  <c r="AU152" i="28"/>
  <c r="AU153" i="28"/>
  <c r="AU154" i="28"/>
  <c r="AU155" i="28"/>
  <c r="AU156" i="28"/>
  <c r="AU157" i="28"/>
  <c r="AU158" i="28"/>
  <c r="AU159" i="28"/>
  <c r="AU160" i="28"/>
  <c r="AU161" i="28"/>
  <c r="AU162" i="28"/>
  <c r="AS97" i="28"/>
  <c r="AS98" i="28"/>
  <c r="AS99" i="28"/>
  <c r="AS100" i="28"/>
  <c r="AS101" i="28"/>
  <c r="AS102" i="28"/>
  <c r="AS103" i="28"/>
  <c r="AS104" i="28"/>
  <c r="AS105" i="28"/>
  <c r="AS106" i="28"/>
  <c r="AS107" i="28"/>
  <c r="AS108" i="28"/>
  <c r="AS109" i="28"/>
  <c r="AS110" i="28"/>
  <c r="AS111" i="28"/>
  <c r="AS112" i="28"/>
  <c r="AS113" i="28"/>
  <c r="AS114" i="28"/>
  <c r="AS115" i="28"/>
  <c r="AS116" i="28"/>
  <c r="AS117" i="28"/>
  <c r="AS118" i="28"/>
  <c r="AS119" i="28"/>
  <c r="AS120" i="28"/>
  <c r="AS121" i="28"/>
  <c r="AS122" i="28"/>
  <c r="AS123" i="28"/>
  <c r="AS124" i="28"/>
  <c r="AS125" i="28"/>
  <c r="AS126" i="28"/>
  <c r="AS127" i="28"/>
  <c r="AS128" i="28"/>
  <c r="AS129" i="28"/>
  <c r="AS130" i="28"/>
  <c r="AS131" i="28"/>
  <c r="AS132" i="28"/>
  <c r="AS133" i="28"/>
  <c r="AS134" i="28"/>
  <c r="AS135" i="28"/>
  <c r="AS136" i="28"/>
  <c r="AS137" i="28"/>
  <c r="AS138" i="28"/>
  <c r="AS139" i="28"/>
  <c r="AS140" i="28"/>
  <c r="AS141" i="28"/>
  <c r="AS142" i="28"/>
  <c r="AS143" i="28"/>
  <c r="AS144" i="28"/>
  <c r="AS145" i="28"/>
  <c r="AS146" i="28"/>
  <c r="AS147" i="28"/>
  <c r="AS148" i="28"/>
  <c r="AS149" i="28"/>
  <c r="AS150" i="28"/>
  <c r="AS151" i="28"/>
  <c r="AS152" i="28"/>
  <c r="AS153" i="28"/>
  <c r="AS154" i="28"/>
  <c r="AS155" i="28"/>
  <c r="AS156" i="28"/>
  <c r="AS157" i="28"/>
  <c r="AS158" i="28"/>
  <c r="AS159" i="28"/>
  <c r="AS160" i="28"/>
  <c r="AS161" i="28"/>
  <c r="AS162" i="28"/>
  <c r="AQ97" i="28"/>
  <c r="AQ98" i="28"/>
  <c r="AQ99" i="28"/>
  <c r="AQ100" i="28"/>
  <c r="AQ101" i="28"/>
  <c r="AQ102" i="28"/>
  <c r="AQ103" i="28"/>
  <c r="AQ104" i="28"/>
  <c r="AQ105" i="28"/>
  <c r="AQ106" i="28"/>
  <c r="AQ107" i="28"/>
  <c r="AQ108" i="28"/>
  <c r="AQ109" i="28"/>
  <c r="AQ110" i="28"/>
  <c r="AQ111" i="28"/>
  <c r="AQ112" i="28"/>
  <c r="AQ113" i="28"/>
  <c r="AQ114" i="28"/>
  <c r="AQ115" i="28"/>
  <c r="AQ116" i="28"/>
  <c r="AQ117" i="28"/>
  <c r="AQ118" i="28"/>
  <c r="AQ119" i="28"/>
  <c r="AQ120" i="28"/>
  <c r="AQ121" i="28"/>
  <c r="AQ122" i="28"/>
  <c r="AQ123" i="28"/>
  <c r="AQ124" i="28"/>
  <c r="AQ125" i="28"/>
  <c r="AQ126" i="28"/>
  <c r="AQ127" i="28"/>
  <c r="AQ128" i="28"/>
  <c r="AQ129" i="28"/>
  <c r="AQ130" i="28"/>
  <c r="AQ131" i="28"/>
  <c r="AQ132" i="28"/>
  <c r="AQ133" i="28"/>
  <c r="AQ134" i="28"/>
  <c r="AQ135" i="28"/>
  <c r="AQ136" i="28"/>
  <c r="AQ137" i="28"/>
  <c r="AQ138" i="28"/>
  <c r="AQ139" i="28"/>
  <c r="AQ140" i="28"/>
  <c r="AQ141" i="28"/>
  <c r="AQ142" i="28"/>
  <c r="AQ143" i="28"/>
  <c r="AQ144" i="28"/>
  <c r="AQ145" i="28"/>
  <c r="AQ146" i="28"/>
  <c r="AQ147" i="28"/>
  <c r="AQ148" i="28"/>
  <c r="AQ149" i="28"/>
  <c r="AQ150" i="28"/>
  <c r="AQ151" i="28"/>
  <c r="AQ152" i="28"/>
  <c r="AQ153" i="28"/>
  <c r="AQ154" i="28"/>
  <c r="AQ155" i="28"/>
  <c r="AQ156" i="28"/>
  <c r="AQ157" i="28"/>
  <c r="AQ158" i="28"/>
  <c r="AQ159" i="28"/>
  <c r="AQ160" i="28"/>
  <c r="AQ161" i="28"/>
  <c r="AQ162" i="28"/>
  <c r="AO97" i="28"/>
  <c r="AO98" i="28"/>
  <c r="AO99" i="28"/>
  <c r="AO100" i="28"/>
  <c r="AO101" i="28"/>
  <c r="AO102" i="28"/>
  <c r="AO103" i="28"/>
  <c r="AO104" i="28"/>
  <c r="AO105" i="28"/>
  <c r="AO106" i="28"/>
  <c r="AO107" i="28"/>
  <c r="AO108" i="28"/>
  <c r="AO109" i="28"/>
  <c r="AO110" i="28"/>
  <c r="AO111" i="28"/>
  <c r="AO112" i="28"/>
  <c r="AO113" i="28"/>
  <c r="AO114" i="28"/>
  <c r="AO115" i="28"/>
  <c r="AO116" i="28"/>
  <c r="AO117" i="28"/>
  <c r="AO118" i="28"/>
  <c r="AO119" i="28"/>
  <c r="AO120" i="28"/>
  <c r="AO121" i="28"/>
  <c r="AO122" i="28"/>
  <c r="AO123" i="28"/>
  <c r="AO124" i="28"/>
  <c r="AO125" i="28"/>
  <c r="AO126" i="28"/>
  <c r="AO127" i="28"/>
  <c r="AO128" i="28"/>
  <c r="AO129" i="28"/>
  <c r="AO130" i="28"/>
  <c r="AO131" i="28"/>
  <c r="AO132" i="28"/>
  <c r="AO133" i="28"/>
  <c r="AO134" i="28"/>
  <c r="AO135" i="28"/>
  <c r="AO136" i="28"/>
  <c r="AO137" i="28"/>
  <c r="AO138" i="28"/>
  <c r="AO139" i="28"/>
  <c r="AO140" i="28"/>
  <c r="AO141" i="28"/>
  <c r="AO142" i="28"/>
  <c r="AO143" i="28"/>
  <c r="AO144" i="28"/>
  <c r="AO145" i="28"/>
  <c r="AO146" i="28"/>
  <c r="AO147" i="28"/>
  <c r="AO148" i="28"/>
  <c r="AO149" i="28"/>
  <c r="AO150" i="28"/>
  <c r="AO151" i="28"/>
  <c r="AO152" i="28"/>
  <c r="AO153" i="28"/>
  <c r="AO154" i="28"/>
  <c r="AO155" i="28"/>
  <c r="AO156" i="28"/>
  <c r="AO157" i="28"/>
  <c r="AO158" i="28"/>
  <c r="AO159" i="28"/>
  <c r="AO160" i="28"/>
  <c r="AO161" i="28"/>
  <c r="AO162" i="28"/>
  <c r="AM97" i="28"/>
  <c r="AM98" i="28"/>
  <c r="AM99" i="28"/>
  <c r="AM100" i="28"/>
  <c r="AM101" i="28"/>
  <c r="AM102" i="28"/>
  <c r="AM103" i="28"/>
  <c r="AM104" i="28"/>
  <c r="AM105" i="28"/>
  <c r="AM106" i="28"/>
  <c r="AM107" i="28"/>
  <c r="AM108" i="28"/>
  <c r="AM109" i="28"/>
  <c r="AM110" i="28"/>
  <c r="AM111" i="28"/>
  <c r="AM112" i="28"/>
  <c r="AM113" i="28"/>
  <c r="AM114" i="28"/>
  <c r="AM115" i="28"/>
  <c r="AM116" i="28"/>
  <c r="AM117" i="28"/>
  <c r="AM118" i="28"/>
  <c r="AM119" i="28"/>
  <c r="AM120" i="28"/>
  <c r="AM121" i="28"/>
  <c r="AM122" i="28"/>
  <c r="AM123" i="28"/>
  <c r="AM124" i="28"/>
  <c r="AM125" i="28"/>
  <c r="AM126" i="28"/>
  <c r="AM127" i="28"/>
  <c r="AM128" i="28"/>
  <c r="AM129" i="28"/>
  <c r="AM130" i="28"/>
  <c r="AM131" i="28"/>
  <c r="AM132" i="28"/>
  <c r="AM133" i="28"/>
  <c r="AM134" i="28"/>
  <c r="AM135" i="28"/>
  <c r="AM136" i="28"/>
  <c r="AM137" i="28"/>
  <c r="AM138" i="28"/>
  <c r="AM139" i="28"/>
  <c r="AM140" i="28"/>
  <c r="AM141" i="28"/>
  <c r="AM142" i="28"/>
  <c r="AM143" i="28"/>
  <c r="AM144" i="28"/>
  <c r="AM145" i="28"/>
  <c r="AM146" i="28"/>
  <c r="AM147" i="28"/>
  <c r="AM148" i="28"/>
  <c r="AM149" i="28"/>
  <c r="AM150" i="28"/>
  <c r="AM151" i="28"/>
  <c r="AM152" i="28"/>
  <c r="AM153" i="28"/>
  <c r="AM154" i="28"/>
  <c r="AM155" i="28"/>
  <c r="AM156" i="28"/>
  <c r="AM157" i="28"/>
  <c r="AM158" i="28"/>
  <c r="AM159" i="28"/>
  <c r="AM160" i="28"/>
  <c r="AM161" i="28"/>
  <c r="AM162" i="28"/>
  <c r="AK97" i="28"/>
  <c r="AK98" i="28"/>
  <c r="AK99" i="28"/>
  <c r="AK100" i="28"/>
  <c r="AK101" i="28"/>
  <c r="AK102" i="28"/>
  <c r="AK103" i="28"/>
  <c r="AK104" i="28"/>
  <c r="AK105" i="28"/>
  <c r="AK106" i="28"/>
  <c r="AK107" i="28"/>
  <c r="AK108" i="28"/>
  <c r="AK109" i="28"/>
  <c r="AK110" i="28"/>
  <c r="AK111" i="28"/>
  <c r="AK112" i="28"/>
  <c r="AK113" i="28"/>
  <c r="AK114" i="28"/>
  <c r="AK115" i="28"/>
  <c r="AK116" i="28"/>
  <c r="AK117" i="28"/>
  <c r="AK118" i="28"/>
  <c r="AK119" i="28"/>
  <c r="AK120" i="28"/>
  <c r="AK121" i="28"/>
  <c r="AK122" i="28"/>
  <c r="AK123" i="28"/>
  <c r="AK124" i="28"/>
  <c r="AK125" i="28"/>
  <c r="AK126" i="28"/>
  <c r="AK127" i="28"/>
  <c r="AK128" i="28"/>
  <c r="AK129" i="28"/>
  <c r="AK130" i="28"/>
  <c r="AK131" i="28"/>
  <c r="AK132" i="28"/>
  <c r="AK133" i="28"/>
  <c r="AK134" i="28"/>
  <c r="AK135" i="28"/>
  <c r="AK136" i="28"/>
  <c r="AK137" i="28"/>
  <c r="AK138" i="28"/>
  <c r="AK139" i="28"/>
  <c r="AK140" i="28"/>
  <c r="AK141" i="28"/>
  <c r="AK142" i="28"/>
  <c r="AK143" i="28"/>
  <c r="AK144" i="28"/>
  <c r="AK145" i="28"/>
  <c r="AK146" i="28"/>
  <c r="AK147" i="28"/>
  <c r="AK148" i="28"/>
  <c r="AK149" i="28"/>
  <c r="AK150" i="28"/>
  <c r="AK151" i="28"/>
  <c r="AK152" i="28"/>
  <c r="AK153" i="28"/>
  <c r="AK154" i="28"/>
  <c r="AK155" i="28"/>
  <c r="AK156" i="28"/>
  <c r="AK157" i="28"/>
  <c r="AK158" i="28"/>
  <c r="AK159" i="28"/>
  <c r="AK160" i="28"/>
  <c r="AK161" i="28"/>
  <c r="AK162" i="28"/>
  <c r="AI97" i="28"/>
  <c r="AI98" i="28"/>
  <c r="AI99" i="28"/>
  <c r="AI100" i="28"/>
  <c r="AI101" i="28"/>
  <c r="AI102" i="28"/>
  <c r="AI103" i="28"/>
  <c r="AI104" i="28"/>
  <c r="AI105" i="28"/>
  <c r="AI106" i="28"/>
  <c r="AI107" i="28"/>
  <c r="AI108" i="28"/>
  <c r="AI109" i="28"/>
  <c r="AI110" i="28"/>
  <c r="AI111" i="28"/>
  <c r="AI112" i="28"/>
  <c r="AI113" i="28"/>
  <c r="AI114" i="28"/>
  <c r="AI115" i="28"/>
  <c r="AI116" i="28"/>
  <c r="AI117" i="28"/>
  <c r="AI118" i="28"/>
  <c r="AI119" i="28"/>
  <c r="AI120" i="28"/>
  <c r="AI121" i="28"/>
  <c r="AI122" i="28"/>
  <c r="AI123" i="28"/>
  <c r="AI124" i="28"/>
  <c r="AI125" i="28"/>
  <c r="AI126" i="28"/>
  <c r="AI127" i="28"/>
  <c r="AI128" i="28"/>
  <c r="AI129" i="28"/>
  <c r="AI130" i="28"/>
  <c r="AI131" i="28"/>
  <c r="AI132" i="28"/>
  <c r="AI133" i="28"/>
  <c r="AI134" i="28"/>
  <c r="AI135" i="28"/>
  <c r="AI136" i="28"/>
  <c r="AI137" i="28"/>
  <c r="AI138" i="28"/>
  <c r="AI139" i="28"/>
  <c r="AI140" i="28"/>
  <c r="AI141" i="28"/>
  <c r="AI142" i="28"/>
  <c r="AI143" i="28"/>
  <c r="AI144" i="28"/>
  <c r="AI145" i="28"/>
  <c r="AI146" i="28"/>
  <c r="AI147" i="28"/>
  <c r="AI148" i="28"/>
  <c r="AI149" i="28"/>
  <c r="AI150" i="28"/>
  <c r="AI151" i="28"/>
  <c r="AI152" i="28"/>
  <c r="AI153" i="28"/>
  <c r="AI154" i="28"/>
  <c r="AI155" i="28"/>
  <c r="AI156" i="28"/>
  <c r="AI157" i="28"/>
  <c r="AI158" i="28"/>
  <c r="AI159" i="28"/>
  <c r="AI160" i="28"/>
  <c r="AI161" i="28"/>
  <c r="AI162" i="28"/>
  <c r="AG97" i="28"/>
  <c r="AG98" i="28"/>
  <c r="AG99" i="28"/>
  <c r="AG100" i="28"/>
  <c r="AG101" i="28"/>
  <c r="AG102" i="28"/>
  <c r="AG103" i="28"/>
  <c r="AG104" i="28"/>
  <c r="AG105" i="28"/>
  <c r="AG106" i="28"/>
  <c r="AG107" i="28"/>
  <c r="AG108" i="28"/>
  <c r="AG109" i="28"/>
  <c r="AG110" i="28"/>
  <c r="AG111" i="28"/>
  <c r="AG112" i="28"/>
  <c r="AG113" i="28"/>
  <c r="AG114" i="28"/>
  <c r="AG115" i="28"/>
  <c r="AG116" i="28"/>
  <c r="AG117" i="28"/>
  <c r="AG118" i="28"/>
  <c r="AG119" i="28"/>
  <c r="AG120" i="28"/>
  <c r="AG121" i="28"/>
  <c r="AG122" i="28"/>
  <c r="AG123" i="28"/>
  <c r="AG124" i="28"/>
  <c r="AG125" i="28"/>
  <c r="AG126" i="28"/>
  <c r="AG127" i="28"/>
  <c r="AG128" i="28"/>
  <c r="AG129" i="28"/>
  <c r="AG130" i="28"/>
  <c r="AG131" i="28"/>
  <c r="AG132" i="28"/>
  <c r="AG133" i="28"/>
  <c r="AG134" i="28"/>
  <c r="AG135" i="28"/>
  <c r="AG136" i="28"/>
  <c r="AG137" i="28"/>
  <c r="AG138" i="28"/>
  <c r="AG139" i="28"/>
  <c r="AG140" i="28"/>
  <c r="AG141" i="28"/>
  <c r="AG142" i="28"/>
  <c r="AG143" i="28"/>
  <c r="AG144" i="28"/>
  <c r="AG145" i="28"/>
  <c r="AG146" i="28"/>
  <c r="AG147" i="28"/>
  <c r="AG148" i="28"/>
  <c r="AG149" i="28"/>
  <c r="AG150" i="28"/>
  <c r="AG151" i="28"/>
  <c r="AG152" i="28"/>
  <c r="AG153" i="28"/>
  <c r="AG154" i="28"/>
  <c r="AG155" i="28"/>
  <c r="AG156" i="28"/>
  <c r="AG157" i="28"/>
  <c r="AG158" i="28"/>
  <c r="AG159" i="28"/>
  <c r="AG160" i="28"/>
  <c r="AG161" i="28"/>
  <c r="AG162" i="28"/>
  <c r="AE97" i="28"/>
  <c r="AE98" i="28"/>
  <c r="AE99" i="28"/>
  <c r="AE100" i="28"/>
  <c r="AE101" i="28"/>
  <c r="AE102" i="28"/>
  <c r="AE103" i="28"/>
  <c r="AE104" i="28"/>
  <c r="AE105" i="28"/>
  <c r="AE106" i="28"/>
  <c r="AE107" i="28"/>
  <c r="AE108" i="28"/>
  <c r="AE109" i="28"/>
  <c r="AE110" i="28"/>
  <c r="AE111" i="28"/>
  <c r="AE112" i="28"/>
  <c r="AE113" i="28"/>
  <c r="AE114" i="28"/>
  <c r="AE115" i="28"/>
  <c r="AE116" i="28"/>
  <c r="AE117" i="28"/>
  <c r="AE118" i="28"/>
  <c r="AE119" i="28"/>
  <c r="AE120" i="28"/>
  <c r="AE121" i="28"/>
  <c r="AE122" i="28"/>
  <c r="AE123" i="28"/>
  <c r="AE124" i="28"/>
  <c r="AE125" i="28"/>
  <c r="AE126" i="28"/>
  <c r="AE127" i="28"/>
  <c r="AE128" i="28"/>
  <c r="AE129" i="28"/>
  <c r="AE130" i="28"/>
  <c r="AE131" i="28"/>
  <c r="AE132" i="28"/>
  <c r="AE133" i="28"/>
  <c r="AE134" i="28"/>
  <c r="AE135" i="28"/>
  <c r="AE136" i="28"/>
  <c r="AE137" i="28"/>
  <c r="AE138" i="28"/>
  <c r="AE139" i="28"/>
  <c r="AE140" i="28"/>
  <c r="AE141" i="28"/>
  <c r="AE142" i="28"/>
  <c r="AE143" i="28"/>
  <c r="AE144" i="28"/>
  <c r="AE145" i="28"/>
  <c r="AE146" i="28"/>
  <c r="AE147" i="28"/>
  <c r="AE148" i="28"/>
  <c r="AE149" i="28"/>
  <c r="AE150" i="28"/>
  <c r="AE151" i="28"/>
  <c r="AE152" i="28"/>
  <c r="AE153" i="28"/>
  <c r="AE154" i="28"/>
  <c r="AE155" i="28"/>
  <c r="AE156" i="28"/>
  <c r="AE157" i="28"/>
  <c r="AE158" i="28"/>
  <c r="AE159" i="28"/>
  <c r="AE160" i="28"/>
  <c r="AE161" i="28"/>
  <c r="AE162" i="28"/>
  <c r="AC97" i="28"/>
  <c r="AC98" i="28"/>
  <c r="AC99" i="28"/>
  <c r="AC100" i="28"/>
  <c r="AC101" i="28"/>
  <c r="AC102" i="28"/>
  <c r="AC103" i="28"/>
  <c r="AC104" i="28"/>
  <c r="AC105" i="28"/>
  <c r="AC106" i="28"/>
  <c r="AC107" i="28"/>
  <c r="AC108" i="28"/>
  <c r="AC109" i="28"/>
  <c r="AC110" i="28"/>
  <c r="AC111" i="28"/>
  <c r="AC112" i="28"/>
  <c r="AC113" i="28"/>
  <c r="AC114" i="28"/>
  <c r="AC115" i="28"/>
  <c r="AC116" i="28"/>
  <c r="AC117" i="28"/>
  <c r="AC118" i="28"/>
  <c r="AC119" i="28"/>
  <c r="AC120" i="28"/>
  <c r="AC121" i="28"/>
  <c r="AC122" i="28"/>
  <c r="AC123" i="28"/>
  <c r="AC124" i="28"/>
  <c r="AC125" i="28"/>
  <c r="AC126" i="28"/>
  <c r="AC127" i="28"/>
  <c r="AC128" i="28"/>
  <c r="AC129" i="28"/>
  <c r="AC130" i="28"/>
  <c r="AC131" i="28"/>
  <c r="AC132" i="28"/>
  <c r="AC133" i="28"/>
  <c r="AC134" i="28"/>
  <c r="AC135" i="28"/>
  <c r="AC136" i="28"/>
  <c r="AC137" i="28"/>
  <c r="AC138" i="28"/>
  <c r="AC139" i="28"/>
  <c r="AC140" i="28"/>
  <c r="AC141" i="28"/>
  <c r="AC142" i="28"/>
  <c r="AC143" i="28"/>
  <c r="AC144" i="28"/>
  <c r="AC145" i="28"/>
  <c r="AC146" i="28"/>
  <c r="AC147" i="28"/>
  <c r="AC148" i="28"/>
  <c r="AC149" i="28"/>
  <c r="AC150" i="28"/>
  <c r="AC151" i="28"/>
  <c r="AC152" i="28"/>
  <c r="AC153" i="28"/>
  <c r="AC154" i="28"/>
  <c r="AC155" i="28"/>
  <c r="AC156" i="28"/>
  <c r="AC157" i="28"/>
  <c r="AC158" i="28"/>
  <c r="AC159" i="28"/>
  <c r="AC160" i="28"/>
  <c r="AC161" i="28"/>
  <c r="AC162" i="28"/>
  <c r="AA97" i="28"/>
  <c r="AA98" i="28"/>
  <c r="AA99" i="28"/>
  <c r="AA100" i="28"/>
  <c r="AA101" i="28"/>
  <c r="AA102" i="28"/>
  <c r="AA103" i="28"/>
  <c r="AA104" i="28"/>
  <c r="AA105" i="28"/>
  <c r="AA106" i="28"/>
  <c r="AA107" i="28"/>
  <c r="AA108" i="28"/>
  <c r="AA109" i="28"/>
  <c r="AA110" i="28"/>
  <c r="AA111" i="28"/>
  <c r="AA112" i="28"/>
  <c r="AA113" i="28"/>
  <c r="AA114" i="28"/>
  <c r="AA115" i="28"/>
  <c r="AA116" i="28"/>
  <c r="AA117" i="28"/>
  <c r="AA118" i="28"/>
  <c r="AA119" i="28"/>
  <c r="AA120" i="28"/>
  <c r="AA121" i="28"/>
  <c r="AA122" i="28"/>
  <c r="AA123" i="28"/>
  <c r="AA124" i="28"/>
  <c r="AA125" i="28"/>
  <c r="AA126" i="28"/>
  <c r="AA127" i="28"/>
  <c r="AA128" i="28"/>
  <c r="AA129" i="28"/>
  <c r="AA130" i="28"/>
  <c r="AA131" i="28"/>
  <c r="AA132" i="28"/>
  <c r="AA133" i="28"/>
  <c r="AA134" i="28"/>
  <c r="AA135" i="28"/>
  <c r="AA136" i="28"/>
  <c r="AA137" i="28"/>
  <c r="AA138" i="28"/>
  <c r="AA139" i="28"/>
  <c r="AA140" i="28"/>
  <c r="AA141" i="28"/>
  <c r="AA142" i="28"/>
  <c r="AA143" i="28"/>
  <c r="AA144" i="28"/>
  <c r="AA145" i="28"/>
  <c r="AA146" i="28"/>
  <c r="AA147" i="28"/>
  <c r="AA148" i="28"/>
  <c r="AA149" i="28"/>
  <c r="AA150" i="28"/>
  <c r="AA151" i="28"/>
  <c r="AA152" i="28"/>
  <c r="AA153" i="28"/>
  <c r="AA154" i="28"/>
  <c r="AA155" i="28"/>
  <c r="AA156" i="28"/>
  <c r="AA157" i="28"/>
  <c r="AA158" i="28"/>
  <c r="AA159" i="28"/>
  <c r="AA160" i="28"/>
  <c r="AA161" i="28"/>
  <c r="AA162" i="28"/>
  <c r="Y97" i="28"/>
  <c r="Y98" i="28"/>
  <c r="Y99" i="28"/>
  <c r="Y100" i="28"/>
  <c r="Y101" i="28"/>
  <c r="Y102" i="28"/>
  <c r="Y103" i="28"/>
  <c r="Y104" i="28"/>
  <c r="Y105" i="28"/>
  <c r="Y106" i="28"/>
  <c r="Y107" i="28"/>
  <c r="Y108" i="28"/>
  <c r="Y109" i="28"/>
  <c r="Y110" i="28"/>
  <c r="Y111" i="28"/>
  <c r="Y112" i="28"/>
  <c r="Y113" i="28"/>
  <c r="Y114" i="28"/>
  <c r="Y115" i="28"/>
  <c r="Y116" i="28"/>
  <c r="Y117" i="28"/>
  <c r="Y118" i="28"/>
  <c r="Y119" i="28"/>
  <c r="Y120" i="28"/>
  <c r="Y121" i="28"/>
  <c r="Y122" i="28"/>
  <c r="Y123" i="28"/>
  <c r="Y124" i="28"/>
  <c r="Y125" i="28"/>
  <c r="Y126" i="28"/>
  <c r="Y127" i="28"/>
  <c r="Y128" i="28"/>
  <c r="Y129" i="28"/>
  <c r="Y130" i="28"/>
  <c r="Y131" i="28"/>
  <c r="Y132" i="28"/>
  <c r="Y133" i="28"/>
  <c r="Y134" i="28"/>
  <c r="Y135" i="28"/>
  <c r="Y136" i="28"/>
  <c r="Y137" i="28"/>
  <c r="Y138" i="28"/>
  <c r="Y139" i="28"/>
  <c r="Y140" i="28"/>
  <c r="Y141" i="28"/>
  <c r="Y142" i="28"/>
  <c r="Y143" i="28"/>
  <c r="Y144" i="28"/>
  <c r="Y145" i="28"/>
  <c r="Y146" i="28"/>
  <c r="Y147" i="28"/>
  <c r="Y148" i="28"/>
  <c r="Y149" i="28"/>
  <c r="Y150" i="28"/>
  <c r="Y151" i="28"/>
  <c r="Y152" i="28"/>
  <c r="Y153" i="28"/>
  <c r="Y154" i="28"/>
  <c r="Y155" i="28"/>
  <c r="Y156" i="28"/>
  <c r="Y157" i="28"/>
  <c r="Y158" i="28"/>
  <c r="Y159" i="28"/>
  <c r="Y160" i="28"/>
  <c r="Y161" i="28"/>
  <c r="Y162" i="28"/>
  <c r="W97" i="28"/>
  <c r="W98" i="28"/>
  <c r="W99" i="28"/>
  <c r="W100" i="28"/>
  <c r="W101" i="28"/>
  <c r="W102" i="28"/>
  <c r="W103" i="28"/>
  <c r="W104" i="28"/>
  <c r="W105" i="28"/>
  <c r="W106" i="28"/>
  <c r="W107" i="28"/>
  <c r="W108" i="28"/>
  <c r="W109" i="28"/>
  <c r="W110" i="28"/>
  <c r="W111" i="28"/>
  <c r="W112" i="28"/>
  <c r="W113" i="28"/>
  <c r="W114" i="28"/>
  <c r="W115" i="28"/>
  <c r="W116" i="28"/>
  <c r="W117" i="28"/>
  <c r="W118" i="28"/>
  <c r="W119" i="28"/>
  <c r="W120" i="28"/>
  <c r="W121" i="28"/>
  <c r="W122" i="28"/>
  <c r="W123" i="28"/>
  <c r="W124" i="28"/>
  <c r="W125" i="28"/>
  <c r="W126" i="28"/>
  <c r="W127" i="28"/>
  <c r="W128" i="28"/>
  <c r="W129" i="28"/>
  <c r="W130" i="28"/>
  <c r="W131" i="28"/>
  <c r="W132" i="28"/>
  <c r="W133" i="28"/>
  <c r="W134" i="28"/>
  <c r="W135" i="28"/>
  <c r="W136" i="28"/>
  <c r="W137" i="28"/>
  <c r="W138" i="28"/>
  <c r="W139" i="28"/>
  <c r="W140" i="28"/>
  <c r="W141" i="28"/>
  <c r="W142" i="28"/>
  <c r="W143" i="28"/>
  <c r="W144" i="28"/>
  <c r="W145" i="28"/>
  <c r="W146" i="28"/>
  <c r="W147" i="28"/>
  <c r="W148" i="28"/>
  <c r="W149" i="28"/>
  <c r="W150" i="28"/>
  <c r="W151" i="28"/>
  <c r="W152" i="28"/>
  <c r="W153" i="28"/>
  <c r="W154" i="28"/>
  <c r="W155" i="28"/>
  <c r="W156" i="28"/>
  <c r="W157" i="28"/>
  <c r="W158" i="28"/>
  <c r="W159" i="28"/>
  <c r="W160" i="28"/>
  <c r="W161" i="28"/>
  <c r="W162" i="28"/>
  <c r="U97" i="28"/>
  <c r="U98" i="28"/>
  <c r="U99" i="28"/>
  <c r="U100" i="28"/>
  <c r="U101" i="28"/>
  <c r="U102" i="28"/>
  <c r="U103" i="28"/>
  <c r="U104" i="28"/>
  <c r="U105" i="28"/>
  <c r="U106" i="28"/>
  <c r="U107" i="28"/>
  <c r="U108" i="28"/>
  <c r="U109" i="28"/>
  <c r="U110" i="28"/>
  <c r="U111" i="28"/>
  <c r="U112" i="28"/>
  <c r="U113" i="28"/>
  <c r="U114" i="28"/>
  <c r="U115" i="28"/>
  <c r="U116" i="28"/>
  <c r="U117" i="28"/>
  <c r="U118" i="28"/>
  <c r="U119" i="28"/>
  <c r="U120" i="28"/>
  <c r="U121" i="28"/>
  <c r="U122" i="28"/>
  <c r="U123" i="28"/>
  <c r="U124" i="28"/>
  <c r="U125" i="28"/>
  <c r="U126" i="28"/>
  <c r="U127" i="28"/>
  <c r="U128" i="28"/>
  <c r="U129" i="28"/>
  <c r="U130" i="28"/>
  <c r="U131" i="28"/>
  <c r="U132" i="28"/>
  <c r="U133" i="28"/>
  <c r="U134" i="28"/>
  <c r="U135" i="28"/>
  <c r="U136" i="28"/>
  <c r="U137" i="28"/>
  <c r="U138" i="28"/>
  <c r="U139" i="28"/>
  <c r="U140" i="28"/>
  <c r="U141" i="28"/>
  <c r="U142" i="28"/>
  <c r="U143" i="28"/>
  <c r="U144" i="28"/>
  <c r="U145" i="28"/>
  <c r="U146" i="28"/>
  <c r="U147" i="28"/>
  <c r="U148" i="28"/>
  <c r="U149" i="28"/>
  <c r="U150" i="28"/>
  <c r="U151" i="28"/>
  <c r="U152" i="28"/>
  <c r="U153" i="28"/>
  <c r="U154" i="28"/>
  <c r="U155" i="28"/>
  <c r="U156" i="28"/>
  <c r="U157" i="28"/>
  <c r="U158" i="28"/>
  <c r="U159" i="28"/>
  <c r="U160" i="28"/>
  <c r="U161" i="28"/>
  <c r="U162" i="28"/>
  <c r="S97" i="28"/>
  <c r="S98" i="28"/>
  <c r="S99" i="28"/>
  <c r="S100" i="28"/>
  <c r="S101" i="28"/>
  <c r="S102" i="28"/>
  <c r="S103" i="28"/>
  <c r="S104" i="28"/>
  <c r="S105" i="28"/>
  <c r="S106" i="28"/>
  <c r="S107" i="28"/>
  <c r="S108" i="28"/>
  <c r="S109" i="28"/>
  <c r="S110" i="28"/>
  <c r="S111" i="28"/>
  <c r="S112" i="28"/>
  <c r="S113" i="28"/>
  <c r="S114" i="28"/>
  <c r="S115" i="28"/>
  <c r="S116" i="28"/>
  <c r="S117" i="28"/>
  <c r="S118" i="28"/>
  <c r="S119" i="28"/>
  <c r="S120" i="28"/>
  <c r="S121" i="28"/>
  <c r="S122" i="28"/>
  <c r="S123" i="28"/>
  <c r="S124" i="28"/>
  <c r="S125" i="28"/>
  <c r="S126" i="28"/>
  <c r="S127" i="28"/>
  <c r="S128" i="28"/>
  <c r="S129" i="28"/>
  <c r="S130" i="28"/>
  <c r="S131" i="28"/>
  <c r="S132" i="28"/>
  <c r="S133" i="28"/>
  <c r="S134" i="28"/>
  <c r="S135" i="28"/>
  <c r="S136" i="28"/>
  <c r="S137" i="28"/>
  <c r="S138" i="28"/>
  <c r="S139" i="28"/>
  <c r="S140" i="28"/>
  <c r="S141" i="28"/>
  <c r="S142" i="28"/>
  <c r="S143" i="28"/>
  <c r="S144" i="28"/>
  <c r="S145" i="28"/>
  <c r="S146" i="28"/>
  <c r="S147" i="28"/>
  <c r="S148" i="28"/>
  <c r="S149" i="28"/>
  <c r="S150" i="28"/>
  <c r="S151" i="28"/>
  <c r="S152" i="28"/>
  <c r="S153" i="28"/>
  <c r="S154" i="28"/>
  <c r="S155" i="28"/>
  <c r="S156" i="28"/>
  <c r="S157" i="28"/>
  <c r="S158" i="28"/>
  <c r="S159" i="28"/>
  <c r="S160" i="28"/>
  <c r="S161" i="28"/>
  <c r="S162" i="28"/>
  <c r="Q97" i="28"/>
  <c r="Q98" i="28"/>
  <c r="Q99" i="28"/>
  <c r="Q100" i="28"/>
  <c r="Q101" i="28"/>
  <c r="Q102" i="28"/>
  <c r="Q103" i="28"/>
  <c r="Q104" i="28"/>
  <c r="Q105" i="28"/>
  <c r="Q106" i="28"/>
  <c r="Q107" i="28"/>
  <c r="Q108" i="28"/>
  <c r="Q109" i="28"/>
  <c r="Q110" i="28"/>
  <c r="Q111" i="28"/>
  <c r="Q112" i="28"/>
  <c r="Q113" i="28"/>
  <c r="Q114" i="28"/>
  <c r="Q115" i="28"/>
  <c r="Q116" i="28"/>
  <c r="Q117" i="28"/>
  <c r="Q118" i="28"/>
  <c r="Q119" i="28"/>
  <c r="Q120" i="28"/>
  <c r="Q121" i="28"/>
  <c r="Q122" i="28"/>
  <c r="Q123" i="28"/>
  <c r="Q124" i="28"/>
  <c r="Q125" i="28"/>
  <c r="Q126" i="28"/>
  <c r="Q127" i="28"/>
  <c r="Q128" i="28"/>
  <c r="Q129" i="28"/>
  <c r="Q130" i="28"/>
  <c r="Q131" i="28"/>
  <c r="Q132" i="28"/>
  <c r="Q133" i="28"/>
  <c r="Q134" i="28"/>
  <c r="Q135" i="28"/>
  <c r="Q136" i="28"/>
  <c r="Q137" i="28"/>
  <c r="Q138" i="28"/>
  <c r="Q139" i="28"/>
  <c r="Q140" i="28"/>
  <c r="Q141" i="28"/>
  <c r="Q142" i="28"/>
  <c r="Q143" i="28"/>
  <c r="Q144" i="28"/>
  <c r="Q145" i="28"/>
  <c r="Q146" i="28"/>
  <c r="Q147" i="28"/>
  <c r="Q148" i="28"/>
  <c r="Q149" i="28"/>
  <c r="Q150" i="28"/>
  <c r="Q151" i="28"/>
  <c r="Q152" i="28"/>
  <c r="Q153" i="28"/>
  <c r="Q154" i="28"/>
  <c r="Q155" i="28"/>
  <c r="Q156" i="28"/>
  <c r="Q157" i="28"/>
  <c r="Q158" i="28"/>
  <c r="Q159" i="28"/>
  <c r="Q160" i="28"/>
  <c r="Q161" i="28"/>
  <c r="Q162" i="28"/>
  <c r="O97" i="28"/>
  <c r="O98" i="28"/>
  <c r="O99" i="28"/>
  <c r="O100" i="28"/>
  <c r="O101" i="28"/>
  <c r="O102" i="28"/>
  <c r="O103" i="28"/>
  <c r="O104" i="28"/>
  <c r="O105" i="28"/>
  <c r="O106" i="28"/>
  <c r="O107" i="28"/>
  <c r="O108" i="28"/>
  <c r="O109" i="28"/>
  <c r="O110" i="28"/>
  <c r="O111" i="28"/>
  <c r="O112" i="28"/>
  <c r="O113" i="28"/>
  <c r="O114" i="28"/>
  <c r="O115" i="28"/>
  <c r="O116" i="28"/>
  <c r="O117" i="28"/>
  <c r="O118" i="28"/>
  <c r="O119" i="28"/>
  <c r="O120" i="28"/>
  <c r="O121" i="28"/>
  <c r="O122" i="28"/>
  <c r="O123" i="28"/>
  <c r="O124" i="28"/>
  <c r="O125" i="28"/>
  <c r="O126" i="28"/>
  <c r="O127" i="28"/>
  <c r="O128" i="28"/>
  <c r="O129" i="28"/>
  <c r="O130" i="28"/>
  <c r="O131" i="28"/>
  <c r="O132" i="28"/>
  <c r="O133" i="28"/>
  <c r="O134" i="28"/>
  <c r="O135" i="28"/>
  <c r="O136" i="28"/>
  <c r="O137" i="28"/>
  <c r="O138" i="28"/>
  <c r="O139" i="28"/>
  <c r="O140" i="28"/>
  <c r="O141" i="28"/>
  <c r="O142" i="28"/>
  <c r="O143" i="28"/>
  <c r="O144" i="28"/>
  <c r="O145" i="28"/>
  <c r="O146" i="28"/>
  <c r="O147" i="28"/>
  <c r="O148" i="28"/>
  <c r="O149" i="28"/>
  <c r="O150" i="28"/>
  <c r="O151" i="28"/>
  <c r="O152" i="28"/>
  <c r="O153" i="28"/>
  <c r="O154" i="28"/>
  <c r="O155" i="28"/>
  <c r="O156" i="28"/>
  <c r="O157" i="28"/>
  <c r="O158" i="28"/>
  <c r="O159" i="28"/>
  <c r="O160" i="28"/>
  <c r="O161" i="28"/>
  <c r="O162" i="28"/>
  <c r="K97" i="28"/>
  <c r="K98" i="28"/>
  <c r="K99" i="28"/>
  <c r="K100" i="28"/>
  <c r="K101" i="28"/>
  <c r="K102" i="28"/>
  <c r="K103" i="28"/>
  <c r="K104" i="28"/>
  <c r="K105" i="28"/>
  <c r="K106" i="28"/>
  <c r="K107" i="28"/>
  <c r="K108" i="28"/>
  <c r="K109" i="28"/>
  <c r="K110" i="28"/>
  <c r="K111" i="28"/>
  <c r="K112" i="28"/>
  <c r="K113" i="28"/>
  <c r="K114" i="28"/>
  <c r="K115" i="28"/>
  <c r="K116" i="28"/>
  <c r="K117" i="28"/>
  <c r="K118" i="28"/>
  <c r="K119" i="28"/>
  <c r="K120" i="28"/>
  <c r="K121" i="28"/>
  <c r="K122" i="28"/>
  <c r="K123" i="28"/>
  <c r="K124" i="28"/>
  <c r="K125" i="28"/>
  <c r="K126" i="28"/>
  <c r="K127" i="28"/>
  <c r="K128" i="28"/>
  <c r="K129" i="28"/>
  <c r="K130" i="28"/>
  <c r="K131" i="28"/>
  <c r="K132" i="28"/>
  <c r="K133" i="28"/>
  <c r="K134" i="28"/>
  <c r="K135" i="28"/>
  <c r="K136" i="28"/>
  <c r="K137" i="28"/>
  <c r="K138" i="28"/>
  <c r="K139" i="28"/>
  <c r="K140" i="28"/>
  <c r="K141" i="28"/>
  <c r="K142" i="28"/>
  <c r="K143" i="28"/>
  <c r="K144" i="28"/>
  <c r="K145" i="28"/>
  <c r="K146" i="28"/>
  <c r="K147" i="28"/>
  <c r="K148" i="28"/>
  <c r="K149" i="28"/>
  <c r="K150" i="28"/>
  <c r="K151" i="28"/>
  <c r="K152" i="28"/>
  <c r="K153" i="28"/>
  <c r="K154" i="28"/>
  <c r="K155" i="28"/>
  <c r="K156" i="28"/>
  <c r="K157" i="28"/>
  <c r="K158" i="28"/>
  <c r="K159" i="28"/>
  <c r="K160" i="28"/>
  <c r="K161" i="28"/>
  <c r="K162" i="28"/>
  <c r="I97" i="28"/>
  <c r="I98" i="28"/>
  <c r="I99" i="28"/>
  <c r="I100" i="28"/>
  <c r="I101" i="28"/>
  <c r="I102" i="28"/>
  <c r="I103" i="28"/>
  <c r="I104" i="28"/>
  <c r="I105" i="28"/>
  <c r="I106" i="28"/>
  <c r="I107" i="28"/>
  <c r="I108" i="28"/>
  <c r="I109" i="28"/>
  <c r="I110" i="28"/>
  <c r="I111" i="28"/>
  <c r="I112" i="28"/>
  <c r="I113" i="28"/>
  <c r="I114" i="28"/>
  <c r="I115" i="28"/>
  <c r="I116" i="28"/>
  <c r="I117" i="28"/>
  <c r="I118" i="28"/>
  <c r="I119" i="28"/>
  <c r="I120" i="28"/>
  <c r="I121" i="28"/>
  <c r="I122" i="28"/>
  <c r="I123" i="28"/>
  <c r="I124" i="28"/>
  <c r="I125" i="28"/>
  <c r="I126" i="28"/>
  <c r="I127" i="28"/>
  <c r="I128" i="28"/>
  <c r="I129" i="28"/>
  <c r="I130" i="28"/>
  <c r="I131" i="28"/>
  <c r="I132" i="28"/>
  <c r="I133" i="28"/>
  <c r="I134" i="28"/>
  <c r="I135" i="28"/>
  <c r="I136" i="28"/>
  <c r="I137" i="28"/>
  <c r="I138" i="28"/>
  <c r="I139" i="28"/>
  <c r="I140" i="28"/>
  <c r="I141" i="28"/>
  <c r="I142" i="28"/>
  <c r="I143" i="28"/>
  <c r="I144" i="28"/>
  <c r="I145" i="28"/>
  <c r="I146" i="28"/>
  <c r="I147" i="28"/>
  <c r="I148" i="28"/>
  <c r="I149" i="28"/>
  <c r="I150" i="28"/>
  <c r="I151" i="28"/>
  <c r="I152" i="28"/>
  <c r="I153" i="28"/>
  <c r="I154" i="28"/>
  <c r="I155" i="28"/>
  <c r="I156" i="28"/>
  <c r="I157" i="28"/>
  <c r="I158" i="28"/>
  <c r="I159" i="28"/>
  <c r="I160" i="28"/>
  <c r="I161" i="28"/>
  <c r="I162" i="28"/>
  <c r="G97" i="28"/>
  <c r="G98" i="28"/>
  <c r="G99" i="28"/>
  <c r="G100" i="28"/>
  <c r="G101" i="28"/>
  <c r="G102" i="28"/>
  <c r="G103" i="28"/>
  <c r="G104" i="28"/>
  <c r="G105" i="28"/>
  <c r="G106" i="28"/>
  <c r="G107" i="28"/>
  <c r="G108" i="28"/>
  <c r="G109" i="28"/>
  <c r="G110" i="28"/>
  <c r="G111" i="28"/>
  <c r="G112" i="28"/>
  <c r="G113" i="28"/>
  <c r="G114" i="28"/>
  <c r="G115" i="28"/>
  <c r="G116" i="28"/>
  <c r="G117" i="28"/>
  <c r="G118" i="28"/>
  <c r="G119" i="28"/>
  <c r="G120" i="28"/>
  <c r="G121" i="28"/>
  <c r="G122" i="28"/>
  <c r="G123" i="28"/>
  <c r="G124" i="28"/>
  <c r="G125" i="28"/>
  <c r="G126" i="28"/>
  <c r="G127" i="28"/>
  <c r="G128" i="28"/>
  <c r="G129" i="28"/>
  <c r="G130" i="28"/>
  <c r="G131" i="28"/>
  <c r="G132" i="28"/>
  <c r="G133" i="28"/>
  <c r="G134" i="28"/>
  <c r="G135" i="28"/>
  <c r="G136" i="28"/>
  <c r="G137" i="28"/>
  <c r="G138" i="28"/>
  <c r="G139" i="28"/>
  <c r="G140" i="28"/>
  <c r="G141" i="28"/>
  <c r="G142" i="28"/>
  <c r="G143" i="28"/>
  <c r="G144" i="28"/>
  <c r="G145" i="28"/>
  <c r="G146" i="28"/>
  <c r="G147" i="28"/>
  <c r="G148" i="28"/>
  <c r="G149" i="28"/>
  <c r="G150" i="28"/>
  <c r="G151" i="28"/>
  <c r="G152" i="28"/>
  <c r="G153" i="28"/>
  <c r="G154" i="28"/>
  <c r="G155" i="28"/>
  <c r="G156" i="28"/>
  <c r="G157" i="28"/>
  <c r="G158" i="28"/>
  <c r="G159" i="28"/>
  <c r="G160" i="28"/>
  <c r="G161" i="28"/>
  <c r="G162" i="28"/>
  <c r="E97" i="28"/>
  <c r="E98" i="28"/>
  <c r="E99" i="28"/>
  <c r="E100" i="28"/>
  <c r="E101" i="28"/>
  <c r="E102" i="28"/>
  <c r="E103" i="28"/>
  <c r="E104" i="28"/>
  <c r="E105" i="28"/>
  <c r="E106" i="28"/>
  <c r="E107" i="28"/>
  <c r="E108" i="28"/>
  <c r="E109" i="28"/>
  <c r="E110" i="28"/>
  <c r="E111" i="28"/>
  <c r="E112" i="28"/>
  <c r="E113" i="28"/>
  <c r="E114" i="28"/>
  <c r="E115" i="28"/>
  <c r="E116" i="28"/>
  <c r="E117" i="28"/>
  <c r="E118" i="28"/>
  <c r="E119" i="28"/>
  <c r="E120" i="28"/>
  <c r="E121" i="28"/>
  <c r="E122" i="28"/>
  <c r="E123" i="28"/>
  <c r="E124" i="28"/>
  <c r="E125" i="28"/>
  <c r="E126" i="28"/>
  <c r="E127" i="28"/>
  <c r="E128" i="28"/>
  <c r="E129" i="28"/>
  <c r="E130" i="28"/>
  <c r="E131" i="28"/>
  <c r="E132" i="28"/>
  <c r="E133" i="28"/>
  <c r="E134" i="28"/>
  <c r="E135" i="28"/>
  <c r="E136" i="28"/>
  <c r="E137" i="28"/>
  <c r="E138" i="28"/>
  <c r="E139" i="28"/>
  <c r="E140" i="28"/>
  <c r="E141" i="28"/>
  <c r="E142" i="28"/>
  <c r="E143" i="28"/>
  <c r="E144" i="28"/>
  <c r="E145" i="28"/>
  <c r="E146" i="28"/>
  <c r="E147" i="28"/>
  <c r="E148" i="28"/>
  <c r="E149" i="28"/>
  <c r="E150" i="28"/>
  <c r="E151" i="28"/>
  <c r="E152" i="28"/>
  <c r="E153" i="28"/>
  <c r="E154" i="28"/>
  <c r="E155" i="28"/>
  <c r="E156" i="28"/>
  <c r="E157" i="28"/>
  <c r="E158" i="28"/>
  <c r="E159" i="28"/>
  <c r="E160" i="28"/>
  <c r="E161" i="28"/>
  <c r="E162" i="28"/>
  <c r="E26" i="28"/>
  <c r="E27" i="28"/>
  <c r="E28" i="28"/>
  <c r="E29" i="28"/>
  <c r="E30" i="28"/>
  <c r="E31" i="28"/>
  <c r="E32" i="28"/>
  <c r="E33" i="28"/>
  <c r="E34" i="28"/>
  <c r="E35" i="28"/>
  <c r="E36" i="28"/>
  <c r="E37" i="28"/>
  <c r="E38" i="28"/>
  <c r="E39" i="28"/>
  <c r="E40" i="28"/>
  <c r="E41" i="28"/>
  <c r="E42" i="28"/>
  <c r="E43" i="28"/>
  <c r="E44" i="28"/>
  <c r="E45" i="28"/>
  <c r="E46" i="28"/>
  <c r="E47" i="28"/>
  <c r="E48" i="28"/>
  <c r="E49" i="28"/>
  <c r="E50" i="28"/>
  <c r="E51" i="28"/>
  <c r="E52" i="28"/>
  <c r="E53" i="28"/>
  <c r="E54" i="28"/>
  <c r="E55" i="28"/>
  <c r="E56" i="28"/>
  <c r="E57" i="28"/>
  <c r="E58" i="28"/>
  <c r="E59" i="28"/>
  <c r="E60" i="28"/>
  <c r="E61" i="28"/>
  <c r="E62" i="28"/>
  <c r="E63" i="28"/>
  <c r="E64" i="28"/>
  <c r="E65" i="28"/>
  <c r="E66" i="28"/>
  <c r="E67" i="28"/>
  <c r="E68" i="28"/>
  <c r="E69" i="28"/>
  <c r="E70" i="28"/>
  <c r="G26" i="28"/>
  <c r="G27" i="28"/>
  <c r="G28" i="28"/>
  <c r="G29" i="28"/>
  <c r="G30" i="28"/>
  <c r="G31" i="28"/>
  <c r="G32" i="28"/>
  <c r="G33" i="28"/>
  <c r="G34" i="28"/>
  <c r="G35" i="28"/>
  <c r="G36" i="28"/>
  <c r="G37" i="28"/>
  <c r="G38" i="28"/>
  <c r="G39" i="28"/>
  <c r="G40" i="28"/>
  <c r="G41" i="28"/>
  <c r="G42" i="28"/>
  <c r="G43" i="28"/>
  <c r="G44" i="28"/>
  <c r="G45" i="28"/>
  <c r="G46" i="28"/>
  <c r="G47" i="28"/>
  <c r="G48" i="28"/>
  <c r="G49" i="28"/>
  <c r="G50" i="28"/>
  <c r="G51" i="28"/>
  <c r="G52" i="28"/>
  <c r="G53" i="28"/>
  <c r="G54" i="28"/>
  <c r="G55" i="28"/>
  <c r="G56" i="28"/>
  <c r="G57" i="28"/>
  <c r="G58" i="28"/>
  <c r="G59" i="28"/>
  <c r="G60" i="28"/>
  <c r="G61" i="28"/>
  <c r="G62" i="28"/>
  <c r="G63" i="28"/>
  <c r="G64" i="28"/>
  <c r="G65" i="28"/>
  <c r="G66" i="28"/>
  <c r="G67" i="28"/>
  <c r="G68" i="28"/>
  <c r="G69" i="28"/>
  <c r="G70" i="28"/>
  <c r="I26" i="28"/>
  <c r="I27" i="28"/>
  <c r="I28" i="28"/>
  <c r="I29" i="28"/>
  <c r="I30" i="28"/>
  <c r="I31" i="28"/>
  <c r="I32" i="28"/>
  <c r="I33" i="28"/>
  <c r="I34" i="28"/>
  <c r="I35" i="28"/>
  <c r="I36" i="28"/>
  <c r="I37" i="28"/>
  <c r="I38" i="28"/>
  <c r="I39" i="28"/>
  <c r="I40" i="28"/>
  <c r="I41" i="28"/>
  <c r="I42" i="28"/>
  <c r="I43" i="28"/>
  <c r="I44" i="28"/>
  <c r="I45" i="28"/>
  <c r="I46" i="28"/>
  <c r="I47" i="28"/>
  <c r="I48" i="28"/>
  <c r="I49" i="28"/>
  <c r="I50" i="28"/>
  <c r="I51" i="28"/>
  <c r="I52" i="28"/>
  <c r="I53" i="28"/>
  <c r="I54" i="28"/>
  <c r="I55" i="28"/>
  <c r="I56" i="28"/>
  <c r="I57" i="28"/>
  <c r="I58" i="28"/>
  <c r="I59" i="28"/>
  <c r="I60" i="28"/>
  <c r="I61" i="28"/>
  <c r="I62" i="28"/>
  <c r="I63" i="28"/>
  <c r="I64" i="28"/>
  <c r="I65" i="28"/>
  <c r="I66" i="28"/>
  <c r="I67" i="28"/>
  <c r="I68" i="28"/>
  <c r="I69" i="28"/>
  <c r="I70" i="28"/>
  <c r="K26" i="28"/>
  <c r="K27" i="28"/>
  <c r="K28" i="28"/>
  <c r="K29" i="28"/>
  <c r="K30" i="28"/>
  <c r="K31" i="28"/>
  <c r="K32" i="28"/>
  <c r="K33" i="28"/>
  <c r="K34" i="28"/>
  <c r="K35" i="28"/>
  <c r="K36" i="28"/>
  <c r="K37" i="28"/>
  <c r="K38" i="28"/>
  <c r="K39" i="28"/>
  <c r="K40" i="28"/>
  <c r="K41" i="28"/>
  <c r="K42" i="28"/>
  <c r="K43" i="28"/>
  <c r="K44" i="28"/>
  <c r="K45" i="28"/>
  <c r="K46" i="28"/>
  <c r="K47" i="28"/>
  <c r="K48" i="28"/>
  <c r="K49" i="28"/>
  <c r="K50" i="28"/>
  <c r="K51" i="28"/>
  <c r="K52" i="28"/>
  <c r="K53" i="28"/>
  <c r="K54" i="28"/>
  <c r="K55" i="28"/>
  <c r="K56" i="28"/>
  <c r="K57" i="28"/>
  <c r="K58" i="28"/>
  <c r="K59" i="28"/>
  <c r="K60" i="28"/>
  <c r="K61" i="28"/>
  <c r="K62" i="28"/>
  <c r="K63" i="28"/>
  <c r="K64" i="28"/>
  <c r="K65" i="28"/>
  <c r="K66" i="28"/>
  <c r="K67" i="28"/>
  <c r="K68" i="28"/>
  <c r="K69" i="28"/>
  <c r="K70" i="28"/>
  <c r="O26" i="28"/>
  <c r="O27" i="28"/>
  <c r="O28" i="28"/>
  <c r="O29" i="28"/>
  <c r="O30" i="28"/>
  <c r="O31" i="28"/>
  <c r="O32" i="28"/>
  <c r="O33" i="28"/>
  <c r="O34" i="28"/>
  <c r="O35" i="28"/>
  <c r="O36" i="28"/>
  <c r="O37" i="28"/>
  <c r="O38" i="28"/>
  <c r="O39" i="28"/>
  <c r="O40" i="28"/>
  <c r="O41" i="28"/>
  <c r="O42" i="28"/>
  <c r="O43" i="28"/>
  <c r="O44" i="28"/>
  <c r="O45" i="28"/>
  <c r="O46" i="28"/>
  <c r="O47" i="28"/>
  <c r="O48" i="28"/>
  <c r="O49" i="28"/>
  <c r="O50" i="28"/>
  <c r="O51" i="28"/>
  <c r="O52" i="28"/>
  <c r="O53" i="28"/>
  <c r="O54" i="28"/>
  <c r="O55" i="28"/>
  <c r="O56" i="28"/>
  <c r="O57" i="28"/>
  <c r="O58" i="28"/>
  <c r="O59" i="28"/>
  <c r="O60" i="28"/>
  <c r="O61" i="28"/>
  <c r="O62" i="28"/>
  <c r="O63" i="28"/>
  <c r="O64" i="28"/>
  <c r="O65" i="28"/>
  <c r="O66" i="28"/>
  <c r="O67" i="28"/>
  <c r="O68" i="28"/>
  <c r="O69" i="28"/>
  <c r="O70" i="28"/>
  <c r="Q26" i="28"/>
  <c r="Q27" i="28"/>
  <c r="Q28" i="28"/>
  <c r="Q29" i="28"/>
  <c r="Q30" i="28"/>
  <c r="Q31" i="28"/>
  <c r="Q32" i="28"/>
  <c r="Q33" i="28"/>
  <c r="Q34" i="28"/>
  <c r="Q35" i="28"/>
  <c r="Q36" i="28"/>
  <c r="Q37" i="28"/>
  <c r="Q38" i="28"/>
  <c r="Q39" i="28"/>
  <c r="Q40" i="28"/>
  <c r="Q41" i="28"/>
  <c r="Q42" i="28"/>
  <c r="Q43" i="28"/>
  <c r="Q44" i="28"/>
  <c r="Q45" i="28"/>
  <c r="Q46" i="28"/>
  <c r="Q47" i="28"/>
  <c r="Q48" i="28"/>
  <c r="Q49" i="28"/>
  <c r="Q50" i="28"/>
  <c r="Q51" i="28"/>
  <c r="Q52" i="28"/>
  <c r="Q53" i="28"/>
  <c r="Q54" i="28"/>
  <c r="Q55" i="28"/>
  <c r="Q56" i="28"/>
  <c r="Q57" i="28"/>
  <c r="Q58" i="28"/>
  <c r="Q59" i="28"/>
  <c r="Q60" i="28"/>
  <c r="Q61" i="28"/>
  <c r="Q62" i="28"/>
  <c r="Q63" i="28"/>
  <c r="Q64" i="28"/>
  <c r="Q65" i="28"/>
  <c r="Q66" i="28"/>
  <c r="Q67" i="28"/>
  <c r="Q68" i="28"/>
  <c r="Q69" i="28"/>
  <c r="Q70" i="28"/>
  <c r="S26" i="28"/>
  <c r="S27" i="28"/>
  <c r="S28" i="28"/>
  <c r="S29" i="28"/>
  <c r="S30" i="28"/>
  <c r="S31" i="28"/>
  <c r="S32" i="28"/>
  <c r="S33" i="28"/>
  <c r="S34" i="28"/>
  <c r="S35" i="28"/>
  <c r="S36" i="28"/>
  <c r="S37" i="28"/>
  <c r="S38" i="28"/>
  <c r="S39" i="28"/>
  <c r="S40" i="28"/>
  <c r="S41" i="28"/>
  <c r="S42" i="28"/>
  <c r="S43" i="28"/>
  <c r="S44" i="28"/>
  <c r="S45" i="28"/>
  <c r="S46" i="28"/>
  <c r="S47" i="28"/>
  <c r="S48" i="28"/>
  <c r="S49" i="28"/>
  <c r="S50" i="28"/>
  <c r="S51" i="28"/>
  <c r="S52" i="28"/>
  <c r="S53" i="28"/>
  <c r="S54" i="28"/>
  <c r="S55" i="28"/>
  <c r="S56" i="28"/>
  <c r="S57" i="28"/>
  <c r="S58" i="28"/>
  <c r="S59" i="28"/>
  <c r="S60" i="28"/>
  <c r="S61" i="28"/>
  <c r="S62" i="28"/>
  <c r="S63" i="28"/>
  <c r="S64" i="28"/>
  <c r="S65" i="28"/>
  <c r="S66" i="28"/>
  <c r="S67" i="28"/>
  <c r="S68" i="28"/>
  <c r="S69" i="28"/>
  <c r="S70" i="28"/>
  <c r="U26" i="28"/>
  <c r="U27" i="28"/>
  <c r="U28" i="28"/>
  <c r="U29" i="28"/>
  <c r="U30" i="28"/>
  <c r="U31" i="28"/>
  <c r="U32" i="28"/>
  <c r="U33" i="28"/>
  <c r="U34" i="28"/>
  <c r="U35" i="28"/>
  <c r="U36" i="28"/>
  <c r="U37" i="28"/>
  <c r="U38" i="28"/>
  <c r="U39" i="28"/>
  <c r="U40" i="28"/>
  <c r="U41" i="28"/>
  <c r="U42" i="28"/>
  <c r="U43" i="28"/>
  <c r="U44" i="28"/>
  <c r="U45" i="28"/>
  <c r="U46" i="28"/>
  <c r="U47" i="28"/>
  <c r="U48" i="28"/>
  <c r="U49" i="28"/>
  <c r="U50" i="28"/>
  <c r="U51" i="28"/>
  <c r="U52" i="28"/>
  <c r="U53" i="28"/>
  <c r="U54" i="28"/>
  <c r="U55" i="28"/>
  <c r="U56" i="28"/>
  <c r="U57" i="28"/>
  <c r="U58" i="28"/>
  <c r="U59" i="28"/>
  <c r="U60" i="28"/>
  <c r="U61" i="28"/>
  <c r="U62" i="28"/>
  <c r="U63" i="28"/>
  <c r="U64" i="28"/>
  <c r="U65" i="28"/>
  <c r="U66" i="28"/>
  <c r="U67" i="28"/>
  <c r="U68" i="28"/>
  <c r="U69" i="28"/>
  <c r="U70" i="28"/>
  <c r="W26" i="28"/>
  <c r="W27" i="28"/>
  <c r="W28" i="28"/>
  <c r="W29" i="28"/>
  <c r="W30" i="28"/>
  <c r="W31" i="28"/>
  <c r="W32" i="28"/>
  <c r="W33" i="28"/>
  <c r="W34" i="28"/>
  <c r="W35" i="28"/>
  <c r="W36" i="28"/>
  <c r="W37" i="28"/>
  <c r="W38" i="28"/>
  <c r="W39" i="28"/>
  <c r="W40" i="28"/>
  <c r="W41" i="28"/>
  <c r="W42" i="28"/>
  <c r="W43" i="28"/>
  <c r="W44" i="28"/>
  <c r="W45" i="28"/>
  <c r="W46" i="28"/>
  <c r="W47" i="28"/>
  <c r="W48" i="28"/>
  <c r="W49" i="28"/>
  <c r="W50" i="28"/>
  <c r="W51" i="28"/>
  <c r="W52" i="28"/>
  <c r="W53" i="28"/>
  <c r="W54" i="28"/>
  <c r="W55" i="28"/>
  <c r="W56" i="28"/>
  <c r="W57" i="28"/>
  <c r="W58" i="28"/>
  <c r="W59" i="28"/>
  <c r="W60" i="28"/>
  <c r="W61" i="28"/>
  <c r="W62" i="28"/>
  <c r="W63" i="28"/>
  <c r="W64" i="28"/>
  <c r="W65" i="28"/>
  <c r="W66" i="28"/>
  <c r="W67" i="28"/>
  <c r="W68" i="28"/>
  <c r="W69" i="28"/>
  <c r="W70" i="28"/>
  <c r="Y26" i="28"/>
  <c r="Y27" i="28"/>
  <c r="Y28" i="28"/>
  <c r="Y29" i="28"/>
  <c r="Y30" i="28"/>
  <c r="Y31" i="28"/>
  <c r="Y32" i="28"/>
  <c r="Y33" i="28"/>
  <c r="Y34" i="28"/>
  <c r="Y35" i="28"/>
  <c r="Y36" i="28"/>
  <c r="Y37" i="28"/>
  <c r="Y38" i="28"/>
  <c r="Y39" i="28"/>
  <c r="Y40" i="28"/>
  <c r="Y41" i="28"/>
  <c r="Y42" i="28"/>
  <c r="Y43" i="28"/>
  <c r="Y44" i="28"/>
  <c r="Y45" i="28"/>
  <c r="Y46" i="28"/>
  <c r="Y47" i="28"/>
  <c r="Y48" i="28"/>
  <c r="Y49" i="28"/>
  <c r="Y50" i="28"/>
  <c r="Y51" i="28"/>
  <c r="Y52" i="28"/>
  <c r="Y53" i="28"/>
  <c r="Y54" i="28"/>
  <c r="Y55" i="28"/>
  <c r="Y56" i="28"/>
  <c r="Y57" i="28"/>
  <c r="Y58" i="28"/>
  <c r="Y59" i="28"/>
  <c r="Y60" i="28"/>
  <c r="Y61" i="28"/>
  <c r="Y62" i="28"/>
  <c r="Y63" i="28"/>
  <c r="Y64" i="28"/>
  <c r="Y65" i="28"/>
  <c r="Y66" i="28"/>
  <c r="Y67" i="28"/>
  <c r="Y68" i="28"/>
  <c r="Y69" i="28"/>
  <c r="Y70" i="28"/>
  <c r="AA26" i="28"/>
  <c r="AA27" i="28"/>
  <c r="AA28" i="28"/>
  <c r="AA29" i="28"/>
  <c r="AA30" i="28"/>
  <c r="AA31" i="28"/>
  <c r="AA32" i="28"/>
  <c r="AA33" i="28"/>
  <c r="AA34" i="28"/>
  <c r="AA35" i="28"/>
  <c r="AA36" i="28"/>
  <c r="AA37" i="28"/>
  <c r="AA38" i="28"/>
  <c r="AA39" i="28"/>
  <c r="AA40" i="28"/>
  <c r="AA41" i="28"/>
  <c r="AA42" i="28"/>
  <c r="AA43" i="28"/>
  <c r="AA44" i="28"/>
  <c r="AA45" i="28"/>
  <c r="AA46" i="28"/>
  <c r="AA47" i="28"/>
  <c r="AA48" i="28"/>
  <c r="AA49" i="28"/>
  <c r="AA50" i="28"/>
  <c r="AA51" i="28"/>
  <c r="AA52" i="28"/>
  <c r="AA53" i="28"/>
  <c r="AA54" i="28"/>
  <c r="AA55" i="28"/>
  <c r="AA56" i="28"/>
  <c r="AA57" i="28"/>
  <c r="AA58" i="28"/>
  <c r="AA59" i="28"/>
  <c r="AA60" i="28"/>
  <c r="AA61" i="28"/>
  <c r="AA62" i="28"/>
  <c r="AA63" i="28"/>
  <c r="AA64" i="28"/>
  <c r="AA65" i="28"/>
  <c r="AA66" i="28"/>
  <c r="AA67" i="28"/>
  <c r="AA68" i="28"/>
  <c r="AA69" i="28"/>
  <c r="AA70" i="28"/>
  <c r="AC26" i="28"/>
  <c r="AC27" i="28"/>
  <c r="AC28" i="28"/>
  <c r="AC29" i="28"/>
  <c r="AC30" i="28"/>
  <c r="AC31" i="28"/>
  <c r="AC32" i="28"/>
  <c r="AC33" i="28"/>
  <c r="AC34" i="28"/>
  <c r="AC35" i="28"/>
  <c r="AC36" i="28"/>
  <c r="AC37" i="28"/>
  <c r="AC38" i="28"/>
  <c r="AC39" i="28"/>
  <c r="AC40" i="28"/>
  <c r="AC41" i="28"/>
  <c r="AC42" i="28"/>
  <c r="AC43" i="28"/>
  <c r="AC44" i="28"/>
  <c r="AC45" i="28"/>
  <c r="AC46" i="28"/>
  <c r="AC47" i="28"/>
  <c r="AC48" i="28"/>
  <c r="AC49" i="28"/>
  <c r="AC50" i="28"/>
  <c r="AC51" i="28"/>
  <c r="AC52" i="28"/>
  <c r="AC53" i="28"/>
  <c r="AC54" i="28"/>
  <c r="AC55" i="28"/>
  <c r="AC56" i="28"/>
  <c r="AC57" i="28"/>
  <c r="AC58" i="28"/>
  <c r="AC59" i="28"/>
  <c r="AC60" i="28"/>
  <c r="AC61" i="28"/>
  <c r="AC62" i="28"/>
  <c r="AC63" i="28"/>
  <c r="AC64" i="28"/>
  <c r="AC65" i="28"/>
  <c r="AC66" i="28"/>
  <c r="AC67" i="28"/>
  <c r="AC68" i="28"/>
  <c r="AC69" i="28"/>
  <c r="AC70" i="28"/>
  <c r="AE26" i="28"/>
  <c r="AE27" i="28"/>
  <c r="AE28" i="28"/>
  <c r="AE29" i="28"/>
  <c r="AE30" i="28"/>
  <c r="AE31" i="28"/>
  <c r="AE32" i="28"/>
  <c r="AE33" i="28"/>
  <c r="AE34" i="28"/>
  <c r="AE35" i="28"/>
  <c r="AE36" i="28"/>
  <c r="AE37" i="28"/>
  <c r="AE38" i="28"/>
  <c r="AE39" i="28"/>
  <c r="AE40" i="28"/>
  <c r="AE41" i="28"/>
  <c r="AE42" i="28"/>
  <c r="AE43" i="28"/>
  <c r="AE44" i="28"/>
  <c r="AE45" i="28"/>
  <c r="AE46" i="28"/>
  <c r="AE47" i="28"/>
  <c r="AE48" i="28"/>
  <c r="AE49" i="28"/>
  <c r="AE50" i="28"/>
  <c r="AE51" i="28"/>
  <c r="AE52" i="28"/>
  <c r="AE53" i="28"/>
  <c r="AE54" i="28"/>
  <c r="AE55" i="28"/>
  <c r="AE56" i="28"/>
  <c r="AE57" i="28"/>
  <c r="AE58" i="28"/>
  <c r="AE59" i="28"/>
  <c r="AE60" i="28"/>
  <c r="AE61" i="28"/>
  <c r="AE62" i="28"/>
  <c r="AE63" i="28"/>
  <c r="AE64" i="28"/>
  <c r="AE65" i="28"/>
  <c r="AE66" i="28"/>
  <c r="AE67" i="28"/>
  <c r="AE68" i="28"/>
  <c r="AE69" i="28"/>
  <c r="AE70" i="28"/>
  <c r="AG26" i="28"/>
  <c r="AG27" i="28"/>
  <c r="AG28" i="28"/>
  <c r="AG29" i="28"/>
  <c r="AG30" i="28"/>
  <c r="AG31" i="28"/>
  <c r="AG32" i="28"/>
  <c r="AG33" i="28"/>
  <c r="AG34" i="28"/>
  <c r="AG35" i="28"/>
  <c r="AG36" i="28"/>
  <c r="AG37" i="28"/>
  <c r="AG38" i="28"/>
  <c r="AG39" i="28"/>
  <c r="AG40" i="28"/>
  <c r="AG41" i="28"/>
  <c r="AG42" i="28"/>
  <c r="AG43" i="28"/>
  <c r="AG44" i="28"/>
  <c r="AG45" i="28"/>
  <c r="AG46" i="28"/>
  <c r="AG47" i="28"/>
  <c r="AG48" i="28"/>
  <c r="AG49" i="28"/>
  <c r="AG50" i="28"/>
  <c r="AG51" i="28"/>
  <c r="AG52" i="28"/>
  <c r="AG53" i="28"/>
  <c r="AG54" i="28"/>
  <c r="AG55" i="28"/>
  <c r="AG56" i="28"/>
  <c r="AG57" i="28"/>
  <c r="AG58" i="28"/>
  <c r="AG59" i="28"/>
  <c r="AG60" i="28"/>
  <c r="AG61" i="28"/>
  <c r="AG62" i="28"/>
  <c r="AG63" i="28"/>
  <c r="AG64" i="28"/>
  <c r="AG65" i="28"/>
  <c r="AG66" i="28"/>
  <c r="AG67" i="28"/>
  <c r="AG68" i="28"/>
  <c r="AG69" i="28"/>
  <c r="AG70" i="28"/>
  <c r="AI26" i="28"/>
  <c r="AI27" i="28"/>
  <c r="AI28" i="28"/>
  <c r="AI29" i="28"/>
  <c r="AI30" i="28"/>
  <c r="AI31" i="28"/>
  <c r="AI32" i="28"/>
  <c r="AI33" i="28"/>
  <c r="AI34" i="28"/>
  <c r="AI35" i="28"/>
  <c r="AI36" i="28"/>
  <c r="AI37" i="28"/>
  <c r="AI38" i="28"/>
  <c r="AI39" i="28"/>
  <c r="AI40" i="28"/>
  <c r="AI41" i="28"/>
  <c r="AI42" i="28"/>
  <c r="AI43" i="28"/>
  <c r="AI44" i="28"/>
  <c r="AI45" i="28"/>
  <c r="AI46" i="28"/>
  <c r="AI47" i="28"/>
  <c r="AI48" i="28"/>
  <c r="AI49" i="28"/>
  <c r="AI50" i="28"/>
  <c r="AI51" i="28"/>
  <c r="AI52" i="28"/>
  <c r="AI53" i="28"/>
  <c r="AI54" i="28"/>
  <c r="AI55" i="28"/>
  <c r="AI56" i="28"/>
  <c r="AI57" i="28"/>
  <c r="AI58" i="28"/>
  <c r="AI59" i="28"/>
  <c r="AI60" i="28"/>
  <c r="AI61" i="28"/>
  <c r="AI62" i="28"/>
  <c r="AI63" i="28"/>
  <c r="AI64" i="28"/>
  <c r="AI65" i="28"/>
  <c r="AI66" i="28"/>
  <c r="AI67" i="28"/>
  <c r="AI68" i="28"/>
  <c r="AI69" i="28"/>
  <c r="AI70" i="28"/>
  <c r="AK26" i="28"/>
  <c r="AK27" i="28"/>
  <c r="AK28" i="28"/>
  <c r="AK29" i="28"/>
  <c r="AK30" i="28"/>
  <c r="AK31" i="28"/>
  <c r="AK32" i="28"/>
  <c r="AK33" i="28"/>
  <c r="AK34" i="28"/>
  <c r="AK35" i="28"/>
  <c r="AK36" i="28"/>
  <c r="AK37" i="28"/>
  <c r="AK38" i="28"/>
  <c r="AK39" i="28"/>
  <c r="AK40" i="28"/>
  <c r="AK41" i="28"/>
  <c r="AK42" i="28"/>
  <c r="AK43" i="28"/>
  <c r="AK44" i="28"/>
  <c r="AK45" i="28"/>
  <c r="AK46" i="28"/>
  <c r="AK47" i="28"/>
  <c r="AK48" i="28"/>
  <c r="AK49" i="28"/>
  <c r="AK50" i="28"/>
  <c r="AK51" i="28"/>
  <c r="AK52" i="28"/>
  <c r="AK53" i="28"/>
  <c r="AK54" i="28"/>
  <c r="AK55" i="28"/>
  <c r="AK56" i="28"/>
  <c r="AK57" i="28"/>
  <c r="AK58" i="28"/>
  <c r="AK59" i="28"/>
  <c r="AK60" i="28"/>
  <c r="AK61" i="28"/>
  <c r="AK62" i="28"/>
  <c r="AK63" i="28"/>
  <c r="AK64" i="28"/>
  <c r="AK65" i="28"/>
  <c r="AK66" i="28"/>
  <c r="AK67" i="28"/>
  <c r="AK68" i="28"/>
  <c r="AK69" i="28"/>
  <c r="AK70" i="28"/>
  <c r="AM26" i="28"/>
  <c r="AM27" i="28"/>
  <c r="AM28" i="28"/>
  <c r="AM29" i="28"/>
  <c r="AM30" i="28"/>
  <c r="AM31" i="28"/>
  <c r="AM32" i="28"/>
  <c r="AM33" i="28"/>
  <c r="AM34" i="28"/>
  <c r="AM35" i="28"/>
  <c r="AM36" i="28"/>
  <c r="AM37" i="28"/>
  <c r="AM38" i="28"/>
  <c r="AM39" i="28"/>
  <c r="AM40" i="28"/>
  <c r="AM41" i="28"/>
  <c r="AM42" i="28"/>
  <c r="AM43" i="28"/>
  <c r="AM44" i="28"/>
  <c r="AM45" i="28"/>
  <c r="AM46" i="28"/>
  <c r="AM47" i="28"/>
  <c r="AM48" i="28"/>
  <c r="AM49" i="28"/>
  <c r="AM50" i="28"/>
  <c r="AM51" i="28"/>
  <c r="AM52" i="28"/>
  <c r="AM53" i="28"/>
  <c r="AM54" i="28"/>
  <c r="AM55" i="28"/>
  <c r="AM56" i="28"/>
  <c r="AM57" i="28"/>
  <c r="AM58" i="28"/>
  <c r="AM59" i="28"/>
  <c r="AM60" i="28"/>
  <c r="AM61" i="28"/>
  <c r="AM62" i="28"/>
  <c r="AM63" i="28"/>
  <c r="AM64" i="28"/>
  <c r="AM65" i="28"/>
  <c r="AM66" i="28"/>
  <c r="AM67" i="28"/>
  <c r="AM68" i="28"/>
  <c r="AM69" i="28"/>
  <c r="AM70" i="28"/>
  <c r="AO26" i="28"/>
  <c r="AO27" i="28"/>
  <c r="AO28" i="28"/>
  <c r="AO29" i="28"/>
  <c r="AO30" i="28"/>
  <c r="AO31" i="28"/>
  <c r="AO32" i="28"/>
  <c r="AO33" i="28"/>
  <c r="AO34" i="28"/>
  <c r="AO35" i="28"/>
  <c r="AO36" i="28"/>
  <c r="AO37" i="28"/>
  <c r="AO38" i="28"/>
  <c r="AO39" i="28"/>
  <c r="AO40" i="28"/>
  <c r="AO41" i="28"/>
  <c r="AO42" i="28"/>
  <c r="AO43" i="28"/>
  <c r="AO44" i="28"/>
  <c r="AO45" i="28"/>
  <c r="AO46" i="28"/>
  <c r="AO47" i="28"/>
  <c r="AO48" i="28"/>
  <c r="AO49" i="28"/>
  <c r="AO50" i="28"/>
  <c r="AO51" i="28"/>
  <c r="AO52" i="28"/>
  <c r="AO53" i="28"/>
  <c r="AO54" i="28"/>
  <c r="AO55" i="28"/>
  <c r="AO56" i="28"/>
  <c r="AO57" i="28"/>
  <c r="AO58" i="28"/>
  <c r="AO59" i="28"/>
  <c r="AO60" i="28"/>
  <c r="AO61" i="28"/>
  <c r="AO62" i="28"/>
  <c r="AO63" i="28"/>
  <c r="AO64" i="28"/>
  <c r="AO65" i="28"/>
  <c r="AO66" i="28"/>
  <c r="AO67" i="28"/>
  <c r="AO68" i="28"/>
  <c r="AO69" i="28"/>
  <c r="AO70" i="28"/>
  <c r="AQ26" i="28"/>
  <c r="AQ27" i="28"/>
  <c r="AQ28" i="28"/>
  <c r="AQ29" i="28"/>
  <c r="AQ30" i="28"/>
  <c r="AQ31" i="28"/>
  <c r="AQ32" i="28"/>
  <c r="AQ33" i="28"/>
  <c r="AQ34" i="28"/>
  <c r="AQ35" i="28"/>
  <c r="AQ36" i="28"/>
  <c r="AQ37" i="28"/>
  <c r="AQ38" i="28"/>
  <c r="AQ39" i="28"/>
  <c r="AQ40" i="28"/>
  <c r="AQ41" i="28"/>
  <c r="AQ42" i="28"/>
  <c r="AQ43" i="28"/>
  <c r="AQ44" i="28"/>
  <c r="AQ45" i="28"/>
  <c r="AQ46" i="28"/>
  <c r="AQ47" i="28"/>
  <c r="AQ48" i="28"/>
  <c r="AQ49" i="28"/>
  <c r="AQ50" i="28"/>
  <c r="AQ51" i="28"/>
  <c r="AQ52" i="28"/>
  <c r="AQ53" i="28"/>
  <c r="AQ54" i="28"/>
  <c r="AQ55" i="28"/>
  <c r="AQ56" i="28"/>
  <c r="AQ57" i="28"/>
  <c r="AQ58" i="28"/>
  <c r="AQ59" i="28"/>
  <c r="AQ60" i="28"/>
  <c r="AQ61" i="28"/>
  <c r="AQ62" i="28"/>
  <c r="AQ63" i="28"/>
  <c r="AQ64" i="28"/>
  <c r="AQ65" i="28"/>
  <c r="AQ66" i="28"/>
  <c r="AQ67" i="28"/>
  <c r="AQ68" i="28"/>
  <c r="AQ69" i="28"/>
  <c r="AQ70" i="28"/>
  <c r="AS26" i="28"/>
  <c r="AS27" i="28"/>
  <c r="AS28" i="28"/>
  <c r="AS29" i="28"/>
  <c r="AS30" i="28"/>
  <c r="AS31" i="28"/>
  <c r="AS32" i="28"/>
  <c r="AS33" i="28"/>
  <c r="AS34" i="28"/>
  <c r="AS35" i="28"/>
  <c r="AS36" i="28"/>
  <c r="AS37" i="28"/>
  <c r="AS38" i="28"/>
  <c r="AS39" i="28"/>
  <c r="AS40" i="28"/>
  <c r="AS41" i="28"/>
  <c r="AS42" i="28"/>
  <c r="AS43" i="28"/>
  <c r="AS44" i="28"/>
  <c r="AS45" i="28"/>
  <c r="AS46" i="28"/>
  <c r="AS47" i="28"/>
  <c r="AS48" i="28"/>
  <c r="AS49" i="28"/>
  <c r="AS50" i="28"/>
  <c r="AS51" i="28"/>
  <c r="AS52" i="28"/>
  <c r="AS53" i="28"/>
  <c r="AS54" i="28"/>
  <c r="AS55" i="28"/>
  <c r="AS56" i="28"/>
  <c r="AS57" i="28"/>
  <c r="AS58" i="28"/>
  <c r="AS59" i="28"/>
  <c r="AS60" i="28"/>
  <c r="AS61" i="28"/>
  <c r="AS62" i="28"/>
  <c r="AS63" i="28"/>
  <c r="AS64" i="28"/>
  <c r="AS65" i="28"/>
  <c r="AS66" i="28"/>
  <c r="AS67" i="28"/>
  <c r="AS68" i="28"/>
  <c r="AS69" i="28"/>
  <c r="AS70" i="28"/>
  <c r="AU26" i="28"/>
  <c r="AU27" i="28"/>
  <c r="AU28" i="28"/>
  <c r="AU29" i="28"/>
  <c r="AU30" i="28"/>
  <c r="AU31" i="28"/>
  <c r="AU32" i="28"/>
  <c r="AU33" i="28"/>
  <c r="AU34" i="28"/>
  <c r="AU35" i="28"/>
  <c r="AU36" i="28"/>
  <c r="AU37" i="28"/>
  <c r="AU38" i="28"/>
  <c r="AU39" i="28"/>
  <c r="AU40" i="28"/>
  <c r="AU41" i="28"/>
  <c r="AU42" i="28"/>
  <c r="AU43" i="28"/>
  <c r="AU44" i="28"/>
  <c r="AU45" i="28"/>
  <c r="AU46" i="28"/>
  <c r="AU47" i="28"/>
  <c r="AU48" i="28"/>
  <c r="AU49" i="28"/>
  <c r="AU50" i="28"/>
  <c r="AU51" i="28"/>
  <c r="AU52" i="28"/>
  <c r="AU53" i="28"/>
  <c r="AU54" i="28"/>
  <c r="AU55" i="28"/>
  <c r="AU56" i="28"/>
  <c r="AU57" i="28"/>
  <c r="AU58" i="28"/>
  <c r="AU59" i="28"/>
  <c r="AU60" i="28"/>
  <c r="AU61" i="28"/>
  <c r="AU62" i="28"/>
  <c r="AU63" i="28"/>
  <c r="AU64" i="28"/>
  <c r="AU65" i="28"/>
  <c r="AU66" i="28"/>
  <c r="AU67" i="28"/>
  <c r="AU68" i="28"/>
  <c r="AU69" i="28"/>
  <c r="AU70" i="28"/>
  <c r="AW26" i="28"/>
  <c r="AW27" i="28"/>
  <c r="AW28" i="28"/>
  <c r="AW29" i="28"/>
  <c r="AW30" i="28"/>
  <c r="AW31" i="28"/>
  <c r="AW32" i="28"/>
  <c r="AW33" i="28"/>
  <c r="AW34" i="28"/>
  <c r="AW35" i="28"/>
  <c r="AW36" i="28"/>
  <c r="AW37" i="28"/>
  <c r="AW38" i="28"/>
  <c r="AW39" i="28"/>
  <c r="AW40" i="28"/>
  <c r="AW41" i="28"/>
  <c r="AW42" i="28"/>
  <c r="AW43" i="28"/>
  <c r="AW44" i="28"/>
  <c r="AW45" i="28"/>
  <c r="AW46" i="28"/>
  <c r="AW47" i="28"/>
  <c r="AW48" i="28"/>
  <c r="AW49" i="28"/>
  <c r="AW50" i="28"/>
  <c r="AW51" i="28"/>
  <c r="AW52" i="28"/>
  <c r="AW53" i="28"/>
  <c r="AW54" i="28"/>
  <c r="AW55" i="28"/>
  <c r="AW56" i="28"/>
  <c r="AW57" i="28"/>
  <c r="AW58" i="28"/>
  <c r="AW59" i="28"/>
  <c r="AW60" i="28"/>
  <c r="AW61" i="28"/>
  <c r="AW62" i="28"/>
  <c r="AW63" i="28"/>
  <c r="AW64" i="28"/>
  <c r="AW65" i="28"/>
  <c r="AW66" i="28"/>
  <c r="AW67" i="28"/>
  <c r="AW68" i="28"/>
  <c r="AW69" i="28"/>
  <c r="AW70" i="28"/>
  <c r="AY26" i="28"/>
  <c r="AY27" i="28"/>
  <c r="AY28" i="28"/>
  <c r="AY29" i="28"/>
  <c r="AY30" i="28"/>
  <c r="AY31" i="28"/>
  <c r="AY32" i="28"/>
  <c r="AY33" i="28"/>
  <c r="AY34" i="28"/>
  <c r="AY35" i="28"/>
  <c r="AY36" i="28"/>
  <c r="AY37" i="28"/>
  <c r="AY38" i="28"/>
  <c r="AY39" i="28"/>
  <c r="AY40" i="28"/>
  <c r="AY41" i="28"/>
  <c r="AY42" i="28"/>
  <c r="AY43" i="28"/>
  <c r="AY44" i="28"/>
  <c r="AY45" i="28"/>
  <c r="AY46" i="28"/>
  <c r="AY47" i="28"/>
  <c r="AY48" i="28"/>
  <c r="AY49" i="28"/>
  <c r="AY50" i="28"/>
  <c r="AY51" i="28"/>
  <c r="AY52" i="28"/>
  <c r="AY53" i="28"/>
  <c r="AY54" i="28"/>
  <c r="AY55" i="28"/>
  <c r="AY56" i="28"/>
  <c r="AY57" i="28"/>
  <c r="AY58" i="28"/>
  <c r="AY59" i="28"/>
  <c r="AY60" i="28"/>
  <c r="AY61" i="28"/>
  <c r="AY62" i="28"/>
  <c r="AY63" i="28"/>
  <c r="AY64" i="28"/>
  <c r="AY65" i="28"/>
  <c r="AY66" i="28"/>
  <c r="AY67" i="28"/>
  <c r="AY68" i="28"/>
  <c r="AY69" i="28"/>
  <c r="AY70" i="28"/>
  <c r="BA26" i="28"/>
  <c r="BA27" i="28"/>
  <c r="BA28" i="28"/>
  <c r="BA29" i="28"/>
  <c r="BA30" i="28"/>
  <c r="BA31" i="28"/>
  <c r="BA32" i="28"/>
  <c r="BA33" i="28"/>
  <c r="BA34" i="28"/>
  <c r="BA35" i="28"/>
  <c r="BA36" i="28"/>
  <c r="BA37" i="28"/>
  <c r="BA38" i="28"/>
  <c r="BA39" i="28"/>
  <c r="BA40" i="28"/>
  <c r="BA41" i="28"/>
  <c r="BA42" i="28"/>
  <c r="BA43" i="28"/>
  <c r="BA44" i="28"/>
  <c r="BA45" i="28"/>
  <c r="BA46" i="28"/>
  <c r="BA47" i="28"/>
  <c r="BA48" i="28"/>
  <c r="BA49" i="28"/>
  <c r="BA50" i="28"/>
  <c r="BA51" i="28"/>
  <c r="BA52" i="28"/>
  <c r="BA53" i="28"/>
  <c r="BA54" i="28"/>
  <c r="BA55" i="28"/>
  <c r="BA56" i="28"/>
  <c r="BA57" i="28"/>
  <c r="BA58" i="28"/>
  <c r="BA59" i="28"/>
  <c r="BA60" i="28"/>
  <c r="BA61" i="28"/>
  <c r="BA62" i="28"/>
  <c r="BA63" i="28"/>
  <c r="BA64" i="28"/>
  <c r="BA65" i="28"/>
  <c r="BA66" i="28"/>
  <c r="BA67" i="28"/>
  <c r="BA68" i="28"/>
  <c r="BA69" i="28"/>
  <c r="BA70" i="28"/>
  <c r="BC26" i="28"/>
  <c r="BC27" i="28"/>
  <c r="BC28" i="28"/>
  <c r="BC29" i="28"/>
  <c r="BC30" i="28"/>
  <c r="BC31" i="28"/>
  <c r="BC32" i="28"/>
  <c r="BC33" i="28"/>
  <c r="BC34" i="28"/>
  <c r="BC35" i="28"/>
  <c r="BC36" i="28"/>
  <c r="BC37" i="28"/>
  <c r="BC38" i="28"/>
  <c r="BC39" i="28"/>
  <c r="BC40" i="28"/>
  <c r="BC41" i="28"/>
  <c r="BC42" i="28"/>
  <c r="BC43" i="28"/>
  <c r="BC44" i="28"/>
  <c r="BC45" i="28"/>
  <c r="BC46" i="28"/>
  <c r="BC47" i="28"/>
  <c r="BC48" i="28"/>
  <c r="BC49" i="28"/>
  <c r="BC50" i="28"/>
  <c r="BC51" i="28"/>
  <c r="BC52" i="28"/>
  <c r="BC53" i="28"/>
  <c r="BC54" i="28"/>
  <c r="BC55" i="28"/>
  <c r="BC56" i="28"/>
  <c r="BC57" i="28"/>
  <c r="BC58" i="28"/>
  <c r="BC59" i="28"/>
  <c r="BC60" i="28"/>
  <c r="BC61" i="28"/>
  <c r="BC62" i="28"/>
  <c r="BC63" i="28"/>
  <c r="BC64" i="28"/>
  <c r="BC65" i="28"/>
  <c r="BC66" i="28"/>
  <c r="BC67" i="28"/>
  <c r="BC68" i="28"/>
  <c r="BC69" i="28"/>
  <c r="BC70" i="28"/>
  <c r="BE26" i="28"/>
  <c r="BE27" i="28"/>
  <c r="BE28" i="28"/>
  <c r="BE29" i="28"/>
  <c r="BE30" i="28"/>
  <c r="BE31" i="28"/>
  <c r="BE32" i="28"/>
  <c r="BE33" i="28"/>
  <c r="BE34" i="28"/>
  <c r="BE35" i="28"/>
  <c r="BE36" i="28"/>
  <c r="BE37" i="28"/>
  <c r="BE38" i="28"/>
  <c r="BE39" i="28"/>
  <c r="BE40" i="28"/>
  <c r="BE41" i="28"/>
  <c r="BE42" i="28"/>
  <c r="BE43" i="28"/>
  <c r="BE44" i="28"/>
  <c r="BE45" i="28"/>
  <c r="BE46" i="28"/>
  <c r="BE47" i="28"/>
  <c r="BE48" i="28"/>
  <c r="BE49" i="28"/>
  <c r="BE50" i="28"/>
  <c r="BE51" i="28"/>
  <c r="BE52" i="28"/>
  <c r="BE53" i="28"/>
  <c r="BE54" i="28"/>
  <c r="BE55" i="28"/>
  <c r="BE56" i="28"/>
  <c r="BE57" i="28"/>
  <c r="BE58" i="28"/>
  <c r="BE59" i="28"/>
  <c r="BE60" i="28"/>
  <c r="BE61" i="28"/>
  <c r="BE62" i="28"/>
  <c r="BE63" i="28"/>
  <c r="BE64" i="28"/>
  <c r="BE65" i="28"/>
  <c r="BE66" i="28"/>
  <c r="BE67" i="28"/>
  <c r="BE68" i="28"/>
  <c r="BE69" i="28"/>
  <c r="BE70" i="28"/>
  <c r="BG26" i="28"/>
  <c r="BG27" i="28"/>
  <c r="BG28" i="28"/>
  <c r="BG29" i="28"/>
  <c r="BG30" i="28"/>
  <c r="BG31" i="28"/>
  <c r="BG32" i="28"/>
  <c r="BG33" i="28"/>
  <c r="BG34" i="28"/>
  <c r="BG35" i="28"/>
  <c r="BG36" i="28"/>
  <c r="BG37" i="28"/>
  <c r="BG38" i="28"/>
  <c r="BG39" i="28"/>
  <c r="BG40" i="28"/>
  <c r="BG41" i="28"/>
  <c r="BG42" i="28"/>
  <c r="BG43" i="28"/>
  <c r="BG44" i="28"/>
  <c r="BG45" i="28"/>
  <c r="BG46" i="28"/>
  <c r="BG47" i="28"/>
  <c r="BG48" i="28"/>
  <c r="BG49" i="28"/>
  <c r="BG50" i="28"/>
  <c r="BG51" i="28"/>
  <c r="BG52" i="28"/>
  <c r="BG53" i="28"/>
  <c r="BG54" i="28"/>
  <c r="BG55" i="28"/>
  <c r="BG56" i="28"/>
  <c r="BG57" i="28"/>
  <c r="BG58" i="28"/>
  <c r="BG59" i="28"/>
  <c r="BG60" i="28"/>
  <c r="BG61" i="28"/>
  <c r="BG62" i="28"/>
  <c r="BG63" i="28"/>
  <c r="BG64" i="28"/>
  <c r="BG65" i="28"/>
  <c r="BG66" i="28"/>
  <c r="BG67" i="28"/>
  <c r="BG68" i="28"/>
  <c r="BG69" i="28"/>
  <c r="BG70" i="28"/>
  <c r="BI26" i="28"/>
  <c r="BI27" i="28"/>
  <c r="BI28" i="28"/>
  <c r="BI29" i="28"/>
  <c r="BI30" i="28"/>
  <c r="BI31" i="28"/>
  <c r="BI32" i="28"/>
  <c r="BI33" i="28"/>
  <c r="BI34" i="28"/>
  <c r="BI35" i="28"/>
  <c r="BI36" i="28"/>
  <c r="BI37" i="28"/>
  <c r="BI38" i="28"/>
  <c r="BI39" i="28"/>
  <c r="BI40" i="28"/>
  <c r="BI41" i="28"/>
  <c r="BI42" i="28"/>
  <c r="BI43" i="28"/>
  <c r="BI44" i="28"/>
  <c r="BI45" i="28"/>
  <c r="BI46" i="28"/>
  <c r="BI47" i="28"/>
  <c r="BI48" i="28"/>
  <c r="BI49" i="28"/>
  <c r="BI50" i="28"/>
  <c r="BI51" i="28"/>
  <c r="BI52" i="28"/>
  <c r="BI53" i="28"/>
  <c r="BI54" i="28"/>
  <c r="BI55" i="28"/>
  <c r="BI56" i="28"/>
  <c r="BI57" i="28"/>
  <c r="BI58" i="28"/>
  <c r="BI59" i="28"/>
  <c r="BI60" i="28"/>
  <c r="BI61" i="28"/>
  <c r="BI62" i="28"/>
  <c r="BI63" i="28"/>
  <c r="BI64" i="28"/>
  <c r="BI65" i="28"/>
  <c r="BI66" i="28"/>
  <c r="BI67" i="28"/>
  <c r="BI68" i="28"/>
  <c r="BI69" i="28"/>
  <c r="BI70" i="28"/>
  <c r="BK26" i="28"/>
  <c r="BK27" i="28"/>
  <c r="BK28" i="28"/>
  <c r="BK29" i="28"/>
  <c r="BK30" i="28"/>
  <c r="BK31" i="28"/>
  <c r="BK32" i="28"/>
  <c r="BK33" i="28"/>
  <c r="BK34" i="28"/>
  <c r="BK35" i="28"/>
  <c r="BK36" i="28"/>
  <c r="BK37" i="28"/>
  <c r="BK38" i="28"/>
  <c r="BK39" i="28"/>
  <c r="BK40" i="28"/>
  <c r="BK41" i="28"/>
  <c r="BK42" i="28"/>
  <c r="BK43" i="28"/>
  <c r="BK44" i="28"/>
  <c r="BK45" i="28"/>
  <c r="BK46" i="28"/>
  <c r="BK47" i="28"/>
  <c r="BK48" i="28"/>
  <c r="BK49" i="28"/>
  <c r="BK50" i="28"/>
  <c r="BK51" i="28"/>
  <c r="BK52" i="28"/>
  <c r="BK53" i="28"/>
  <c r="BK54" i="28"/>
  <c r="BK55" i="28"/>
  <c r="BK56" i="28"/>
  <c r="BK57" i="28"/>
  <c r="BK58" i="28"/>
  <c r="BK59" i="28"/>
  <c r="BK60" i="28"/>
  <c r="BK61" i="28"/>
  <c r="BK62" i="28"/>
  <c r="BK63" i="28"/>
  <c r="BK64" i="28"/>
  <c r="BK65" i="28"/>
  <c r="BK66" i="28"/>
  <c r="BK67" i="28"/>
  <c r="BK68" i="28"/>
  <c r="BK69" i="28"/>
  <c r="BK70" i="28"/>
  <c r="C70" i="28"/>
  <c r="C97" i="28"/>
  <c r="C98" i="28"/>
  <c r="C99" i="28"/>
  <c r="C100" i="28"/>
  <c r="C101" i="28"/>
  <c r="C102" i="28"/>
  <c r="C103" i="28"/>
  <c r="C104" i="28"/>
  <c r="C105" i="28"/>
  <c r="C106" i="28"/>
  <c r="C107" i="28"/>
  <c r="C108" i="28"/>
  <c r="C109" i="28"/>
  <c r="C110" i="28"/>
  <c r="C111" i="28"/>
  <c r="C112" i="28"/>
  <c r="C113" i="28"/>
  <c r="C114" i="28"/>
  <c r="C115" i="28"/>
  <c r="C116" i="28"/>
  <c r="C117" i="28"/>
  <c r="C118" i="28"/>
  <c r="C119" i="28"/>
  <c r="C120" i="28"/>
  <c r="C121" i="28"/>
  <c r="C122" i="28"/>
  <c r="C123" i="28"/>
  <c r="C124" i="28"/>
  <c r="C125" i="28"/>
  <c r="C126" i="28"/>
  <c r="C127" i="28"/>
  <c r="C128" i="28"/>
  <c r="C129" i="28"/>
  <c r="C130" i="28"/>
  <c r="C131" i="28"/>
  <c r="C132" i="28"/>
  <c r="C133" i="28"/>
  <c r="C134" i="28"/>
  <c r="C135" i="28"/>
  <c r="C136" i="28"/>
  <c r="C137" i="28"/>
  <c r="C138" i="28"/>
  <c r="C139" i="28"/>
  <c r="C140" i="28"/>
  <c r="C141" i="28"/>
  <c r="C142" i="28"/>
  <c r="C143" i="28"/>
  <c r="C144" i="28"/>
  <c r="C145" i="28"/>
  <c r="C146" i="28"/>
  <c r="C147" i="28"/>
  <c r="C148" i="28"/>
  <c r="C149" i="28"/>
  <c r="C150" i="28"/>
  <c r="C151" i="28"/>
  <c r="C152" i="28"/>
  <c r="C153" i="28"/>
  <c r="C154" i="28"/>
  <c r="C155" i="28"/>
  <c r="C156" i="28"/>
  <c r="C157" i="28"/>
  <c r="C158" i="28"/>
  <c r="C159" i="28"/>
  <c r="C160" i="28"/>
  <c r="C161" i="28"/>
  <c r="C162" i="28"/>
  <c r="C26" i="28"/>
  <c r="C27" i="28"/>
  <c r="C28" i="28"/>
  <c r="C29" i="28"/>
  <c r="C30" i="28"/>
  <c r="C31" i="28"/>
  <c r="C32" i="28"/>
  <c r="C33" i="28"/>
  <c r="C34" i="28"/>
  <c r="C35" i="28"/>
  <c r="C36" i="28"/>
  <c r="C37" i="28"/>
  <c r="C38" i="28"/>
  <c r="C39" i="28"/>
  <c r="C40" i="28"/>
  <c r="C41" i="28"/>
  <c r="C42" i="28"/>
  <c r="C43" i="28"/>
  <c r="C44" i="28"/>
  <c r="C45" i="28"/>
  <c r="C46" i="28"/>
  <c r="C47" i="28"/>
  <c r="C48" i="28"/>
  <c r="C49" i="28"/>
  <c r="C50" i="28"/>
  <c r="C51" i="28"/>
  <c r="C52" i="28"/>
  <c r="C53" i="28"/>
  <c r="C54" i="28"/>
  <c r="C55" i="28"/>
  <c r="C56" i="28"/>
  <c r="C57" i="28"/>
  <c r="C58" i="28"/>
  <c r="C59" i="28"/>
  <c r="C60" i="28"/>
  <c r="C61" i="28"/>
  <c r="C62" i="28"/>
  <c r="C63" i="28"/>
  <c r="C64" i="28"/>
  <c r="C65" i="28"/>
  <c r="C66" i="28"/>
  <c r="C67" i="28"/>
  <c r="C68" i="28"/>
  <c r="C69" i="28"/>
  <c r="N24" i="38"/>
  <c r="F25" i="44" s="1"/>
  <c r="N25" i="38"/>
  <c r="F26" i="44" s="1"/>
  <c r="N26" i="38"/>
  <c r="F27" i="44" s="1"/>
  <c r="N27" i="38"/>
  <c r="N28" i="38"/>
  <c r="F29" i="44" s="1"/>
  <c r="N29" i="38"/>
  <c r="F30" i="44" s="1"/>
  <c r="N30" i="38"/>
  <c r="F31" i="44" s="1"/>
  <c r="N31" i="38"/>
  <c r="N32" i="38"/>
  <c r="F33" i="44" s="1"/>
  <c r="N33" i="38"/>
  <c r="F34" i="44" s="1"/>
  <c r="M20" i="38"/>
  <c r="M21" i="38"/>
  <c r="M22" i="38"/>
  <c r="M23" i="38"/>
  <c r="M24" i="38"/>
  <c r="M25" i="38"/>
  <c r="M26" i="38"/>
  <c r="M27" i="38"/>
  <c r="M28" i="38"/>
  <c r="M29" i="38"/>
  <c r="M30" i="38"/>
  <c r="M31" i="38"/>
  <c r="M32" i="38"/>
  <c r="M33" i="38"/>
  <c r="A20" i="38"/>
  <c r="B20" i="38" s="1"/>
  <c r="A21" i="38"/>
  <c r="B21" i="38" s="1"/>
  <c r="A22" i="38"/>
  <c r="B22" i="38" s="1"/>
  <c r="A23" i="38"/>
  <c r="B23" i="38" s="1"/>
  <c r="A24" i="38"/>
  <c r="B24" i="38" s="1"/>
  <c r="A25" i="38"/>
  <c r="B25" i="38" s="1"/>
  <c r="A26" i="38"/>
  <c r="B26" i="38" s="1"/>
  <c r="A27" i="38"/>
  <c r="B27" i="38" s="1"/>
  <c r="A28" i="38"/>
  <c r="B28" i="38" s="1"/>
  <c r="A29" i="38"/>
  <c r="B29" i="38" s="1"/>
  <c r="A30" i="38"/>
  <c r="B30" i="38" s="1"/>
  <c r="A31" i="38"/>
  <c r="B31" i="38" s="1"/>
  <c r="A32" i="38"/>
  <c r="B32" i="38" s="1"/>
  <c r="A33" i="38"/>
  <c r="B33" i="38" s="1"/>
  <c r="X28" i="36"/>
  <c r="AD28" i="36" s="1"/>
  <c r="X29" i="36"/>
  <c r="AD29" i="36" s="1"/>
  <c r="X30" i="36"/>
  <c r="AD30" i="36" s="1"/>
  <c r="X31" i="36"/>
  <c r="AD31" i="36" s="1"/>
  <c r="X32" i="36"/>
  <c r="AD32" i="36" s="1"/>
  <c r="X33" i="36"/>
  <c r="AD33" i="36" s="1"/>
  <c r="X34" i="36"/>
  <c r="AD34" i="36" s="1"/>
  <c r="X35" i="36"/>
  <c r="AD35" i="36" s="1"/>
  <c r="X36" i="36"/>
  <c r="AD36" i="36" s="1"/>
  <c r="X37" i="36"/>
  <c r="AD37" i="36" s="1"/>
  <c r="X38" i="36"/>
  <c r="AD38" i="36" s="1"/>
  <c r="X39" i="36"/>
  <c r="AD39" i="36" s="1"/>
  <c r="X40" i="36"/>
  <c r="AD40" i="36" s="1"/>
  <c r="X41" i="36"/>
  <c r="AD41" i="36" s="1"/>
  <c r="F6" i="44"/>
  <c r="F7" i="44"/>
  <c r="F8" i="44"/>
  <c r="F9" i="44"/>
  <c r="F10" i="44"/>
  <c r="F11" i="44"/>
  <c r="F12" i="44"/>
  <c r="F13" i="44"/>
  <c r="F14" i="44"/>
  <c r="F15" i="44"/>
  <c r="F16" i="44"/>
  <c r="F17" i="44"/>
  <c r="F18" i="44"/>
  <c r="F22" i="44"/>
  <c r="F23" i="44"/>
  <c r="F24" i="44"/>
  <c r="F28" i="44"/>
  <c r="F32" i="44"/>
  <c r="B21" i="44"/>
  <c r="B22" i="44"/>
  <c r="B23" i="44"/>
  <c r="B24" i="44"/>
  <c r="B25" i="44"/>
  <c r="B26" i="44"/>
  <c r="B27" i="44"/>
  <c r="B28" i="44"/>
  <c r="B29" i="44"/>
  <c r="B30" i="44"/>
  <c r="B31" i="44"/>
  <c r="B32" i="44"/>
  <c r="B33" i="44"/>
  <c r="B34" i="44"/>
  <c r="JO8" i="55"/>
  <c r="JN2" i="55"/>
  <c r="JL73" i="55" s="1"/>
  <c r="JF8" i="55"/>
  <c r="IW8" i="55"/>
  <c r="IN8" i="55"/>
  <c r="IE8" i="55"/>
  <c r="JE2" i="55"/>
  <c r="JC73" i="55" s="1"/>
  <c r="IV2" i="55"/>
  <c r="IT73" i="55" s="1"/>
  <c r="IM2" i="55"/>
  <c r="IK73" i="55" s="1"/>
  <c r="ID2" i="55"/>
  <c r="IB73" i="55" s="1"/>
  <c r="HV8" i="55"/>
  <c r="HM8" i="55"/>
  <c r="HD8" i="55"/>
  <c r="GU8" i="55"/>
  <c r="HU2" i="55"/>
  <c r="HS73" i="55" s="1"/>
  <c r="HL2" i="55"/>
  <c r="HJ73" i="55" s="1"/>
  <c r="HC2" i="55"/>
  <c r="HA73" i="55" s="1"/>
  <c r="GT2" i="55"/>
  <c r="GR73" i="55" s="1"/>
  <c r="GL8" i="55"/>
  <c r="GC8" i="55"/>
  <c r="FT8" i="55"/>
  <c r="FK8" i="55"/>
  <c r="GK2" i="55"/>
  <c r="GI73" i="55" s="1"/>
  <c r="GB2" i="55"/>
  <c r="FZ73" i="55" s="1"/>
  <c r="FS2" i="55"/>
  <c r="FQ73" i="55" s="1"/>
  <c r="FJ2" i="55"/>
  <c r="FH73" i="55" s="1"/>
  <c r="G69" i="55"/>
  <c r="G68" i="55"/>
  <c r="G70" i="55" s="1"/>
  <c r="G64" i="55"/>
  <c r="G63" i="55"/>
  <c r="G62" i="55"/>
  <c r="G60" i="55"/>
  <c r="G57" i="55"/>
  <c r="G56" i="55"/>
  <c r="G53" i="55"/>
  <c r="G52" i="55"/>
  <c r="G51" i="55"/>
  <c r="G50" i="55"/>
  <c r="G49" i="55"/>
  <c r="G48" i="55"/>
  <c r="G47" i="55"/>
  <c r="G44" i="55"/>
  <c r="G43" i="55"/>
  <c r="G42" i="55"/>
  <c r="G41" i="55"/>
  <c r="G40" i="55"/>
  <c r="G39" i="55"/>
  <c r="G36" i="55"/>
  <c r="G30" i="55"/>
  <c r="G28" i="55"/>
  <c r="G27" i="55"/>
  <c r="G25" i="55"/>
  <c r="G24" i="55"/>
  <c r="G23" i="55"/>
  <c r="G22" i="55"/>
  <c r="G20" i="55"/>
  <c r="G19" i="55"/>
  <c r="G17" i="55"/>
  <c r="G16" i="55"/>
  <c r="G15" i="55"/>
  <c r="G14" i="55"/>
  <c r="G13" i="55"/>
  <c r="ST58" i="53"/>
  <c r="SN56" i="53"/>
  <c r="SR58" i="53" s="1"/>
  <c r="SW49" i="53"/>
  <c r="SX49" i="53" s="1"/>
  <c r="SU49" i="53"/>
  <c r="ST49" i="53"/>
  <c r="SS49" i="53"/>
  <c r="SR49" i="53"/>
  <c r="SQ49" i="53"/>
  <c r="SV49" i="53" s="1"/>
  <c r="SW48" i="53"/>
  <c r="SX48" i="53" s="1"/>
  <c r="SU48" i="53"/>
  <c r="ST48" i="53"/>
  <c r="SS48" i="53"/>
  <c r="SR48" i="53"/>
  <c r="SQ48" i="53"/>
  <c r="SV48" i="53" s="1"/>
  <c r="SW47" i="53"/>
  <c r="SX47" i="53" s="1"/>
  <c r="SU47" i="53"/>
  <c r="ST47" i="53"/>
  <c r="SS47" i="53"/>
  <c r="SR47" i="53"/>
  <c r="SQ47" i="53"/>
  <c r="SV47" i="53" s="1"/>
  <c r="SW46" i="53"/>
  <c r="SX46" i="53" s="1"/>
  <c r="SU46" i="53"/>
  <c r="ST46" i="53"/>
  <c r="SS46" i="53"/>
  <c r="SR46" i="53"/>
  <c r="SQ46" i="53"/>
  <c r="SV46" i="53" s="1"/>
  <c r="SW45" i="53"/>
  <c r="SX45" i="53" s="1"/>
  <c r="SU45" i="53"/>
  <c r="ST45" i="53"/>
  <c r="SS45" i="53"/>
  <c r="SR45" i="53"/>
  <c r="SQ45" i="53"/>
  <c r="SV45" i="53" s="1"/>
  <c r="SW44" i="53"/>
  <c r="SX44" i="53" s="1"/>
  <c r="SU44" i="53"/>
  <c r="ST44" i="53"/>
  <c r="SS44" i="53"/>
  <c r="SR44" i="53"/>
  <c r="SQ44" i="53"/>
  <c r="SV44" i="53" s="1"/>
  <c r="SW43" i="53"/>
  <c r="SX43" i="53" s="1"/>
  <c r="SU43" i="53"/>
  <c r="ST43" i="53"/>
  <c r="SS43" i="53"/>
  <c r="SR43" i="53"/>
  <c r="SQ43" i="53"/>
  <c r="SV43" i="53" s="1"/>
  <c r="SW42" i="53"/>
  <c r="SX42" i="53" s="1"/>
  <c r="SU42" i="53"/>
  <c r="ST42" i="53"/>
  <c r="SS42" i="53"/>
  <c r="SR42" i="53"/>
  <c r="SQ42" i="53"/>
  <c r="SV42" i="53" s="1"/>
  <c r="SW41" i="53"/>
  <c r="SX41" i="53" s="1"/>
  <c r="SU41" i="53"/>
  <c r="ST41" i="53"/>
  <c r="SS41" i="53"/>
  <c r="SR41" i="53"/>
  <c r="SQ41" i="53"/>
  <c r="SV41" i="53" s="1"/>
  <c r="SW40" i="53"/>
  <c r="SX40" i="53" s="1"/>
  <c r="SU40" i="53"/>
  <c r="ST40" i="53"/>
  <c r="SS40" i="53"/>
  <c r="SR40" i="53"/>
  <c r="SQ40" i="53"/>
  <c r="SV40" i="53" s="1"/>
  <c r="SW39" i="53"/>
  <c r="SX39" i="53" s="1"/>
  <c r="SU39" i="53"/>
  <c r="ST39" i="53"/>
  <c r="SS39" i="53"/>
  <c r="SR39" i="53"/>
  <c r="SQ39" i="53"/>
  <c r="SV39" i="53" s="1"/>
  <c r="SW38" i="53"/>
  <c r="SX38" i="53" s="1"/>
  <c r="SU38" i="53"/>
  <c r="ST38" i="53"/>
  <c r="SS38" i="53"/>
  <c r="SR38" i="53"/>
  <c r="SQ38" i="53"/>
  <c r="SV38" i="53" s="1"/>
  <c r="SW37" i="53"/>
  <c r="SX37" i="53" s="1"/>
  <c r="SU37" i="53"/>
  <c r="ST37" i="53"/>
  <c r="SS37" i="53"/>
  <c r="SR37" i="53"/>
  <c r="SQ37" i="53"/>
  <c r="SV37" i="53" s="1"/>
  <c r="SW36" i="53"/>
  <c r="SX36" i="53" s="1"/>
  <c r="SU36" i="53"/>
  <c r="ST36" i="53"/>
  <c r="SS36" i="53"/>
  <c r="SR36" i="53"/>
  <c r="SQ36" i="53"/>
  <c r="SV36" i="53" s="1"/>
  <c r="SW35" i="53"/>
  <c r="SX35" i="53" s="1"/>
  <c r="SU35" i="53"/>
  <c r="ST35" i="53"/>
  <c r="SS35" i="53"/>
  <c r="SR35" i="53"/>
  <c r="SQ35" i="53"/>
  <c r="SV35" i="53" s="1"/>
  <c r="SW32" i="53"/>
  <c r="SX32" i="53" s="1"/>
  <c r="SU32" i="53"/>
  <c r="ST32" i="53"/>
  <c r="SS32" i="53"/>
  <c r="SR32" i="53"/>
  <c r="SQ32" i="53"/>
  <c r="SV32" i="53" s="1"/>
  <c r="SW30" i="53"/>
  <c r="SX30" i="53" s="1"/>
  <c r="SU30" i="53"/>
  <c r="ST30" i="53"/>
  <c r="SS30" i="53"/>
  <c r="SR30" i="53"/>
  <c r="SQ30" i="53"/>
  <c r="SV30" i="53" s="1"/>
  <c r="SW29" i="53"/>
  <c r="SX29" i="53" s="1"/>
  <c r="SU29" i="53"/>
  <c r="ST29" i="53"/>
  <c r="SS29" i="53"/>
  <c r="SR29" i="53"/>
  <c r="SQ29" i="53"/>
  <c r="SV29" i="53" s="1"/>
  <c r="SW27" i="53"/>
  <c r="SX27" i="53" s="1"/>
  <c r="SU27" i="53"/>
  <c r="ST27" i="53"/>
  <c r="SS27" i="53"/>
  <c r="SR27" i="53"/>
  <c r="SQ27" i="53"/>
  <c r="SV27" i="53" s="1"/>
  <c r="SW26" i="53"/>
  <c r="SX26" i="53" s="1"/>
  <c r="SU26" i="53"/>
  <c r="ST26" i="53"/>
  <c r="SS26" i="53"/>
  <c r="SR26" i="53"/>
  <c r="SQ26" i="53"/>
  <c r="SV26" i="53" s="1"/>
  <c r="SW25" i="53"/>
  <c r="SX25" i="53" s="1"/>
  <c r="SU25" i="53"/>
  <c r="ST25" i="53"/>
  <c r="SS25" i="53"/>
  <c r="SR25" i="53"/>
  <c r="SQ25" i="53"/>
  <c r="SV25" i="53" s="1"/>
  <c r="SW24" i="53"/>
  <c r="SX24" i="53" s="1"/>
  <c r="SU24" i="53"/>
  <c r="ST24" i="53"/>
  <c r="SS24" i="53"/>
  <c r="SR24" i="53"/>
  <c r="SQ24" i="53"/>
  <c r="SV24" i="53" s="1"/>
  <c r="SW22" i="53"/>
  <c r="SX22" i="53" s="1"/>
  <c r="SU22" i="53"/>
  <c r="ST22" i="53"/>
  <c r="SS22" i="53"/>
  <c r="SR22" i="53"/>
  <c r="SQ22" i="53"/>
  <c r="SV22" i="53" s="1"/>
  <c r="SW21" i="53"/>
  <c r="SX21" i="53" s="1"/>
  <c r="SU21" i="53"/>
  <c r="ST21" i="53"/>
  <c r="SS21" i="53"/>
  <c r="SR21" i="53"/>
  <c r="SQ21" i="53"/>
  <c r="SV21" i="53" s="1"/>
  <c r="SW19" i="53"/>
  <c r="SX19" i="53" s="1"/>
  <c r="SU19" i="53"/>
  <c r="ST19" i="53"/>
  <c r="SS19" i="53"/>
  <c r="SR19" i="53"/>
  <c r="SQ19" i="53"/>
  <c r="SV19" i="53" s="1"/>
  <c r="SW18" i="53"/>
  <c r="SX18" i="53" s="1"/>
  <c r="SU18" i="53"/>
  <c r="ST18" i="53"/>
  <c r="SS18" i="53"/>
  <c r="SR18" i="53"/>
  <c r="SQ18" i="53"/>
  <c r="SV18" i="53" s="1"/>
  <c r="SW17" i="53"/>
  <c r="SX17" i="53" s="1"/>
  <c r="SU17" i="53"/>
  <c r="ST17" i="53"/>
  <c r="SS17" i="53"/>
  <c r="SR17" i="53"/>
  <c r="SQ17" i="53"/>
  <c r="SV17" i="53" s="1"/>
  <c r="SV58" i="53" s="1"/>
  <c r="SW16" i="53"/>
  <c r="SX16" i="53" s="1"/>
  <c r="SU16" i="53"/>
  <c r="ST16" i="53"/>
  <c r="SS16" i="53"/>
  <c r="SR16" i="53"/>
  <c r="SQ16" i="53"/>
  <c r="SV16" i="53" s="1"/>
  <c r="SW15" i="53"/>
  <c r="SX15" i="53" s="1"/>
  <c r="SU15" i="53"/>
  <c r="ST15" i="53"/>
  <c r="SS15" i="53"/>
  <c r="SR15" i="53"/>
  <c r="SQ15" i="53"/>
  <c r="SV15" i="53" s="1"/>
  <c r="SM8" i="53"/>
  <c r="SL2" i="53"/>
  <c r="SJ57" i="53" s="1"/>
  <c r="SC58" i="53"/>
  <c r="RL58" i="53"/>
  <c r="QU58" i="53"/>
  <c r="RW56" i="53"/>
  <c r="SA58" i="53" s="1"/>
  <c r="RF56" i="53"/>
  <c r="RJ58" i="53" s="1"/>
  <c r="QO56" i="53"/>
  <c r="QS58" i="53" s="1"/>
  <c r="SF49" i="53"/>
  <c r="SG49" i="53" s="1"/>
  <c r="SD49" i="53"/>
  <c r="SC49" i="53"/>
  <c r="SB49" i="53"/>
  <c r="SA49" i="53"/>
  <c r="RZ49" i="53"/>
  <c r="SE49" i="53" s="1"/>
  <c r="RO49" i="53"/>
  <c r="RP49" i="53" s="1"/>
  <c r="RM49" i="53"/>
  <c r="RL49" i="53"/>
  <c r="RK49" i="53"/>
  <c r="RJ49" i="53"/>
  <c r="RI49" i="53"/>
  <c r="RN49" i="53" s="1"/>
  <c r="QX49" i="53"/>
  <c r="QY49" i="53" s="1"/>
  <c r="QV49" i="53"/>
  <c r="QU49" i="53"/>
  <c r="QT49" i="53"/>
  <c r="QS49" i="53"/>
  <c r="QR49" i="53"/>
  <c r="QW49" i="53" s="1"/>
  <c r="SF48" i="53"/>
  <c r="SG48" i="53" s="1"/>
  <c r="SD48" i="53"/>
  <c r="SC48" i="53"/>
  <c r="SB48" i="53"/>
  <c r="SA48" i="53"/>
  <c r="RZ48" i="53"/>
  <c r="SE48" i="53" s="1"/>
  <c r="RO48" i="53"/>
  <c r="RP48" i="53" s="1"/>
  <c r="RM48" i="53"/>
  <c r="RL48" i="53"/>
  <c r="RK48" i="53"/>
  <c r="RJ48" i="53"/>
  <c r="RI48" i="53"/>
  <c r="RN48" i="53" s="1"/>
  <c r="QX48" i="53"/>
  <c r="QY48" i="53" s="1"/>
  <c r="QV48" i="53"/>
  <c r="QU48" i="53"/>
  <c r="QT48" i="53"/>
  <c r="QS48" i="53"/>
  <c r="QR48" i="53"/>
  <c r="QW48" i="53" s="1"/>
  <c r="SF47" i="53"/>
  <c r="SG47" i="53" s="1"/>
  <c r="SD47" i="53"/>
  <c r="SC47" i="53"/>
  <c r="SB47" i="53"/>
  <c r="SA47" i="53"/>
  <c r="RZ47" i="53"/>
  <c r="SE47" i="53" s="1"/>
  <c r="RO47" i="53"/>
  <c r="RP47" i="53" s="1"/>
  <c r="RM47" i="53"/>
  <c r="RL47" i="53"/>
  <c r="RK47" i="53"/>
  <c r="RJ47" i="53"/>
  <c r="RI47" i="53"/>
  <c r="RN47" i="53" s="1"/>
  <c r="QX47" i="53"/>
  <c r="QY47" i="53" s="1"/>
  <c r="QV47" i="53"/>
  <c r="QU47" i="53"/>
  <c r="QT47" i="53"/>
  <c r="QS47" i="53"/>
  <c r="QR47" i="53"/>
  <c r="QW47" i="53" s="1"/>
  <c r="SF46" i="53"/>
  <c r="SG46" i="53" s="1"/>
  <c r="SD46" i="53"/>
  <c r="SC46" i="53"/>
  <c r="SB46" i="53"/>
  <c r="SA46" i="53"/>
  <c r="RZ46" i="53"/>
  <c r="SE46" i="53" s="1"/>
  <c r="RO46" i="53"/>
  <c r="RP46" i="53" s="1"/>
  <c r="RM46" i="53"/>
  <c r="RL46" i="53"/>
  <c r="RK46" i="53"/>
  <c r="RJ46" i="53"/>
  <c r="RI46" i="53"/>
  <c r="RN46" i="53" s="1"/>
  <c r="QX46" i="53"/>
  <c r="QY46" i="53" s="1"/>
  <c r="QV46" i="53"/>
  <c r="QU46" i="53"/>
  <c r="QT46" i="53"/>
  <c r="QS46" i="53"/>
  <c r="QR46" i="53"/>
  <c r="QW46" i="53" s="1"/>
  <c r="SF45" i="53"/>
  <c r="SG45" i="53" s="1"/>
  <c r="SD45" i="53"/>
  <c r="SC45" i="53"/>
  <c r="SB45" i="53"/>
  <c r="SA45" i="53"/>
  <c r="RZ45" i="53"/>
  <c r="SE45" i="53" s="1"/>
  <c r="RO45" i="53"/>
  <c r="RP45" i="53" s="1"/>
  <c r="RM45" i="53"/>
  <c r="RL45" i="53"/>
  <c r="RK45" i="53"/>
  <c r="RJ45" i="53"/>
  <c r="RI45" i="53"/>
  <c r="RN45" i="53" s="1"/>
  <c r="QX45" i="53"/>
  <c r="QY45" i="53" s="1"/>
  <c r="QV45" i="53"/>
  <c r="QU45" i="53"/>
  <c r="QT45" i="53"/>
  <c r="QS45" i="53"/>
  <c r="QR45" i="53"/>
  <c r="QW45" i="53" s="1"/>
  <c r="SF44" i="53"/>
  <c r="SG44" i="53" s="1"/>
  <c r="SD44" i="53"/>
  <c r="SC44" i="53"/>
  <c r="SB44" i="53"/>
  <c r="SA44" i="53"/>
  <c r="RZ44" i="53"/>
  <c r="SE44" i="53" s="1"/>
  <c r="RO44" i="53"/>
  <c r="RP44" i="53" s="1"/>
  <c r="RM44" i="53"/>
  <c r="RL44" i="53"/>
  <c r="RK44" i="53"/>
  <c r="RJ44" i="53"/>
  <c r="RI44" i="53"/>
  <c r="RN44" i="53" s="1"/>
  <c r="QX44" i="53"/>
  <c r="QY44" i="53" s="1"/>
  <c r="QV44" i="53"/>
  <c r="QU44" i="53"/>
  <c r="QT44" i="53"/>
  <c r="QS44" i="53"/>
  <c r="QR44" i="53"/>
  <c r="QW44" i="53" s="1"/>
  <c r="SF43" i="53"/>
  <c r="SG43" i="53" s="1"/>
  <c r="SD43" i="53"/>
  <c r="SC43" i="53"/>
  <c r="SB43" i="53"/>
  <c r="SA43" i="53"/>
  <c r="RZ43" i="53"/>
  <c r="SE43" i="53" s="1"/>
  <c r="RO43" i="53"/>
  <c r="RP43" i="53" s="1"/>
  <c r="RM43" i="53"/>
  <c r="RL43" i="53"/>
  <c r="RK43" i="53"/>
  <c r="RJ43" i="53"/>
  <c r="RI43" i="53"/>
  <c r="RN43" i="53" s="1"/>
  <c r="QX43" i="53"/>
  <c r="QY43" i="53" s="1"/>
  <c r="QV43" i="53"/>
  <c r="QU43" i="53"/>
  <c r="QT43" i="53"/>
  <c r="QS43" i="53"/>
  <c r="QR43" i="53"/>
  <c r="QW43" i="53" s="1"/>
  <c r="SF42" i="53"/>
  <c r="SG42" i="53" s="1"/>
  <c r="SD42" i="53"/>
  <c r="SC42" i="53"/>
  <c r="SB42" i="53"/>
  <c r="SA42" i="53"/>
  <c r="RZ42" i="53"/>
  <c r="SE42" i="53" s="1"/>
  <c r="RO42" i="53"/>
  <c r="RP42" i="53" s="1"/>
  <c r="RM42" i="53"/>
  <c r="RL42" i="53"/>
  <c r="RK42" i="53"/>
  <c r="RJ42" i="53"/>
  <c r="RI42" i="53"/>
  <c r="RN42" i="53" s="1"/>
  <c r="QX42" i="53"/>
  <c r="QY42" i="53" s="1"/>
  <c r="QV42" i="53"/>
  <c r="QU42" i="53"/>
  <c r="QT42" i="53"/>
  <c r="QS42" i="53"/>
  <c r="QR42" i="53"/>
  <c r="QW42" i="53" s="1"/>
  <c r="SF41" i="53"/>
  <c r="SG41" i="53" s="1"/>
  <c r="SD41" i="53"/>
  <c r="SC41" i="53"/>
  <c r="SB41" i="53"/>
  <c r="SA41" i="53"/>
  <c r="RZ41" i="53"/>
  <c r="SE41" i="53" s="1"/>
  <c r="RO41" i="53"/>
  <c r="RP41" i="53" s="1"/>
  <c r="RM41" i="53"/>
  <c r="RL41" i="53"/>
  <c r="RK41" i="53"/>
  <c r="RJ41" i="53"/>
  <c r="RI41" i="53"/>
  <c r="RN41" i="53" s="1"/>
  <c r="QX41" i="53"/>
  <c r="QY41" i="53" s="1"/>
  <c r="QV41" i="53"/>
  <c r="QU41" i="53"/>
  <c r="QT41" i="53"/>
  <c r="QS41" i="53"/>
  <c r="QR41" i="53"/>
  <c r="QW41" i="53" s="1"/>
  <c r="SF40" i="53"/>
  <c r="SG40" i="53" s="1"/>
  <c r="SD40" i="53"/>
  <c r="SC40" i="53"/>
  <c r="SB40" i="53"/>
  <c r="SA40" i="53"/>
  <c r="RZ40" i="53"/>
  <c r="SE40" i="53" s="1"/>
  <c r="RO40" i="53"/>
  <c r="RP40" i="53" s="1"/>
  <c r="RM40" i="53"/>
  <c r="RL40" i="53"/>
  <c r="RK40" i="53"/>
  <c r="RJ40" i="53"/>
  <c r="RI40" i="53"/>
  <c r="RN40" i="53" s="1"/>
  <c r="QX40" i="53"/>
  <c r="QY40" i="53" s="1"/>
  <c r="QV40" i="53"/>
  <c r="QU40" i="53"/>
  <c r="QT40" i="53"/>
  <c r="QS40" i="53"/>
  <c r="QR40" i="53"/>
  <c r="QW40" i="53" s="1"/>
  <c r="SF39" i="53"/>
  <c r="SG39" i="53" s="1"/>
  <c r="SD39" i="53"/>
  <c r="SC39" i="53"/>
  <c r="SB39" i="53"/>
  <c r="SA39" i="53"/>
  <c r="RZ39" i="53"/>
  <c r="SE39" i="53" s="1"/>
  <c r="RO39" i="53"/>
  <c r="RP39" i="53" s="1"/>
  <c r="RM39" i="53"/>
  <c r="RL39" i="53"/>
  <c r="RK39" i="53"/>
  <c r="RJ39" i="53"/>
  <c r="RI39" i="53"/>
  <c r="RN39" i="53" s="1"/>
  <c r="QX39" i="53"/>
  <c r="QY39" i="53" s="1"/>
  <c r="QV39" i="53"/>
  <c r="QU39" i="53"/>
  <c r="QT39" i="53"/>
  <c r="QS39" i="53"/>
  <c r="QR39" i="53"/>
  <c r="QW39" i="53" s="1"/>
  <c r="SF38" i="53"/>
  <c r="SG38" i="53" s="1"/>
  <c r="SD38" i="53"/>
  <c r="SC38" i="53"/>
  <c r="SB38" i="53"/>
  <c r="SA38" i="53"/>
  <c r="RZ38" i="53"/>
  <c r="SE38" i="53" s="1"/>
  <c r="RO38" i="53"/>
  <c r="RP38" i="53" s="1"/>
  <c r="RM38" i="53"/>
  <c r="RL38" i="53"/>
  <c r="RK38" i="53"/>
  <c r="RJ38" i="53"/>
  <c r="RI38" i="53"/>
  <c r="RN38" i="53" s="1"/>
  <c r="QX38" i="53"/>
  <c r="QY38" i="53" s="1"/>
  <c r="QV38" i="53"/>
  <c r="QU38" i="53"/>
  <c r="QT38" i="53"/>
  <c r="QS38" i="53"/>
  <c r="QR38" i="53"/>
  <c r="QW38" i="53" s="1"/>
  <c r="SF37" i="53"/>
  <c r="SG37" i="53" s="1"/>
  <c r="SD37" i="53"/>
  <c r="SC37" i="53"/>
  <c r="SB37" i="53"/>
  <c r="SA37" i="53"/>
  <c r="RZ37" i="53"/>
  <c r="SE37" i="53" s="1"/>
  <c r="RO37" i="53"/>
  <c r="RP37" i="53" s="1"/>
  <c r="RM37" i="53"/>
  <c r="RL37" i="53"/>
  <c r="RK37" i="53"/>
  <c r="RJ37" i="53"/>
  <c r="RI37" i="53"/>
  <c r="RN37" i="53" s="1"/>
  <c r="QX37" i="53"/>
  <c r="QY37" i="53" s="1"/>
  <c r="QV37" i="53"/>
  <c r="QU37" i="53"/>
  <c r="QT37" i="53"/>
  <c r="QS37" i="53"/>
  <c r="QR37" i="53"/>
  <c r="QW37" i="53" s="1"/>
  <c r="SF36" i="53"/>
  <c r="SG36" i="53" s="1"/>
  <c r="SD36" i="53"/>
  <c r="SC36" i="53"/>
  <c r="SB36" i="53"/>
  <c r="SA36" i="53"/>
  <c r="RZ36" i="53"/>
  <c r="SE36" i="53" s="1"/>
  <c r="RO36" i="53"/>
  <c r="RP36" i="53" s="1"/>
  <c r="RM36" i="53"/>
  <c r="RL36" i="53"/>
  <c r="RK36" i="53"/>
  <c r="RJ36" i="53"/>
  <c r="RI36" i="53"/>
  <c r="RN36" i="53" s="1"/>
  <c r="QX36" i="53"/>
  <c r="QY36" i="53" s="1"/>
  <c r="QV36" i="53"/>
  <c r="QU36" i="53"/>
  <c r="QT36" i="53"/>
  <c r="QS36" i="53"/>
  <c r="QR36" i="53"/>
  <c r="QW36" i="53" s="1"/>
  <c r="SF35" i="53"/>
  <c r="SG35" i="53" s="1"/>
  <c r="SD35" i="53"/>
  <c r="SC35" i="53"/>
  <c r="SB35" i="53"/>
  <c r="SA35" i="53"/>
  <c r="RZ35" i="53"/>
  <c r="SE35" i="53" s="1"/>
  <c r="RO35" i="53"/>
  <c r="RP35" i="53" s="1"/>
  <c r="RM35" i="53"/>
  <c r="RL35" i="53"/>
  <c r="RK35" i="53"/>
  <c r="RJ35" i="53"/>
  <c r="RI35" i="53"/>
  <c r="RN35" i="53" s="1"/>
  <c r="QX35" i="53"/>
  <c r="QY35" i="53" s="1"/>
  <c r="QV35" i="53"/>
  <c r="QU35" i="53"/>
  <c r="QT35" i="53"/>
  <c r="QS35" i="53"/>
  <c r="QR35" i="53"/>
  <c r="QW35" i="53" s="1"/>
  <c r="SF32" i="53"/>
  <c r="SG32" i="53" s="1"/>
  <c r="SD32" i="53"/>
  <c r="SC32" i="53"/>
  <c r="SB32" i="53"/>
  <c r="SA32" i="53"/>
  <c r="RZ32" i="53"/>
  <c r="SE32" i="53" s="1"/>
  <c r="RO32" i="53"/>
  <c r="RP32" i="53" s="1"/>
  <c r="RM32" i="53"/>
  <c r="RL32" i="53"/>
  <c r="RK32" i="53"/>
  <c r="RJ32" i="53"/>
  <c r="RI32" i="53"/>
  <c r="RN32" i="53" s="1"/>
  <c r="QX32" i="53"/>
  <c r="QY32" i="53" s="1"/>
  <c r="QV32" i="53"/>
  <c r="QU32" i="53"/>
  <c r="QT32" i="53"/>
  <c r="QS32" i="53"/>
  <c r="QR32" i="53"/>
  <c r="QW32" i="53" s="1"/>
  <c r="SF30" i="53"/>
  <c r="SG30" i="53" s="1"/>
  <c r="SD30" i="53"/>
  <c r="SC30" i="53"/>
  <c r="SB30" i="53"/>
  <c r="SA30" i="53"/>
  <c r="RZ30" i="53"/>
  <c r="SE30" i="53" s="1"/>
  <c r="RO30" i="53"/>
  <c r="RP30" i="53" s="1"/>
  <c r="RM30" i="53"/>
  <c r="RL30" i="53"/>
  <c r="RK30" i="53"/>
  <c r="RJ30" i="53"/>
  <c r="RI30" i="53"/>
  <c r="RN30" i="53" s="1"/>
  <c r="QX30" i="53"/>
  <c r="QY30" i="53" s="1"/>
  <c r="QV30" i="53"/>
  <c r="QU30" i="53"/>
  <c r="QT30" i="53"/>
  <c r="QS30" i="53"/>
  <c r="QR30" i="53"/>
  <c r="QW30" i="53" s="1"/>
  <c r="SF29" i="53"/>
  <c r="SG29" i="53" s="1"/>
  <c r="SD29" i="53"/>
  <c r="SC29" i="53"/>
  <c r="SB29" i="53"/>
  <c r="SA29" i="53"/>
  <c r="RZ29" i="53"/>
  <c r="SE29" i="53" s="1"/>
  <c r="RO29" i="53"/>
  <c r="RP29" i="53" s="1"/>
  <c r="RM29" i="53"/>
  <c r="RL29" i="53"/>
  <c r="RK29" i="53"/>
  <c r="RJ29" i="53"/>
  <c r="RI29" i="53"/>
  <c r="RN29" i="53" s="1"/>
  <c r="QX29" i="53"/>
  <c r="QY29" i="53" s="1"/>
  <c r="QV29" i="53"/>
  <c r="QU29" i="53"/>
  <c r="QT29" i="53"/>
  <c r="QS29" i="53"/>
  <c r="QR29" i="53"/>
  <c r="QW29" i="53" s="1"/>
  <c r="SF27" i="53"/>
  <c r="SG27" i="53" s="1"/>
  <c r="SD27" i="53"/>
  <c r="SC27" i="53"/>
  <c r="SB27" i="53"/>
  <c r="SA27" i="53"/>
  <c r="RZ27" i="53"/>
  <c r="SE27" i="53" s="1"/>
  <c r="RO27" i="53"/>
  <c r="RP27" i="53" s="1"/>
  <c r="RM27" i="53"/>
  <c r="RL27" i="53"/>
  <c r="RK27" i="53"/>
  <c r="RJ27" i="53"/>
  <c r="RI27" i="53"/>
  <c r="RN27" i="53" s="1"/>
  <c r="QX27" i="53"/>
  <c r="QY27" i="53" s="1"/>
  <c r="QV27" i="53"/>
  <c r="QU27" i="53"/>
  <c r="QT27" i="53"/>
  <c r="QS27" i="53"/>
  <c r="QR27" i="53"/>
  <c r="QW27" i="53" s="1"/>
  <c r="SF26" i="53"/>
  <c r="SG26" i="53" s="1"/>
  <c r="SD26" i="53"/>
  <c r="SC26" i="53"/>
  <c r="SB26" i="53"/>
  <c r="SA26" i="53"/>
  <c r="RZ26" i="53"/>
  <c r="SE26" i="53" s="1"/>
  <c r="RO26" i="53"/>
  <c r="RP26" i="53" s="1"/>
  <c r="RM26" i="53"/>
  <c r="RL26" i="53"/>
  <c r="RK26" i="53"/>
  <c r="RJ26" i="53"/>
  <c r="RI26" i="53"/>
  <c r="RN26" i="53" s="1"/>
  <c r="QX26" i="53"/>
  <c r="QY26" i="53" s="1"/>
  <c r="QV26" i="53"/>
  <c r="QU26" i="53"/>
  <c r="QT26" i="53"/>
  <c r="QS26" i="53"/>
  <c r="QR26" i="53"/>
  <c r="QW26" i="53" s="1"/>
  <c r="SF25" i="53"/>
  <c r="SG25" i="53" s="1"/>
  <c r="SD25" i="53"/>
  <c r="SC25" i="53"/>
  <c r="SB25" i="53"/>
  <c r="SA25" i="53"/>
  <c r="RZ25" i="53"/>
  <c r="SE25" i="53" s="1"/>
  <c r="RO25" i="53"/>
  <c r="RP25" i="53" s="1"/>
  <c r="RM25" i="53"/>
  <c r="RL25" i="53"/>
  <c r="RK25" i="53"/>
  <c r="RJ25" i="53"/>
  <c r="RI25" i="53"/>
  <c r="RN25" i="53" s="1"/>
  <c r="QX25" i="53"/>
  <c r="QY25" i="53" s="1"/>
  <c r="QV25" i="53"/>
  <c r="QU25" i="53"/>
  <c r="QT25" i="53"/>
  <c r="QS25" i="53"/>
  <c r="QR25" i="53"/>
  <c r="QW25" i="53" s="1"/>
  <c r="SF24" i="53"/>
  <c r="SG24" i="53" s="1"/>
  <c r="SD24" i="53"/>
  <c r="SC24" i="53"/>
  <c r="SB24" i="53"/>
  <c r="SA24" i="53"/>
  <c r="RZ24" i="53"/>
  <c r="SE24" i="53" s="1"/>
  <c r="RO24" i="53"/>
  <c r="RP24" i="53" s="1"/>
  <c r="RM24" i="53"/>
  <c r="RL24" i="53"/>
  <c r="RK24" i="53"/>
  <c r="RJ24" i="53"/>
  <c r="RI24" i="53"/>
  <c r="RN24" i="53" s="1"/>
  <c r="QX24" i="53"/>
  <c r="QY24" i="53" s="1"/>
  <c r="QV24" i="53"/>
  <c r="QU24" i="53"/>
  <c r="QT24" i="53"/>
  <c r="QS24" i="53"/>
  <c r="QR24" i="53"/>
  <c r="QW24" i="53" s="1"/>
  <c r="SF22" i="53"/>
  <c r="SG22" i="53" s="1"/>
  <c r="SD22" i="53"/>
  <c r="SC22" i="53"/>
  <c r="SB22" i="53"/>
  <c r="SA22" i="53"/>
  <c r="RZ22" i="53"/>
  <c r="SE22" i="53" s="1"/>
  <c r="RO22" i="53"/>
  <c r="RP22" i="53" s="1"/>
  <c r="RM22" i="53"/>
  <c r="RL22" i="53"/>
  <c r="RK22" i="53"/>
  <c r="RJ22" i="53"/>
  <c r="RI22" i="53"/>
  <c r="RN22" i="53" s="1"/>
  <c r="QX22" i="53"/>
  <c r="QY22" i="53" s="1"/>
  <c r="QV22" i="53"/>
  <c r="QU22" i="53"/>
  <c r="QT22" i="53"/>
  <c r="QS22" i="53"/>
  <c r="QR22" i="53"/>
  <c r="QW22" i="53" s="1"/>
  <c r="SF21" i="53"/>
  <c r="SG21" i="53" s="1"/>
  <c r="SD21" i="53"/>
  <c r="SC21" i="53"/>
  <c r="SB21" i="53"/>
  <c r="SA21" i="53"/>
  <c r="RZ21" i="53"/>
  <c r="SE21" i="53" s="1"/>
  <c r="RO21" i="53"/>
  <c r="RP21" i="53" s="1"/>
  <c r="RM21" i="53"/>
  <c r="RL21" i="53"/>
  <c r="RK21" i="53"/>
  <c r="RJ21" i="53"/>
  <c r="RI21" i="53"/>
  <c r="RN21" i="53" s="1"/>
  <c r="QX21" i="53"/>
  <c r="QY21" i="53" s="1"/>
  <c r="QV21" i="53"/>
  <c r="QU21" i="53"/>
  <c r="QT21" i="53"/>
  <c r="QS21" i="53"/>
  <c r="QR21" i="53"/>
  <c r="QW21" i="53" s="1"/>
  <c r="SF19" i="53"/>
  <c r="SG19" i="53" s="1"/>
  <c r="SD19" i="53"/>
  <c r="SC19" i="53"/>
  <c r="SB19" i="53"/>
  <c r="SA19" i="53"/>
  <c r="RZ19" i="53"/>
  <c r="SE19" i="53" s="1"/>
  <c r="RO19" i="53"/>
  <c r="RP19" i="53" s="1"/>
  <c r="RM19" i="53"/>
  <c r="RL19" i="53"/>
  <c r="RK19" i="53"/>
  <c r="RJ19" i="53"/>
  <c r="RI19" i="53"/>
  <c r="RN19" i="53" s="1"/>
  <c r="QX19" i="53"/>
  <c r="QY19" i="53" s="1"/>
  <c r="QV19" i="53"/>
  <c r="QU19" i="53"/>
  <c r="QT19" i="53"/>
  <c r="QS19" i="53"/>
  <c r="QR19" i="53"/>
  <c r="QW19" i="53" s="1"/>
  <c r="SF18" i="53"/>
  <c r="SG18" i="53" s="1"/>
  <c r="SD18" i="53"/>
  <c r="SC18" i="53"/>
  <c r="SB18" i="53"/>
  <c r="SA18" i="53"/>
  <c r="RZ18" i="53"/>
  <c r="SE18" i="53" s="1"/>
  <c r="RO18" i="53"/>
  <c r="RP18" i="53" s="1"/>
  <c r="RM18" i="53"/>
  <c r="RL18" i="53"/>
  <c r="RK18" i="53"/>
  <c r="RJ18" i="53"/>
  <c r="RI18" i="53"/>
  <c r="RN18" i="53" s="1"/>
  <c r="QX18" i="53"/>
  <c r="QY18" i="53" s="1"/>
  <c r="QV18" i="53"/>
  <c r="QU18" i="53"/>
  <c r="QT18" i="53"/>
  <c r="QS18" i="53"/>
  <c r="QR18" i="53"/>
  <c r="QW18" i="53" s="1"/>
  <c r="SF17" i="53"/>
  <c r="SG17" i="53" s="1"/>
  <c r="SD17" i="53"/>
  <c r="SC17" i="53"/>
  <c r="SB17" i="53"/>
  <c r="SA17" i="53"/>
  <c r="RZ17" i="53"/>
  <c r="SE17" i="53" s="1"/>
  <c r="SE58" i="53" s="1"/>
  <c r="RO17" i="53"/>
  <c r="RP17" i="53" s="1"/>
  <c r="RM17" i="53"/>
  <c r="RL17" i="53"/>
  <c r="RK17" i="53"/>
  <c r="RJ17" i="53"/>
  <c r="RI17" i="53"/>
  <c r="RN17" i="53" s="1"/>
  <c r="RN58" i="53" s="1"/>
  <c r="QX17" i="53"/>
  <c r="QY17" i="53" s="1"/>
  <c r="QV17" i="53"/>
  <c r="QU17" i="53"/>
  <c r="QT17" i="53"/>
  <c r="QS17" i="53"/>
  <c r="QR17" i="53"/>
  <c r="QW17" i="53" s="1"/>
  <c r="QW58" i="53" s="1"/>
  <c r="SF16" i="53"/>
  <c r="SG16" i="53" s="1"/>
  <c r="SD16" i="53"/>
  <c r="SC16" i="53"/>
  <c r="SB16" i="53"/>
  <c r="SA16" i="53"/>
  <c r="RZ16" i="53"/>
  <c r="SE16" i="53" s="1"/>
  <c r="RO16" i="53"/>
  <c r="RP16" i="53" s="1"/>
  <c r="RM16" i="53"/>
  <c r="RL16" i="53"/>
  <c r="RK16" i="53"/>
  <c r="RJ16" i="53"/>
  <c r="RI16" i="53"/>
  <c r="RN16" i="53" s="1"/>
  <c r="QX16" i="53"/>
  <c r="QY16" i="53" s="1"/>
  <c r="QV16" i="53"/>
  <c r="QU16" i="53"/>
  <c r="QT16" i="53"/>
  <c r="QS16" i="53"/>
  <c r="QR16" i="53"/>
  <c r="QW16" i="53" s="1"/>
  <c r="SF15" i="53"/>
  <c r="SG15" i="53" s="1"/>
  <c r="SD15" i="53"/>
  <c r="SC15" i="53"/>
  <c r="SB15" i="53"/>
  <c r="SA15" i="53"/>
  <c r="RZ15" i="53"/>
  <c r="SE15" i="53" s="1"/>
  <c r="RO15" i="53"/>
  <c r="RP15" i="53" s="1"/>
  <c r="RM15" i="53"/>
  <c r="RL15" i="53"/>
  <c r="RK15" i="53"/>
  <c r="RJ15" i="53"/>
  <c r="RI15" i="53"/>
  <c r="RN15" i="53" s="1"/>
  <c r="QX15" i="53"/>
  <c r="QY15" i="53" s="1"/>
  <c r="QV15" i="53"/>
  <c r="QU15" i="53"/>
  <c r="QT15" i="53"/>
  <c r="QS15" i="53"/>
  <c r="QR15" i="53"/>
  <c r="QW15" i="53" s="1"/>
  <c r="RV8" i="53"/>
  <c r="RE8" i="53"/>
  <c r="QN8" i="53"/>
  <c r="RU2" i="53"/>
  <c r="RS57" i="53" s="1"/>
  <c r="RD2" i="53"/>
  <c r="RB57" i="53" s="1"/>
  <c r="QM2" i="53"/>
  <c r="QK57" i="53" s="1"/>
  <c r="QD58" i="53"/>
  <c r="PM58" i="53"/>
  <c r="OV58" i="53"/>
  <c r="PX56" i="53"/>
  <c r="QB58" i="53" s="1"/>
  <c r="PG56" i="53"/>
  <c r="PK58" i="53" s="1"/>
  <c r="OP56" i="53"/>
  <c r="OT58" i="53" s="1"/>
  <c r="QG49" i="53"/>
  <c r="QH49" i="53" s="1"/>
  <c r="QE49" i="53"/>
  <c r="QD49" i="53"/>
  <c r="QC49" i="53"/>
  <c r="QB49" i="53"/>
  <c r="QA49" i="53"/>
  <c r="QF49" i="53" s="1"/>
  <c r="PP49" i="53"/>
  <c r="PQ49" i="53" s="1"/>
  <c r="PN49" i="53"/>
  <c r="PM49" i="53"/>
  <c r="PL49" i="53"/>
  <c r="PK49" i="53"/>
  <c r="PJ49" i="53"/>
  <c r="PO49" i="53" s="1"/>
  <c r="OY49" i="53"/>
  <c r="OZ49" i="53" s="1"/>
  <c r="OW49" i="53"/>
  <c r="OV49" i="53"/>
  <c r="OU49" i="53"/>
  <c r="OT49" i="53"/>
  <c r="OS49" i="53"/>
  <c r="OX49" i="53" s="1"/>
  <c r="QG48" i="53"/>
  <c r="QH48" i="53" s="1"/>
  <c r="QE48" i="53"/>
  <c r="QD48" i="53"/>
  <c r="QC48" i="53"/>
  <c r="QB48" i="53"/>
  <c r="QA48" i="53"/>
  <c r="QF48" i="53" s="1"/>
  <c r="PP48" i="53"/>
  <c r="PQ48" i="53" s="1"/>
  <c r="PN48" i="53"/>
  <c r="PM48" i="53"/>
  <c r="PL48" i="53"/>
  <c r="PK48" i="53"/>
  <c r="PJ48" i="53"/>
  <c r="PO48" i="53" s="1"/>
  <c r="OY48" i="53"/>
  <c r="OZ48" i="53" s="1"/>
  <c r="OW48" i="53"/>
  <c r="OV48" i="53"/>
  <c r="OU48" i="53"/>
  <c r="OT48" i="53"/>
  <c r="OS48" i="53"/>
  <c r="OX48" i="53" s="1"/>
  <c r="QG47" i="53"/>
  <c r="QH47" i="53" s="1"/>
  <c r="QE47" i="53"/>
  <c r="QD47" i="53"/>
  <c r="QC47" i="53"/>
  <c r="QB47" i="53"/>
  <c r="QA47" i="53"/>
  <c r="QF47" i="53" s="1"/>
  <c r="PP47" i="53"/>
  <c r="PQ47" i="53" s="1"/>
  <c r="PN47" i="53"/>
  <c r="PM47" i="53"/>
  <c r="PL47" i="53"/>
  <c r="PK47" i="53"/>
  <c r="PJ47" i="53"/>
  <c r="PO47" i="53" s="1"/>
  <c r="OY47" i="53"/>
  <c r="OZ47" i="53" s="1"/>
  <c r="OW47" i="53"/>
  <c r="OV47" i="53"/>
  <c r="OU47" i="53"/>
  <c r="OT47" i="53"/>
  <c r="OS47" i="53"/>
  <c r="OX47" i="53" s="1"/>
  <c r="QG46" i="53"/>
  <c r="QH46" i="53" s="1"/>
  <c r="QE46" i="53"/>
  <c r="QD46" i="53"/>
  <c r="QC46" i="53"/>
  <c r="QB46" i="53"/>
  <c r="QA46" i="53"/>
  <c r="QF46" i="53" s="1"/>
  <c r="PP46" i="53"/>
  <c r="PQ46" i="53" s="1"/>
  <c r="PN46" i="53"/>
  <c r="PM46" i="53"/>
  <c r="PL46" i="53"/>
  <c r="PK46" i="53"/>
  <c r="PJ46" i="53"/>
  <c r="PO46" i="53" s="1"/>
  <c r="OY46" i="53"/>
  <c r="OZ46" i="53" s="1"/>
  <c r="OW46" i="53"/>
  <c r="OV46" i="53"/>
  <c r="OU46" i="53"/>
  <c r="OT46" i="53"/>
  <c r="OS46" i="53"/>
  <c r="OX46" i="53" s="1"/>
  <c r="QG45" i="53"/>
  <c r="QH45" i="53" s="1"/>
  <c r="QE45" i="53"/>
  <c r="QD45" i="53"/>
  <c r="QC45" i="53"/>
  <c r="QB45" i="53"/>
  <c r="QA45" i="53"/>
  <c r="QF45" i="53" s="1"/>
  <c r="PP45" i="53"/>
  <c r="PQ45" i="53" s="1"/>
  <c r="PN45" i="53"/>
  <c r="PM45" i="53"/>
  <c r="PL45" i="53"/>
  <c r="PK45" i="53"/>
  <c r="PJ45" i="53"/>
  <c r="PO45" i="53" s="1"/>
  <c r="OY45" i="53"/>
  <c r="OZ45" i="53" s="1"/>
  <c r="OW45" i="53"/>
  <c r="OV45" i="53"/>
  <c r="OU45" i="53"/>
  <c r="OT45" i="53"/>
  <c r="OS45" i="53"/>
  <c r="OX45" i="53" s="1"/>
  <c r="QG44" i="53"/>
  <c r="QH44" i="53" s="1"/>
  <c r="QE44" i="53"/>
  <c r="QD44" i="53"/>
  <c r="QC44" i="53"/>
  <c r="QB44" i="53"/>
  <c r="QA44" i="53"/>
  <c r="QF44" i="53" s="1"/>
  <c r="PP44" i="53"/>
  <c r="PQ44" i="53" s="1"/>
  <c r="PN44" i="53"/>
  <c r="PM44" i="53"/>
  <c r="PL44" i="53"/>
  <c r="PK44" i="53"/>
  <c r="PJ44" i="53"/>
  <c r="PO44" i="53" s="1"/>
  <c r="OY44" i="53"/>
  <c r="OZ44" i="53" s="1"/>
  <c r="OW44" i="53"/>
  <c r="OV44" i="53"/>
  <c r="OU44" i="53"/>
  <c r="OT44" i="53"/>
  <c r="OS44" i="53"/>
  <c r="OX44" i="53" s="1"/>
  <c r="QG43" i="53"/>
  <c r="QH43" i="53" s="1"/>
  <c r="QE43" i="53"/>
  <c r="QD43" i="53"/>
  <c r="QC43" i="53"/>
  <c r="QB43" i="53"/>
  <c r="QA43" i="53"/>
  <c r="QF43" i="53" s="1"/>
  <c r="PP43" i="53"/>
  <c r="PQ43" i="53" s="1"/>
  <c r="PN43" i="53"/>
  <c r="PM43" i="53"/>
  <c r="PL43" i="53"/>
  <c r="PK43" i="53"/>
  <c r="PJ43" i="53"/>
  <c r="PO43" i="53" s="1"/>
  <c r="OY43" i="53"/>
  <c r="OZ43" i="53" s="1"/>
  <c r="OW43" i="53"/>
  <c r="OV43" i="53"/>
  <c r="OU43" i="53"/>
  <c r="OT43" i="53"/>
  <c r="OS43" i="53"/>
  <c r="OX43" i="53" s="1"/>
  <c r="QG42" i="53"/>
  <c r="QH42" i="53" s="1"/>
  <c r="QE42" i="53"/>
  <c r="QD42" i="53"/>
  <c r="QC42" i="53"/>
  <c r="QB42" i="53"/>
  <c r="QA42" i="53"/>
  <c r="QF42" i="53" s="1"/>
  <c r="PP42" i="53"/>
  <c r="PQ42" i="53" s="1"/>
  <c r="PN42" i="53"/>
  <c r="PM42" i="53"/>
  <c r="PL42" i="53"/>
  <c r="PK42" i="53"/>
  <c r="PJ42" i="53"/>
  <c r="PO42" i="53" s="1"/>
  <c r="OY42" i="53"/>
  <c r="OZ42" i="53" s="1"/>
  <c r="OW42" i="53"/>
  <c r="OV42" i="53"/>
  <c r="OU42" i="53"/>
  <c r="OT42" i="53"/>
  <c r="OS42" i="53"/>
  <c r="OX42" i="53" s="1"/>
  <c r="QG41" i="53"/>
  <c r="QH41" i="53" s="1"/>
  <c r="QE41" i="53"/>
  <c r="QD41" i="53"/>
  <c r="QC41" i="53"/>
  <c r="QB41" i="53"/>
  <c r="QA41" i="53"/>
  <c r="QF41" i="53" s="1"/>
  <c r="PP41" i="53"/>
  <c r="PQ41" i="53" s="1"/>
  <c r="PN41" i="53"/>
  <c r="PM41" i="53"/>
  <c r="PL41" i="53"/>
  <c r="PK41" i="53"/>
  <c r="PJ41" i="53"/>
  <c r="PO41" i="53" s="1"/>
  <c r="OY41" i="53"/>
  <c r="OZ41" i="53" s="1"/>
  <c r="OW41" i="53"/>
  <c r="OV41" i="53"/>
  <c r="OU41" i="53"/>
  <c r="OT41" i="53"/>
  <c r="OS41" i="53"/>
  <c r="OX41" i="53" s="1"/>
  <c r="QG40" i="53"/>
  <c r="QH40" i="53" s="1"/>
  <c r="QE40" i="53"/>
  <c r="QD40" i="53"/>
  <c r="QC40" i="53"/>
  <c r="QB40" i="53"/>
  <c r="QA40" i="53"/>
  <c r="QF40" i="53" s="1"/>
  <c r="PP40" i="53"/>
  <c r="PQ40" i="53" s="1"/>
  <c r="PN40" i="53"/>
  <c r="PM40" i="53"/>
  <c r="PL40" i="53"/>
  <c r="PK40" i="53"/>
  <c r="PJ40" i="53"/>
  <c r="PO40" i="53" s="1"/>
  <c r="OY40" i="53"/>
  <c r="OZ40" i="53" s="1"/>
  <c r="OW40" i="53"/>
  <c r="OV40" i="53"/>
  <c r="OU40" i="53"/>
  <c r="OT40" i="53"/>
  <c r="OS40" i="53"/>
  <c r="OX40" i="53" s="1"/>
  <c r="QG39" i="53"/>
  <c r="QH39" i="53" s="1"/>
  <c r="QE39" i="53"/>
  <c r="QD39" i="53"/>
  <c r="QC39" i="53"/>
  <c r="QB39" i="53"/>
  <c r="QA39" i="53"/>
  <c r="QF39" i="53" s="1"/>
  <c r="PP39" i="53"/>
  <c r="PQ39" i="53" s="1"/>
  <c r="PN39" i="53"/>
  <c r="PM39" i="53"/>
  <c r="PL39" i="53"/>
  <c r="PK39" i="53"/>
  <c r="PJ39" i="53"/>
  <c r="PO39" i="53" s="1"/>
  <c r="OY39" i="53"/>
  <c r="OZ39" i="53" s="1"/>
  <c r="OW39" i="53"/>
  <c r="OV39" i="53"/>
  <c r="OU39" i="53"/>
  <c r="OT39" i="53"/>
  <c r="OS39" i="53"/>
  <c r="OX39" i="53" s="1"/>
  <c r="QG38" i="53"/>
  <c r="QH38" i="53" s="1"/>
  <c r="QE38" i="53"/>
  <c r="QD38" i="53"/>
  <c r="QC38" i="53"/>
  <c r="QB38" i="53"/>
  <c r="QA38" i="53"/>
  <c r="QF38" i="53" s="1"/>
  <c r="PP38" i="53"/>
  <c r="PQ38" i="53" s="1"/>
  <c r="PN38" i="53"/>
  <c r="PM38" i="53"/>
  <c r="PL38" i="53"/>
  <c r="PK38" i="53"/>
  <c r="PJ38" i="53"/>
  <c r="PO38" i="53" s="1"/>
  <c r="OY38" i="53"/>
  <c r="OZ38" i="53" s="1"/>
  <c r="OW38" i="53"/>
  <c r="OV38" i="53"/>
  <c r="OU38" i="53"/>
  <c r="OT38" i="53"/>
  <c r="OS38" i="53"/>
  <c r="OX38" i="53" s="1"/>
  <c r="QG37" i="53"/>
  <c r="QH37" i="53" s="1"/>
  <c r="QE37" i="53"/>
  <c r="QD37" i="53"/>
  <c r="QC37" i="53"/>
  <c r="QB37" i="53"/>
  <c r="QA37" i="53"/>
  <c r="QF37" i="53" s="1"/>
  <c r="PP37" i="53"/>
  <c r="PQ37" i="53" s="1"/>
  <c r="PN37" i="53"/>
  <c r="PM37" i="53"/>
  <c r="PL37" i="53"/>
  <c r="PK37" i="53"/>
  <c r="PJ37" i="53"/>
  <c r="PO37" i="53" s="1"/>
  <c r="OY37" i="53"/>
  <c r="OZ37" i="53" s="1"/>
  <c r="OW37" i="53"/>
  <c r="OV37" i="53"/>
  <c r="OU37" i="53"/>
  <c r="OT37" i="53"/>
  <c r="OS37" i="53"/>
  <c r="OX37" i="53" s="1"/>
  <c r="QG36" i="53"/>
  <c r="QH36" i="53" s="1"/>
  <c r="QE36" i="53"/>
  <c r="QD36" i="53"/>
  <c r="QC36" i="53"/>
  <c r="QB36" i="53"/>
  <c r="QA36" i="53"/>
  <c r="QF36" i="53" s="1"/>
  <c r="PP36" i="53"/>
  <c r="PQ36" i="53" s="1"/>
  <c r="PN36" i="53"/>
  <c r="PM36" i="53"/>
  <c r="PL36" i="53"/>
  <c r="PK36" i="53"/>
  <c r="PJ36" i="53"/>
  <c r="PO36" i="53" s="1"/>
  <c r="OY36" i="53"/>
  <c r="OZ36" i="53" s="1"/>
  <c r="OW36" i="53"/>
  <c r="OV36" i="53"/>
  <c r="OU36" i="53"/>
  <c r="OT36" i="53"/>
  <c r="OS36" i="53"/>
  <c r="OX36" i="53" s="1"/>
  <c r="QG35" i="53"/>
  <c r="QH35" i="53" s="1"/>
  <c r="QE35" i="53"/>
  <c r="QD35" i="53"/>
  <c r="QC35" i="53"/>
  <c r="QB35" i="53"/>
  <c r="QA35" i="53"/>
  <c r="QF35" i="53" s="1"/>
  <c r="PP35" i="53"/>
  <c r="PQ35" i="53" s="1"/>
  <c r="PN35" i="53"/>
  <c r="PM35" i="53"/>
  <c r="PL35" i="53"/>
  <c r="PK35" i="53"/>
  <c r="PJ35" i="53"/>
  <c r="PO35" i="53" s="1"/>
  <c r="OY35" i="53"/>
  <c r="OZ35" i="53" s="1"/>
  <c r="OW35" i="53"/>
  <c r="OV35" i="53"/>
  <c r="OU35" i="53"/>
  <c r="OT35" i="53"/>
  <c r="OS35" i="53"/>
  <c r="OX35" i="53" s="1"/>
  <c r="QG32" i="53"/>
  <c r="QH32" i="53" s="1"/>
  <c r="QE32" i="53"/>
  <c r="QD32" i="53"/>
  <c r="QC32" i="53"/>
  <c r="QB32" i="53"/>
  <c r="QA32" i="53"/>
  <c r="QF32" i="53" s="1"/>
  <c r="PP32" i="53"/>
  <c r="PQ32" i="53" s="1"/>
  <c r="PN32" i="53"/>
  <c r="PM32" i="53"/>
  <c r="PL32" i="53"/>
  <c r="PK32" i="53"/>
  <c r="PJ32" i="53"/>
  <c r="PO32" i="53" s="1"/>
  <c r="OY32" i="53"/>
  <c r="OZ32" i="53" s="1"/>
  <c r="OW32" i="53"/>
  <c r="OV32" i="53"/>
  <c r="OU32" i="53"/>
  <c r="OT32" i="53"/>
  <c r="OS32" i="53"/>
  <c r="OX32" i="53" s="1"/>
  <c r="QG30" i="53"/>
  <c r="QH30" i="53" s="1"/>
  <c r="QE30" i="53"/>
  <c r="QD30" i="53"/>
  <c r="QC30" i="53"/>
  <c r="QB30" i="53"/>
  <c r="QA30" i="53"/>
  <c r="QF30" i="53" s="1"/>
  <c r="PP30" i="53"/>
  <c r="PQ30" i="53" s="1"/>
  <c r="PN30" i="53"/>
  <c r="PM30" i="53"/>
  <c r="PL30" i="53"/>
  <c r="PK30" i="53"/>
  <c r="PJ30" i="53"/>
  <c r="PO30" i="53" s="1"/>
  <c r="OY30" i="53"/>
  <c r="OZ30" i="53" s="1"/>
  <c r="OW30" i="53"/>
  <c r="OV30" i="53"/>
  <c r="OU30" i="53"/>
  <c r="OT30" i="53"/>
  <c r="OS30" i="53"/>
  <c r="OX30" i="53" s="1"/>
  <c r="QG29" i="53"/>
  <c r="QH29" i="53" s="1"/>
  <c r="QE29" i="53"/>
  <c r="QD29" i="53"/>
  <c r="QC29" i="53"/>
  <c r="QB29" i="53"/>
  <c r="QA29" i="53"/>
  <c r="QF29" i="53" s="1"/>
  <c r="PP29" i="53"/>
  <c r="PQ29" i="53" s="1"/>
  <c r="PN29" i="53"/>
  <c r="PM29" i="53"/>
  <c r="PL29" i="53"/>
  <c r="PK29" i="53"/>
  <c r="PJ29" i="53"/>
  <c r="PO29" i="53" s="1"/>
  <c r="OY29" i="53"/>
  <c r="OZ29" i="53" s="1"/>
  <c r="OW29" i="53"/>
  <c r="OV29" i="53"/>
  <c r="OU29" i="53"/>
  <c r="OT29" i="53"/>
  <c r="OS29" i="53"/>
  <c r="OX29" i="53" s="1"/>
  <c r="QG27" i="53"/>
  <c r="QH27" i="53" s="1"/>
  <c r="QE27" i="53"/>
  <c r="QD27" i="53"/>
  <c r="QC27" i="53"/>
  <c r="QB27" i="53"/>
  <c r="QA27" i="53"/>
  <c r="QF27" i="53" s="1"/>
  <c r="PP27" i="53"/>
  <c r="PQ27" i="53" s="1"/>
  <c r="PN27" i="53"/>
  <c r="PM27" i="53"/>
  <c r="PL27" i="53"/>
  <c r="PK27" i="53"/>
  <c r="PJ27" i="53"/>
  <c r="PO27" i="53" s="1"/>
  <c r="OY27" i="53"/>
  <c r="OZ27" i="53" s="1"/>
  <c r="OW27" i="53"/>
  <c r="OV27" i="53"/>
  <c r="OU27" i="53"/>
  <c r="OT27" i="53"/>
  <c r="OS27" i="53"/>
  <c r="OX27" i="53" s="1"/>
  <c r="QG26" i="53"/>
  <c r="QH26" i="53" s="1"/>
  <c r="QE26" i="53"/>
  <c r="QD26" i="53"/>
  <c r="QC26" i="53"/>
  <c r="QB26" i="53"/>
  <c r="QA26" i="53"/>
  <c r="QF26" i="53" s="1"/>
  <c r="PP26" i="53"/>
  <c r="PQ26" i="53" s="1"/>
  <c r="PN26" i="53"/>
  <c r="PM26" i="53"/>
  <c r="PL26" i="53"/>
  <c r="PK26" i="53"/>
  <c r="PJ26" i="53"/>
  <c r="PO26" i="53" s="1"/>
  <c r="OY26" i="53"/>
  <c r="OZ26" i="53" s="1"/>
  <c r="OW26" i="53"/>
  <c r="OV26" i="53"/>
  <c r="OU26" i="53"/>
  <c r="OT26" i="53"/>
  <c r="OS26" i="53"/>
  <c r="OX26" i="53" s="1"/>
  <c r="QG25" i="53"/>
  <c r="QH25" i="53" s="1"/>
  <c r="QE25" i="53"/>
  <c r="QD25" i="53"/>
  <c r="QC25" i="53"/>
  <c r="QB25" i="53"/>
  <c r="QA25" i="53"/>
  <c r="QF25" i="53" s="1"/>
  <c r="PP25" i="53"/>
  <c r="PQ25" i="53" s="1"/>
  <c r="PN25" i="53"/>
  <c r="PM25" i="53"/>
  <c r="PL25" i="53"/>
  <c r="PK25" i="53"/>
  <c r="PJ25" i="53"/>
  <c r="PO25" i="53" s="1"/>
  <c r="OY25" i="53"/>
  <c r="OZ25" i="53" s="1"/>
  <c r="OW25" i="53"/>
  <c r="OV25" i="53"/>
  <c r="OU25" i="53"/>
  <c r="OT25" i="53"/>
  <c r="OS25" i="53"/>
  <c r="OX25" i="53" s="1"/>
  <c r="QG24" i="53"/>
  <c r="QH24" i="53" s="1"/>
  <c r="QE24" i="53"/>
  <c r="QD24" i="53"/>
  <c r="QC24" i="53"/>
  <c r="QB24" i="53"/>
  <c r="QA24" i="53"/>
  <c r="QF24" i="53" s="1"/>
  <c r="PP24" i="53"/>
  <c r="PQ24" i="53" s="1"/>
  <c r="PN24" i="53"/>
  <c r="PM24" i="53"/>
  <c r="PL24" i="53"/>
  <c r="PK24" i="53"/>
  <c r="PJ24" i="53"/>
  <c r="PO24" i="53" s="1"/>
  <c r="OY24" i="53"/>
  <c r="OZ24" i="53" s="1"/>
  <c r="OW24" i="53"/>
  <c r="OV24" i="53"/>
  <c r="OU24" i="53"/>
  <c r="OT24" i="53"/>
  <c r="OS24" i="53"/>
  <c r="OX24" i="53" s="1"/>
  <c r="QG22" i="53"/>
  <c r="QH22" i="53" s="1"/>
  <c r="QE22" i="53"/>
  <c r="QD22" i="53"/>
  <c r="QC22" i="53"/>
  <c r="QB22" i="53"/>
  <c r="QA22" i="53"/>
  <c r="QF22" i="53" s="1"/>
  <c r="PP22" i="53"/>
  <c r="PQ22" i="53" s="1"/>
  <c r="PN22" i="53"/>
  <c r="PM22" i="53"/>
  <c r="PL22" i="53"/>
  <c r="PK22" i="53"/>
  <c r="PJ22" i="53"/>
  <c r="PO22" i="53" s="1"/>
  <c r="OY22" i="53"/>
  <c r="OZ22" i="53" s="1"/>
  <c r="OW22" i="53"/>
  <c r="OV22" i="53"/>
  <c r="OU22" i="53"/>
  <c r="OT22" i="53"/>
  <c r="OS22" i="53"/>
  <c r="OX22" i="53" s="1"/>
  <c r="QG21" i="53"/>
  <c r="QH21" i="53" s="1"/>
  <c r="QE21" i="53"/>
  <c r="QD21" i="53"/>
  <c r="QC21" i="53"/>
  <c r="QB21" i="53"/>
  <c r="QA21" i="53"/>
  <c r="QF21" i="53" s="1"/>
  <c r="PP21" i="53"/>
  <c r="PQ21" i="53" s="1"/>
  <c r="PN21" i="53"/>
  <c r="PM21" i="53"/>
  <c r="PL21" i="53"/>
  <c r="PK21" i="53"/>
  <c r="PJ21" i="53"/>
  <c r="PO21" i="53" s="1"/>
  <c r="OY21" i="53"/>
  <c r="OZ21" i="53" s="1"/>
  <c r="OW21" i="53"/>
  <c r="OV21" i="53"/>
  <c r="OU21" i="53"/>
  <c r="OT21" i="53"/>
  <c r="OS21" i="53"/>
  <c r="OX21" i="53" s="1"/>
  <c r="QG19" i="53"/>
  <c r="QH19" i="53" s="1"/>
  <c r="QE19" i="53"/>
  <c r="QD19" i="53"/>
  <c r="QC19" i="53"/>
  <c r="QB19" i="53"/>
  <c r="QA19" i="53"/>
  <c r="QF19" i="53" s="1"/>
  <c r="PP19" i="53"/>
  <c r="PQ19" i="53" s="1"/>
  <c r="PN19" i="53"/>
  <c r="PM19" i="53"/>
  <c r="PL19" i="53"/>
  <c r="PK19" i="53"/>
  <c r="PJ19" i="53"/>
  <c r="PO19" i="53" s="1"/>
  <c r="OY19" i="53"/>
  <c r="OZ19" i="53" s="1"/>
  <c r="OW19" i="53"/>
  <c r="OV19" i="53"/>
  <c r="OU19" i="53"/>
  <c r="OT19" i="53"/>
  <c r="OS19" i="53"/>
  <c r="OX19" i="53" s="1"/>
  <c r="QG18" i="53"/>
  <c r="QH18" i="53" s="1"/>
  <c r="QE18" i="53"/>
  <c r="QD18" i="53"/>
  <c r="QC18" i="53"/>
  <c r="QB18" i="53"/>
  <c r="QA18" i="53"/>
  <c r="QF18" i="53" s="1"/>
  <c r="PP18" i="53"/>
  <c r="PQ18" i="53" s="1"/>
  <c r="PN18" i="53"/>
  <c r="PM18" i="53"/>
  <c r="PL18" i="53"/>
  <c r="PK18" i="53"/>
  <c r="PJ18" i="53"/>
  <c r="PO18" i="53" s="1"/>
  <c r="OY18" i="53"/>
  <c r="OZ18" i="53" s="1"/>
  <c r="OW18" i="53"/>
  <c r="OV18" i="53"/>
  <c r="OU18" i="53"/>
  <c r="OT18" i="53"/>
  <c r="OS18" i="53"/>
  <c r="OX18" i="53" s="1"/>
  <c r="QG17" i="53"/>
  <c r="QH17" i="53" s="1"/>
  <c r="QE17" i="53"/>
  <c r="QD17" i="53"/>
  <c r="QC17" i="53"/>
  <c r="QB17" i="53"/>
  <c r="QA17" i="53"/>
  <c r="QF17" i="53" s="1"/>
  <c r="QF58" i="53" s="1"/>
  <c r="PP17" i="53"/>
  <c r="PQ17" i="53" s="1"/>
  <c r="PN17" i="53"/>
  <c r="PM17" i="53"/>
  <c r="PL17" i="53"/>
  <c r="PK17" i="53"/>
  <c r="PJ17" i="53"/>
  <c r="PO17" i="53" s="1"/>
  <c r="PO58" i="53" s="1"/>
  <c r="OY17" i="53"/>
  <c r="OZ17" i="53" s="1"/>
  <c r="OW17" i="53"/>
  <c r="OV17" i="53"/>
  <c r="OU17" i="53"/>
  <c r="OT17" i="53"/>
  <c r="OS17" i="53"/>
  <c r="OX17" i="53" s="1"/>
  <c r="OX58" i="53" s="1"/>
  <c r="QG16" i="53"/>
  <c r="QH16" i="53" s="1"/>
  <c r="QE16" i="53"/>
  <c r="QD16" i="53"/>
  <c r="QC16" i="53"/>
  <c r="QB16" i="53"/>
  <c r="QA16" i="53"/>
  <c r="QF16" i="53" s="1"/>
  <c r="PP16" i="53"/>
  <c r="PQ16" i="53" s="1"/>
  <c r="PN16" i="53"/>
  <c r="PM16" i="53"/>
  <c r="PL16" i="53"/>
  <c r="PK16" i="53"/>
  <c r="PJ16" i="53"/>
  <c r="PO16" i="53" s="1"/>
  <c r="OY16" i="53"/>
  <c r="OZ16" i="53" s="1"/>
  <c r="OW16" i="53"/>
  <c r="OV16" i="53"/>
  <c r="OU16" i="53"/>
  <c r="OT16" i="53"/>
  <c r="OS16" i="53"/>
  <c r="OX16" i="53" s="1"/>
  <c r="QG15" i="53"/>
  <c r="QH15" i="53" s="1"/>
  <c r="QE15" i="53"/>
  <c r="QD15" i="53"/>
  <c r="QC15" i="53"/>
  <c r="QB15" i="53"/>
  <c r="QA15" i="53"/>
  <c r="QF15" i="53" s="1"/>
  <c r="PP15" i="53"/>
  <c r="PQ15" i="53" s="1"/>
  <c r="PN15" i="53"/>
  <c r="PM15" i="53"/>
  <c r="PL15" i="53"/>
  <c r="PK15" i="53"/>
  <c r="PJ15" i="53"/>
  <c r="PO15" i="53" s="1"/>
  <c r="OY15" i="53"/>
  <c r="OZ15" i="53" s="1"/>
  <c r="OW15" i="53"/>
  <c r="OV15" i="53"/>
  <c r="OU15" i="53"/>
  <c r="OT15" i="53"/>
  <c r="OS15" i="53"/>
  <c r="OX15" i="53" s="1"/>
  <c r="PW8" i="53"/>
  <c r="PF8" i="53"/>
  <c r="OO8" i="53"/>
  <c r="PV2" i="53"/>
  <c r="PT57" i="53" s="1"/>
  <c r="PE2" i="53"/>
  <c r="PC57" i="53" s="1"/>
  <c r="ON2" i="53"/>
  <c r="OL57" i="53" s="1"/>
  <c r="OE58" i="53"/>
  <c r="NN58" i="53"/>
  <c r="MW58" i="53"/>
  <c r="NY56" i="53"/>
  <c r="OC58" i="53" s="1"/>
  <c r="NH56" i="53"/>
  <c r="NL58" i="53" s="1"/>
  <c r="MQ56" i="53"/>
  <c r="MU58" i="53" s="1"/>
  <c r="OH49" i="53"/>
  <c r="OI49" i="53" s="1"/>
  <c r="OF49" i="53"/>
  <c r="OE49" i="53"/>
  <c r="OD49" i="53"/>
  <c r="OC49" i="53"/>
  <c r="OB49" i="53"/>
  <c r="OG49" i="53" s="1"/>
  <c r="NQ49" i="53"/>
  <c r="NR49" i="53" s="1"/>
  <c r="NO49" i="53"/>
  <c r="NN49" i="53"/>
  <c r="NM49" i="53"/>
  <c r="NL49" i="53"/>
  <c r="NK49" i="53"/>
  <c r="NP49" i="53" s="1"/>
  <c r="MZ49" i="53"/>
  <c r="NA49" i="53" s="1"/>
  <c r="MX49" i="53"/>
  <c r="MW49" i="53"/>
  <c r="MV49" i="53"/>
  <c r="MU49" i="53"/>
  <c r="MT49" i="53"/>
  <c r="MY49" i="53" s="1"/>
  <c r="OH48" i="53"/>
  <c r="OI48" i="53" s="1"/>
  <c r="OF48" i="53"/>
  <c r="OE48" i="53"/>
  <c r="OD48" i="53"/>
  <c r="OC48" i="53"/>
  <c r="OB48" i="53"/>
  <c r="OG48" i="53" s="1"/>
  <c r="NQ48" i="53"/>
  <c r="NR48" i="53" s="1"/>
  <c r="NO48" i="53"/>
  <c r="NN48" i="53"/>
  <c r="NM48" i="53"/>
  <c r="NL48" i="53"/>
  <c r="NK48" i="53"/>
  <c r="NP48" i="53" s="1"/>
  <c r="MZ48" i="53"/>
  <c r="NA48" i="53" s="1"/>
  <c r="MX48" i="53"/>
  <c r="MW48" i="53"/>
  <c r="MV48" i="53"/>
  <c r="MU48" i="53"/>
  <c r="MT48" i="53"/>
  <c r="MY48" i="53" s="1"/>
  <c r="OH47" i="53"/>
  <c r="OI47" i="53" s="1"/>
  <c r="OF47" i="53"/>
  <c r="OE47" i="53"/>
  <c r="OD47" i="53"/>
  <c r="OC47" i="53"/>
  <c r="OB47" i="53"/>
  <c r="OG47" i="53" s="1"/>
  <c r="NQ47" i="53"/>
  <c r="NR47" i="53" s="1"/>
  <c r="NO47" i="53"/>
  <c r="NN47" i="53"/>
  <c r="NM47" i="53"/>
  <c r="NL47" i="53"/>
  <c r="NK47" i="53"/>
  <c r="NP47" i="53" s="1"/>
  <c r="MZ47" i="53"/>
  <c r="NA47" i="53" s="1"/>
  <c r="MX47" i="53"/>
  <c r="MW47" i="53"/>
  <c r="MV47" i="53"/>
  <c r="MU47" i="53"/>
  <c r="MT47" i="53"/>
  <c r="MY47" i="53" s="1"/>
  <c r="OH46" i="53"/>
  <c r="OI46" i="53" s="1"/>
  <c r="OF46" i="53"/>
  <c r="OE46" i="53"/>
  <c r="OD46" i="53"/>
  <c r="OC46" i="53"/>
  <c r="OB46" i="53"/>
  <c r="OG46" i="53" s="1"/>
  <c r="NQ46" i="53"/>
  <c r="NR46" i="53" s="1"/>
  <c r="NO46" i="53"/>
  <c r="NN46" i="53"/>
  <c r="NM46" i="53"/>
  <c r="NL46" i="53"/>
  <c r="NK46" i="53"/>
  <c r="NP46" i="53" s="1"/>
  <c r="MZ46" i="53"/>
  <c r="NA46" i="53" s="1"/>
  <c r="MX46" i="53"/>
  <c r="MW46" i="53"/>
  <c r="MV46" i="53"/>
  <c r="MU46" i="53"/>
  <c r="MT46" i="53"/>
  <c r="MY46" i="53" s="1"/>
  <c r="OH45" i="53"/>
  <c r="OI45" i="53" s="1"/>
  <c r="OF45" i="53"/>
  <c r="OE45" i="53"/>
  <c r="OD45" i="53"/>
  <c r="OC45" i="53"/>
  <c r="OB45" i="53"/>
  <c r="OG45" i="53" s="1"/>
  <c r="NQ45" i="53"/>
  <c r="NR45" i="53" s="1"/>
  <c r="NO45" i="53"/>
  <c r="NN45" i="53"/>
  <c r="NM45" i="53"/>
  <c r="NL45" i="53"/>
  <c r="NK45" i="53"/>
  <c r="NP45" i="53" s="1"/>
  <c r="MZ45" i="53"/>
  <c r="NA45" i="53" s="1"/>
  <c r="MX45" i="53"/>
  <c r="MW45" i="53"/>
  <c r="MV45" i="53"/>
  <c r="MU45" i="53"/>
  <c r="MT45" i="53"/>
  <c r="MY45" i="53" s="1"/>
  <c r="OH44" i="53"/>
  <c r="OI44" i="53" s="1"/>
  <c r="OF44" i="53"/>
  <c r="OE44" i="53"/>
  <c r="OD44" i="53"/>
  <c r="OC44" i="53"/>
  <c r="OB44" i="53"/>
  <c r="OG44" i="53" s="1"/>
  <c r="NQ44" i="53"/>
  <c r="NR44" i="53" s="1"/>
  <c r="NO44" i="53"/>
  <c r="NN44" i="53"/>
  <c r="NM44" i="53"/>
  <c r="NL44" i="53"/>
  <c r="NK44" i="53"/>
  <c r="NP44" i="53" s="1"/>
  <c r="MZ44" i="53"/>
  <c r="NA44" i="53" s="1"/>
  <c r="MX44" i="53"/>
  <c r="MW44" i="53"/>
  <c r="MV44" i="53"/>
  <c r="MU44" i="53"/>
  <c r="MT44" i="53"/>
  <c r="MY44" i="53" s="1"/>
  <c r="OH43" i="53"/>
  <c r="OI43" i="53" s="1"/>
  <c r="OF43" i="53"/>
  <c r="OE43" i="53"/>
  <c r="OD43" i="53"/>
  <c r="OC43" i="53"/>
  <c r="OB43" i="53"/>
  <c r="OG43" i="53" s="1"/>
  <c r="NQ43" i="53"/>
  <c r="NR43" i="53" s="1"/>
  <c r="NO43" i="53"/>
  <c r="NN43" i="53"/>
  <c r="NM43" i="53"/>
  <c r="NL43" i="53"/>
  <c r="NK43" i="53"/>
  <c r="NP43" i="53" s="1"/>
  <c r="MZ43" i="53"/>
  <c r="NA43" i="53" s="1"/>
  <c r="MX43" i="53"/>
  <c r="MW43" i="53"/>
  <c r="MV43" i="53"/>
  <c r="MU43" i="53"/>
  <c r="MT43" i="53"/>
  <c r="MY43" i="53" s="1"/>
  <c r="OH42" i="53"/>
  <c r="OI42" i="53" s="1"/>
  <c r="OF42" i="53"/>
  <c r="OE42" i="53"/>
  <c r="OD42" i="53"/>
  <c r="OC42" i="53"/>
  <c r="OB42" i="53"/>
  <c r="OG42" i="53" s="1"/>
  <c r="NQ42" i="53"/>
  <c r="NR42" i="53" s="1"/>
  <c r="NO42" i="53"/>
  <c r="NN42" i="53"/>
  <c r="NM42" i="53"/>
  <c r="NL42" i="53"/>
  <c r="NK42" i="53"/>
  <c r="NP42" i="53" s="1"/>
  <c r="MZ42" i="53"/>
  <c r="NA42" i="53" s="1"/>
  <c r="MX42" i="53"/>
  <c r="MW42" i="53"/>
  <c r="MV42" i="53"/>
  <c r="MU42" i="53"/>
  <c r="MT42" i="53"/>
  <c r="MY42" i="53" s="1"/>
  <c r="OH41" i="53"/>
  <c r="OI41" i="53" s="1"/>
  <c r="OF41" i="53"/>
  <c r="OE41" i="53"/>
  <c r="OD41" i="53"/>
  <c r="OC41" i="53"/>
  <c r="OB41" i="53"/>
  <c r="OG41" i="53" s="1"/>
  <c r="NQ41" i="53"/>
  <c r="NR41" i="53" s="1"/>
  <c r="NO41" i="53"/>
  <c r="NN41" i="53"/>
  <c r="NM41" i="53"/>
  <c r="NL41" i="53"/>
  <c r="NK41" i="53"/>
  <c r="NP41" i="53" s="1"/>
  <c r="MZ41" i="53"/>
  <c r="NA41" i="53" s="1"/>
  <c r="MX41" i="53"/>
  <c r="MW41" i="53"/>
  <c r="MV41" i="53"/>
  <c r="MU41" i="53"/>
  <c r="MT41" i="53"/>
  <c r="MY41" i="53" s="1"/>
  <c r="OH40" i="53"/>
  <c r="OI40" i="53" s="1"/>
  <c r="OF40" i="53"/>
  <c r="OE40" i="53"/>
  <c r="OD40" i="53"/>
  <c r="OC40" i="53"/>
  <c r="OB40" i="53"/>
  <c r="OG40" i="53" s="1"/>
  <c r="NQ40" i="53"/>
  <c r="NR40" i="53" s="1"/>
  <c r="NO40" i="53"/>
  <c r="NN40" i="53"/>
  <c r="NM40" i="53"/>
  <c r="NL40" i="53"/>
  <c r="NK40" i="53"/>
  <c r="NP40" i="53" s="1"/>
  <c r="MZ40" i="53"/>
  <c r="NA40" i="53" s="1"/>
  <c r="MX40" i="53"/>
  <c r="MW40" i="53"/>
  <c r="MV40" i="53"/>
  <c r="MU40" i="53"/>
  <c r="MT40" i="53"/>
  <c r="MY40" i="53" s="1"/>
  <c r="OH39" i="53"/>
  <c r="OI39" i="53" s="1"/>
  <c r="OF39" i="53"/>
  <c r="OE39" i="53"/>
  <c r="OD39" i="53"/>
  <c r="OC39" i="53"/>
  <c r="OB39" i="53"/>
  <c r="OG39" i="53" s="1"/>
  <c r="NQ39" i="53"/>
  <c r="NR39" i="53" s="1"/>
  <c r="NO39" i="53"/>
  <c r="NN39" i="53"/>
  <c r="NM39" i="53"/>
  <c r="NL39" i="53"/>
  <c r="NK39" i="53"/>
  <c r="NP39" i="53" s="1"/>
  <c r="MZ39" i="53"/>
  <c r="NA39" i="53" s="1"/>
  <c r="MX39" i="53"/>
  <c r="MW39" i="53"/>
  <c r="MV39" i="53"/>
  <c r="MU39" i="53"/>
  <c r="MT39" i="53"/>
  <c r="MY39" i="53" s="1"/>
  <c r="OH38" i="53"/>
  <c r="OI38" i="53" s="1"/>
  <c r="OF38" i="53"/>
  <c r="OE38" i="53"/>
  <c r="OD38" i="53"/>
  <c r="OC38" i="53"/>
  <c r="OB38" i="53"/>
  <c r="OG38" i="53" s="1"/>
  <c r="NQ38" i="53"/>
  <c r="NR38" i="53" s="1"/>
  <c r="NO38" i="53"/>
  <c r="NN38" i="53"/>
  <c r="NM38" i="53"/>
  <c r="NL38" i="53"/>
  <c r="NK38" i="53"/>
  <c r="NP38" i="53" s="1"/>
  <c r="MZ38" i="53"/>
  <c r="NA38" i="53" s="1"/>
  <c r="MX38" i="53"/>
  <c r="MW38" i="53"/>
  <c r="MV38" i="53"/>
  <c r="MU38" i="53"/>
  <c r="MT38" i="53"/>
  <c r="MY38" i="53" s="1"/>
  <c r="OH37" i="53"/>
  <c r="OI37" i="53" s="1"/>
  <c r="OF37" i="53"/>
  <c r="OE37" i="53"/>
  <c r="OD37" i="53"/>
  <c r="OC37" i="53"/>
  <c r="OB37" i="53"/>
  <c r="OG37" i="53" s="1"/>
  <c r="NQ37" i="53"/>
  <c r="NR37" i="53" s="1"/>
  <c r="NO37" i="53"/>
  <c r="NN37" i="53"/>
  <c r="NM37" i="53"/>
  <c r="NL37" i="53"/>
  <c r="NK37" i="53"/>
  <c r="NP37" i="53" s="1"/>
  <c r="MZ37" i="53"/>
  <c r="NA37" i="53" s="1"/>
  <c r="MX37" i="53"/>
  <c r="MW37" i="53"/>
  <c r="MV37" i="53"/>
  <c r="MU37" i="53"/>
  <c r="MT37" i="53"/>
  <c r="MY37" i="53" s="1"/>
  <c r="OH36" i="53"/>
  <c r="OI36" i="53" s="1"/>
  <c r="OF36" i="53"/>
  <c r="OE36" i="53"/>
  <c r="OD36" i="53"/>
  <c r="OC36" i="53"/>
  <c r="OB36" i="53"/>
  <c r="OG36" i="53" s="1"/>
  <c r="NQ36" i="53"/>
  <c r="NR36" i="53" s="1"/>
  <c r="NO36" i="53"/>
  <c r="NN36" i="53"/>
  <c r="NM36" i="53"/>
  <c r="NL36" i="53"/>
  <c r="NK36" i="53"/>
  <c r="NP36" i="53" s="1"/>
  <c r="MZ36" i="53"/>
  <c r="NA36" i="53" s="1"/>
  <c r="MX36" i="53"/>
  <c r="MW36" i="53"/>
  <c r="MV36" i="53"/>
  <c r="MU36" i="53"/>
  <c r="MT36" i="53"/>
  <c r="MY36" i="53" s="1"/>
  <c r="OH35" i="53"/>
  <c r="OI35" i="53" s="1"/>
  <c r="OF35" i="53"/>
  <c r="OE35" i="53"/>
  <c r="OD35" i="53"/>
  <c r="OC35" i="53"/>
  <c r="OB35" i="53"/>
  <c r="OG35" i="53" s="1"/>
  <c r="NQ35" i="53"/>
  <c r="NR35" i="53" s="1"/>
  <c r="NO35" i="53"/>
  <c r="NN35" i="53"/>
  <c r="NM35" i="53"/>
  <c r="NL35" i="53"/>
  <c r="NK35" i="53"/>
  <c r="NP35" i="53" s="1"/>
  <c r="MZ35" i="53"/>
  <c r="NA35" i="53" s="1"/>
  <c r="MX35" i="53"/>
  <c r="MW35" i="53"/>
  <c r="MV35" i="53"/>
  <c r="MU35" i="53"/>
  <c r="MT35" i="53"/>
  <c r="MY35" i="53" s="1"/>
  <c r="OH32" i="53"/>
  <c r="OI32" i="53" s="1"/>
  <c r="OF32" i="53"/>
  <c r="OE32" i="53"/>
  <c r="OD32" i="53"/>
  <c r="OC32" i="53"/>
  <c r="OB32" i="53"/>
  <c r="OG32" i="53" s="1"/>
  <c r="NQ32" i="53"/>
  <c r="NR32" i="53" s="1"/>
  <c r="NO32" i="53"/>
  <c r="NN32" i="53"/>
  <c r="NM32" i="53"/>
  <c r="NL32" i="53"/>
  <c r="NK32" i="53"/>
  <c r="NP32" i="53" s="1"/>
  <c r="MZ32" i="53"/>
  <c r="NA32" i="53" s="1"/>
  <c r="MX32" i="53"/>
  <c r="MW32" i="53"/>
  <c r="MV32" i="53"/>
  <c r="MU32" i="53"/>
  <c r="MT32" i="53"/>
  <c r="MY32" i="53" s="1"/>
  <c r="OH30" i="53"/>
  <c r="OI30" i="53" s="1"/>
  <c r="OF30" i="53"/>
  <c r="OE30" i="53"/>
  <c r="OD30" i="53"/>
  <c r="OC30" i="53"/>
  <c r="OB30" i="53"/>
  <c r="OG30" i="53" s="1"/>
  <c r="NQ30" i="53"/>
  <c r="NR30" i="53" s="1"/>
  <c r="NO30" i="53"/>
  <c r="NN30" i="53"/>
  <c r="NM30" i="53"/>
  <c r="NL30" i="53"/>
  <c r="NK30" i="53"/>
  <c r="NP30" i="53" s="1"/>
  <c r="MZ30" i="53"/>
  <c r="NA30" i="53" s="1"/>
  <c r="MX30" i="53"/>
  <c r="MW30" i="53"/>
  <c r="MV30" i="53"/>
  <c r="MU30" i="53"/>
  <c r="MT30" i="53"/>
  <c r="MY30" i="53" s="1"/>
  <c r="OH29" i="53"/>
  <c r="OI29" i="53" s="1"/>
  <c r="OF29" i="53"/>
  <c r="OE29" i="53"/>
  <c r="OD29" i="53"/>
  <c r="OC29" i="53"/>
  <c r="OB29" i="53"/>
  <c r="OG29" i="53" s="1"/>
  <c r="NQ29" i="53"/>
  <c r="NR29" i="53" s="1"/>
  <c r="NO29" i="53"/>
  <c r="NN29" i="53"/>
  <c r="NM29" i="53"/>
  <c r="NL29" i="53"/>
  <c r="NK29" i="53"/>
  <c r="NP29" i="53" s="1"/>
  <c r="MZ29" i="53"/>
  <c r="NA29" i="53" s="1"/>
  <c r="MX29" i="53"/>
  <c r="MW29" i="53"/>
  <c r="MV29" i="53"/>
  <c r="MU29" i="53"/>
  <c r="MT29" i="53"/>
  <c r="MY29" i="53" s="1"/>
  <c r="OH27" i="53"/>
  <c r="OI27" i="53" s="1"/>
  <c r="OF27" i="53"/>
  <c r="OE27" i="53"/>
  <c r="OD27" i="53"/>
  <c r="OC27" i="53"/>
  <c r="OB27" i="53"/>
  <c r="OG27" i="53" s="1"/>
  <c r="NQ27" i="53"/>
  <c r="NR27" i="53" s="1"/>
  <c r="NO27" i="53"/>
  <c r="NN27" i="53"/>
  <c r="NM27" i="53"/>
  <c r="NL27" i="53"/>
  <c r="NK27" i="53"/>
  <c r="NP27" i="53" s="1"/>
  <c r="MZ27" i="53"/>
  <c r="NA27" i="53" s="1"/>
  <c r="MX27" i="53"/>
  <c r="MW27" i="53"/>
  <c r="MV27" i="53"/>
  <c r="MU27" i="53"/>
  <c r="MT27" i="53"/>
  <c r="MY27" i="53" s="1"/>
  <c r="OH26" i="53"/>
  <c r="OI26" i="53" s="1"/>
  <c r="OF26" i="53"/>
  <c r="OE26" i="53"/>
  <c r="OD26" i="53"/>
  <c r="OC26" i="53"/>
  <c r="OB26" i="53"/>
  <c r="OG26" i="53" s="1"/>
  <c r="NQ26" i="53"/>
  <c r="NR26" i="53" s="1"/>
  <c r="NO26" i="53"/>
  <c r="NN26" i="53"/>
  <c r="NM26" i="53"/>
  <c r="NL26" i="53"/>
  <c r="NK26" i="53"/>
  <c r="NP26" i="53" s="1"/>
  <c r="MZ26" i="53"/>
  <c r="NA26" i="53" s="1"/>
  <c r="MX26" i="53"/>
  <c r="MW26" i="53"/>
  <c r="MV26" i="53"/>
  <c r="MU26" i="53"/>
  <c r="MT26" i="53"/>
  <c r="MY26" i="53" s="1"/>
  <c r="OH25" i="53"/>
  <c r="OI25" i="53" s="1"/>
  <c r="OF25" i="53"/>
  <c r="OE25" i="53"/>
  <c r="OD25" i="53"/>
  <c r="OC25" i="53"/>
  <c r="OB25" i="53"/>
  <c r="OG25" i="53" s="1"/>
  <c r="NQ25" i="53"/>
  <c r="NR25" i="53" s="1"/>
  <c r="NO25" i="53"/>
  <c r="NN25" i="53"/>
  <c r="NM25" i="53"/>
  <c r="NL25" i="53"/>
  <c r="NK25" i="53"/>
  <c r="NP25" i="53" s="1"/>
  <c r="MZ25" i="53"/>
  <c r="NA25" i="53" s="1"/>
  <c r="MX25" i="53"/>
  <c r="MW25" i="53"/>
  <c r="MV25" i="53"/>
  <c r="MU25" i="53"/>
  <c r="MT25" i="53"/>
  <c r="MY25" i="53" s="1"/>
  <c r="OH24" i="53"/>
  <c r="OI24" i="53" s="1"/>
  <c r="OF24" i="53"/>
  <c r="OE24" i="53"/>
  <c r="OD24" i="53"/>
  <c r="OC24" i="53"/>
  <c r="OB24" i="53"/>
  <c r="OG24" i="53" s="1"/>
  <c r="NQ24" i="53"/>
  <c r="NR24" i="53" s="1"/>
  <c r="NO24" i="53"/>
  <c r="NN24" i="53"/>
  <c r="NM24" i="53"/>
  <c r="NL24" i="53"/>
  <c r="NK24" i="53"/>
  <c r="NP24" i="53" s="1"/>
  <c r="MZ24" i="53"/>
  <c r="NA24" i="53" s="1"/>
  <c r="MX24" i="53"/>
  <c r="MW24" i="53"/>
  <c r="MV24" i="53"/>
  <c r="MU24" i="53"/>
  <c r="MT24" i="53"/>
  <c r="MY24" i="53" s="1"/>
  <c r="OH22" i="53"/>
  <c r="OI22" i="53" s="1"/>
  <c r="OF22" i="53"/>
  <c r="OE22" i="53"/>
  <c r="OD22" i="53"/>
  <c r="OC22" i="53"/>
  <c r="OB22" i="53"/>
  <c r="OG22" i="53" s="1"/>
  <c r="NQ22" i="53"/>
  <c r="NR22" i="53" s="1"/>
  <c r="NO22" i="53"/>
  <c r="NN22" i="53"/>
  <c r="NM22" i="53"/>
  <c r="NL22" i="53"/>
  <c r="NK22" i="53"/>
  <c r="NP22" i="53" s="1"/>
  <c r="MZ22" i="53"/>
  <c r="NA22" i="53" s="1"/>
  <c r="MX22" i="53"/>
  <c r="MW22" i="53"/>
  <c r="MV22" i="53"/>
  <c r="MU22" i="53"/>
  <c r="MT22" i="53"/>
  <c r="MY22" i="53" s="1"/>
  <c r="OH21" i="53"/>
  <c r="OI21" i="53" s="1"/>
  <c r="OF21" i="53"/>
  <c r="OE21" i="53"/>
  <c r="OD21" i="53"/>
  <c r="OC21" i="53"/>
  <c r="OB21" i="53"/>
  <c r="OG21" i="53" s="1"/>
  <c r="NQ21" i="53"/>
  <c r="NR21" i="53" s="1"/>
  <c r="NO21" i="53"/>
  <c r="NN21" i="53"/>
  <c r="NM21" i="53"/>
  <c r="NL21" i="53"/>
  <c r="NK21" i="53"/>
  <c r="NP21" i="53" s="1"/>
  <c r="MZ21" i="53"/>
  <c r="NA21" i="53" s="1"/>
  <c r="MX21" i="53"/>
  <c r="MW21" i="53"/>
  <c r="MV21" i="53"/>
  <c r="MU21" i="53"/>
  <c r="MT21" i="53"/>
  <c r="MY21" i="53" s="1"/>
  <c r="OH19" i="53"/>
  <c r="OI19" i="53" s="1"/>
  <c r="OF19" i="53"/>
  <c r="OE19" i="53"/>
  <c r="OD19" i="53"/>
  <c r="OC19" i="53"/>
  <c r="OB19" i="53"/>
  <c r="OG19" i="53" s="1"/>
  <c r="NQ19" i="53"/>
  <c r="NR19" i="53" s="1"/>
  <c r="NO19" i="53"/>
  <c r="NN19" i="53"/>
  <c r="NM19" i="53"/>
  <c r="NL19" i="53"/>
  <c r="NK19" i="53"/>
  <c r="NP19" i="53" s="1"/>
  <c r="MZ19" i="53"/>
  <c r="NA19" i="53" s="1"/>
  <c r="MX19" i="53"/>
  <c r="MW19" i="53"/>
  <c r="MV19" i="53"/>
  <c r="MU19" i="53"/>
  <c r="MT19" i="53"/>
  <c r="MY19" i="53" s="1"/>
  <c r="OH18" i="53"/>
  <c r="OI18" i="53" s="1"/>
  <c r="OF18" i="53"/>
  <c r="OE18" i="53"/>
  <c r="OD18" i="53"/>
  <c r="OC18" i="53"/>
  <c r="OB18" i="53"/>
  <c r="OG18" i="53" s="1"/>
  <c r="NQ18" i="53"/>
  <c r="NR18" i="53" s="1"/>
  <c r="NO18" i="53"/>
  <c r="NN18" i="53"/>
  <c r="NM18" i="53"/>
  <c r="NL18" i="53"/>
  <c r="NK18" i="53"/>
  <c r="NP18" i="53" s="1"/>
  <c r="MZ18" i="53"/>
  <c r="NA18" i="53" s="1"/>
  <c r="MX18" i="53"/>
  <c r="MW18" i="53"/>
  <c r="MV18" i="53"/>
  <c r="MU18" i="53"/>
  <c r="MT18" i="53"/>
  <c r="MY18" i="53" s="1"/>
  <c r="OH17" i="53"/>
  <c r="OI17" i="53" s="1"/>
  <c r="OF17" i="53"/>
  <c r="OE17" i="53"/>
  <c r="OD17" i="53"/>
  <c r="OC17" i="53"/>
  <c r="OB17" i="53"/>
  <c r="OG17" i="53" s="1"/>
  <c r="OG58" i="53" s="1"/>
  <c r="NQ17" i="53"/>
  <c r="NR17" i="53" s="1"/>
  <c r="NO17" i="53"/>
  <c r="NN17" i="53"/>
  <c r="NM17" i="53"/>
  <c r="NL17" i="53"/>
  <c r="NK17" i="53"/>
  <c r="NP17" i="53" s="1"/>
  <c r="NP58" i="53" s="1"/>
  <c r="MZ17" i="53"/>
  <c r="NA17" i="53" s="1"/>
  <c r="MX17" i="53"/>
  <c r="MW17" i="53"/>
  <c r="MV17" i="53"/>
  <c r="MU17" i="53"/>
  <c r="MT17" i="53"/>
  <c r="MY17" i="53" s="1"/>
  <c r="MY58" i="53" s="1"/>
  <c r="OH16" i="53"/>
  <c r="OI16" i="53" s="1"/>
  <c r="OF16" i="53"/>
  <c r="OE16" i="53"/>
  <c r="OD16" i="53"/>
  <c r="OC16" i="53"/>
  <c r="OB16" i="53"/>
  <c r="OG16" i="53" s="1"/>
  <c r="NQ16" i="53"/>
  <c r="NR16" i="53" s="1"/>
  <c r="NO16" i="53"/>
  <c r="NN16" i="53"/>
  <c r="NM16" i="53"/>
  <c r="NL16" i="53"/>
  <c r="NK16" i="53"/>
  <c r="NP16" i="53" s="1"/>
  <c r="MZ16" i="53"/>
  <c r="NA16" i="53" s="1"/>
  <c r="MX16" i="53"/>
  <c r="MW16" i="53"/>
  <c r="MV16" i="53"/>
  <c r="MU16" i="53"/>
  <c r="MT16" i="53"/>
  <c r="MY16" i="53" s="1"/>
  <c r="OH15" i="53"/>
  <c r="OI15" i="53" s="1"/>
  <c r="OF15" i="53"/>
  <c r="OE15" i="53"/>
  <c r="OD15" i="53"/>
  <c r="OC15" i="53"/>
  <c r="OB15" i="53"/>
  <c r="OG15" i="53" s="1"/>
  <c r="NQ15" i="53"/>
  <c r="NR15" i="53" s="1"/>
  <c r="NO15" i="53"/>
  <c r="NN15" i="53"/>
  <c r="NM15" i="53"/>
  <c r="NL15" i="53"/>
  <c r="NK15" i="53"/>
  <c r="NP15" i="53" s="1"/>
  <c r="MZ15" i="53"/>
  <c r="NA15" i="53" s="1"/>
  <c r="MX15" i="53"/>
  <c r="MW15" i="53"/>
  <c r="MV15" i="53"/>
  <c r="MU15" i="53"/>
  <c r="MT15" i="53"/>
  <c r="MY15" i="53" s="1"/>
  <c r="NX8" i="53"/>
  <c r="NG8" i="53"/>
  <c r="MP8" i="53"/>
  <c r="NW2" i="53"/>
  <c r="NU57" i="53" s="1"/>
  <c r="NF2" i="53"/>
  <c r="ND57" i="53" s="1"/>
  <c r="MO2" i="53"/>
  <c r="MM57" i="53" s="1"/>
  <c r="LY8" i="53"/>
  <c r="LH8" i="53"/>
  <c r="KQ8" i="53"/>
  <c r="LX2" i="53"/>
  <c r="LV57" i="53" s="1"/>
  <c r="LG2" i="53"/>
  <c r="LE57" i="53" s="1"/>
  <c r="KP2" i="53"/>
  <c r="KN57" i="53" s="1"/>
  <c r="C78" i="53"/>
  <c r="C79" i="53"/>
  <c r="C80" i="53"/>
  <c r="C81" i="53"/>
  <c r="C82" i="53"/>
  <c r="C83" i="53"/>
  <c r="C84" i="53"/>
  <c r="C85" i="53"/>
  <c r="C86" i="53"/>
  <c r="C87" i="53"/>
  <c r="C88" i="53"/>
  <c r="C89" i="53"/>
  <c r="C90" i="53"/>
  <c r="C91" i="53"/>
  <c r="N22" i="37"/>
  <c r="N23" i="37"/>
  <c r="N24" i="37"/>
  <c r="N25" i="37"/>
  <c r="N26" i="37"/>
  <c r="N27" i="37"/>
  <c r="N28" i="37"/>
  <c r="N29" i="37"/>
  <c r="N30" i="37"/>
  <c r="N31" i="37"/>
  <c r="N32" i="37"/>
  <c r="N33" i="37"/>
  <c r="N34" i="37"/>
  <c r="N35" i="37"/>
  <c r="I7" i="37"/>
  <c r="I8" i="37"/>
  <c r="I9" i="37"/>
  <c r="I10" i="37"/>
  <c r="I11" i="37"/>
  <c r="I12" i="37"/>
  <c r="I13" i="37"/>
  <c r="I14" i="37"/>
  <c r="I15" i="37"/>
  <c r="I16" i="37"/>
  <c r="I17" i="37"/>
  <c r="I18" i="37"/>
  <c r="I19" i="37"/>
  <c r="I20" i="37"/>
  <c r="I21" i="37"/>
  <c r="I22" i="37"/>
  <c r="I23" i="37"/>
  <c r="I24" i="37"/>
  <c r="I25" i="37"/>
  <c r="I26" i="37"/>
  <c r="I27" i="37"/>
  <c r="I28" i="37"/>
  <c r="I29" i="37"/>
  <c r="I30" i="37"/>
  <c r="I31" i="37"/>
  <c r="I32" i="37"/>
  <c r="I33" i="37"/>
  <c r="I34" i="37"/>
  <c r="I35" i="37"/>
  <c r="E22" i="37"/>
  <c r="E23" i="37"/>
  <c r="E24" i="37"/>
  <c r="E25" i="37"/>
  <c r="E26" i="37"/>
  <c r="E27" i="37"/>
  <c r="E28" i="37"/>
  <c r="E29" i="37"/>
  <c r="E30" i="37"/>
  <c r="E31" i="37"/>
  <c r="E32" i="37"/>
  <c r="E33" i="37"/>
  <c r="E34" i="37"/>
  <c r="E35" i="37"/>
  <c r="E7" i="37"/>
  <c r="E8" i="37"/>
  <c r="E9" i="37"/>
  <c r="E10" i="37"/>
  <c r="E11" i="37"/>
  <c r="E12" i="37"/>
  <c r="E13" i="37"/>
  <c r="E14" i="37"/>
  <c r="E15" i="37"/>
  <c r="E16" i="37"/>
  <c r="E17" i="37"/>
  <c r="E18" i="37"/>
  <c r="E19" i="37"/>
  <c r="E20" i="37"/>
  <c r="E21" i="37"/>
  <c r="B24" i="37"/>
  <c r="J24" i="37" s="1"/>
  <c r="A22" i="37"/>
  <c r="B22" i="37" s="1"/>
  <c r="F22" i="37" s="1"/>
  <c r="A23" i="37"/>
  <c r="B23" i="37" s="1"/>
  <c r="J23" i="37" s="1"/>
  <c r="A24" i="37"/>
  <c r="A25" i="37"/>
  <c r="B25" i="37" s="1"/>
  <c r="A26" i="37"/>
  <c r="B26" i="37" s="1"/>
  <c r="J26" i="37" s="1"/>
  <c r="A27" i="37"/>
  <c r="B27" i="37" s="1"/>
  <c r="J27" i="37" s="1"/>
  <c r="A28" i="37"/>
  <c r="B28" i="37" s="1"/>
  <c r="A29" i="37"/>
  <c r="B29" i="37" s="1"/>
  <c r="A30" i="37"/>
  <c r="B30" i="37" s="1"/>
  <c r="A31" i="37"/>
  <c r="B31" i="37" s="1"/>
  <c r="A32" i="37"/>
  <c r="B32" i="37" s="1"/>
  <c r="A33" i="37"/>
  <c r="B33" i="37" s="1"/>
  <c r="A34" i="37"/>
  <c r="B34" i="37" s="1"/>
  <c r="J34" i="37" s="1"/>
  <c r="A35" i="37"/>
  <c r="B35" i="37" s="1"/>
  <c r="J35" i="37" s="1"/>
  <c r="AE12" i="58"/>
  <c r="AE13" i="58"/>
  <c r="J29" i="37" l="1"/>
  <c r="J33" i="37"/>
  <c r="J32" i="37"/>
  <c r="J28" i="37"/>
  <c r="RP52" i="53"/>
  <c r="SX52" i="53"/>
  <c r="J25" i="37"/>
  <c r="Y53" i="53"/>
  <c r="NA52" i="53"/>
  <c r="NA53" i="53" s="1"/>
  <c r="NA58" i="53" s="1"/>
  <c r="MM58" i="53" s="1"/>
  <c r="OI52" i="53"/>
  <c r="QY52" i="53"/>
  <c r="QY53" i="53" s="1"/>
  <c r="QY58" i="53" s="1"/>
  <c r="QK58" i="53" s="1"/>
  <c r="SG52" i="53"/>
  <c r="SG53" i="53" s="1"/>
  <c r="SG58" i="53" s="1"/>
  <c r="RS58" i="53" s="1"/>
  <c r="PQ52" i="53"/>
  <c r="NR52" i="53"/>
  <c r="OZ52" i="53"/>
  <c r="OZ53" i="53" s="1"/>
  <c r="OZ58" i="53" s="1"/>
  <c r="OL58" i="53" s="1"/>
  <c r="QH52" i="53"/>
  <c r="QH53" i="53" s="1"/>
  <c r="QH58" i="53" s="1"/>
  <c r="PT58" i="53" s="1"/>
  <c r="NR53" i="53"/>
  <c r="NR58" i="53" s="1"/>
  <c r="ND58" i="53" s="1"/>
  <c r="J31" i="37"/>
  <c r="J30" i="37"/>
  <c r="F34" i="37"/>
  <c r="O34" i="37" s="1"/>
  <c r="E33" i="44" s="1"/>
  <c r="F31" i="37"/>
  <c r="F30" i="37"/>
  <c r="F35" i="37"/>
  <c r="O35" i="37" s="1"/>
  <c r="E34" i="44" s="1"/>
  <c r="F26" i="37"/>
  <c r="O26" i="37" s="1"/>
  <c r="E25" i="44" s="1"/>
  <c r="J22" i="37"/>
  <c r="O22" i="37" s="1"/>
  <c r="E21" i="44" s="1"/>
  <c r="Y12" i="58"/>
  <c r="Z12" i="58" s="1"/>
  <c r="D5" i="44" s="1"/>
  <c r="Y13" i="58"/>
  <c r="Z13" i="58" s="1"/>
  <c r="D6" i="44" s="1"/>
  <c r="F24" i="37"/>
  <c r="O24" i="37" s="1"/>
  <c r="E23" i="44" s="1"/>
  <c r="F28" i="37"/>
  <c r="O28" i="37" s="1"/>
  <c r="E27" i="44" s="1"/>
  <c r="F23" i="37"/>
  <c r="O23" i="37" s="1"/>
  <c r="E22" i="44" s="1"/>
  <c r="F32" i="37"/>
  <c r="O32" i="37" s="1"/>
  <c r="E31" i="44" s="1"/>
  <c r="F27" i="37"/>
  <c r="O27" i="37" s="1"/>
  <c r="E26" i="44" s="1"/>
  <c r="T644" i="58"/>
  <c r="B644" i="58"/>
  <c r="T556" i="58"/>
  <c r="B556" i="58"/>
  <c r="T468" i="58"/>
  <c r="B468" i="58"/>
  <c r="T380" i="58"/>
  <c r="B380" i="58"/>
  <c r="T292" i="58"/>
  <c r="B292" i="58"/>
  <c r="T622" i="58"/>
  <c r="B622" i="58"/>
  <c r="T534" i="58"/>
  <c r="B534" i="58"/>
  <c r="T446" i="58"/>
  <c r="B446" i="58"/>
  <c r="T358" i="58"/>
  <c r="B358" i="58"/>
  <c r="T600" i="58"/>
  <c r="B600" i="58"/>
  <c r="T512" i="58"/>
  <c r="B512" i="58"/>
  <c r="T424" i="58"/>
  <c r="B424" i="58"/>
  <c r="T336" i="58"/>
  <c r="B336" i="58"/>
  <c r="AH15" i="58"/>
  <c r="T578" i="58"/>
  <c r="B578" i="58"/>
  <c r="T490" i="58"/>
  <c r="B490" i="58"/>
  <c r="T402" i="58"/>
  <c r="B402" i="58"/>
  <c r="T314" i="58"/>
  <c r="B314" i="58"/>
  <c r="F33" i="37"/>
  <c r="O33" i="37" s="1"/>
  <c r="E32" i="44" s="1"/>
  <c r="F29" i="37"/>
  <c r="O29" i="37" s="1"/>
  <c r="E28" i="44" s="1"/>
  <c r="F25" i="37"/>
  <c r="G31" i="55"/>
  <c r="G65" i="55"/>
  <c r="SX53" i="53"/>
  <c r="SX58" i="53" s="1"/>
  <c r="SJ58" i="53" s="1"/>
  <c r="RP53" i="53"/>
  <c r="RP58" i="53" s="1"/>
  <c r="RB58" i="53" s="1"/>
  <c r="PQ53" i="53"/>
  <c r="PQ58" i="53" s="1"/>
  <c r="PC58" i="53" s="1"/>
  <c r="OI53" i="53"/>
  <c r="OI58" i="53" s="1"/>
  <c r="NU58" i="53" s="1"/>
  <c r="S666" i="36"/>
  <c r="S654" i="36"/>
  <c r="S651" i="36"/>
  <c r="S648" i="36"/>
  <c r="F648" i="36"/>
  <c r="S644" i="36"/>
  <c r="S632" i="36"/>
  <c r="S629" i="36"/>
  <c r="S626" i="36"/>
  <c r="F626" i="36"/>
  <c r="S622" i="36"/>
  <c r="S610" i="36"/>
  <c r="S607" i="36"/>
  <c r="S604" i="36"/>
  <c r="F604" i="36"/>
  <c r="S600" i="36"/>
  <c r="S588" i="36"/>
  <c r="S585" i="36"/>
  <c r="S582" i="36"/>
  <c r="F582" i="36"/>
  <c r="S578" i="36"/>
  <c r="S566" i="36"/>
  <c r="S563" i="36"/>
  <c r="S560" i="36"/>
  <c r="F560" i="36"/>
  <c r="S556" i="36"/>
  <c r="S541" i="36"/>
  <c r="S538" i="36"/>
  <c r="F538" i="36"/>
  <c r="S534" i="36"/>
  <c r="S522" i="36"/>
  <c r="S519" i="36"/>
  <c r="S516" i="36"/>
  <c r="F516" i="36"/>
  <c r="S512" i="36"/>
  <c r="S500" i="36"/>
  <c r="S497" i="36"/>
  <c r="S494" i="36"/>
  <c r="F494" i="36"/>
  <c r="S490" i="36"/>
  <c r="S478" i="36"/>
  <c r="S475" i="36"/>
  <c r="S472" i="36"/>
  <c r="F472" i="36"/>
  <c r="S468" i="36"/>
  <c r="S456" i="36"/>
  <c r="S453" i="36"/>
  <c r="S450" i="36"/>
  <c r="F450" i="36"/>
  <c r="S446" i="36"/>
  <c r="S434" i="36"/>
  <c r="S431" i="36"/>
  <c r="S428" i="36"/>
  <c r="F428" i="36"/>
  <c r="S424" i="36"/>
  <c r="S412" i="36"/>
  <c r="S409" i="36"/>
  <c r="S406" i="36"/>
  <c r="F406" i="36"/>
  <c r="S402" i="36"/>
  <c r="S390" i="36"/>
  <c r="S387" i="36"/>
  <c r="S384" i="36"/>
  <c r="F384" i="36"/>
  <c r="A34" i="35"/>
  <c r="D34" i="35" s="1"/>
  <c r="A35" i="35"/>
  <c r="D35" i="35" s="1"/>
  <c r="A36" i="35"/>
  <c r="D36" i="35" s="1"/>
  <c r="A23" i="35"/>
  <c r="D23" i="35" s="1"/>
  <c r="A24" i="35"/>
  <c r="D24" i="35" s="1"/>
  <c r="A25" i="35"/>
  <c r="D25" i="35" s="1"/>
  <c r="A26" i="35"/>
  <c r="D26" i="35" s="1"/>
  <c r="A27" i="35"/>
  <c r="A28" i="35"/>
  <c r="A29" i="35"/>
  <c r="D29" i="35" s="1"/>
  <c r="A30" i="35"/>
  <c r="D30" i="35" s="1"/>
  <c r="A31" i="35"/>
  <c r="D31" i="35" s="1"/>
  <c r="A32" i="35"/>
  <c r="D32" i="35" s="1"/>
  <c r="A33" i="35"/>
  <c r="D33" i="35" s="1"/>
  <c r="AE14" i="58"/>
  <c r="O25" i="37" l="1"/>
  <c r="E24" i="44" s="1"/>
  <c r="O30" i="37"/>
  <c r="E29" i="44" s="1"/>
  <c r="O31" i="37"/>
  <c r="E30" i="44" s="1"/>
  <c r="D28" i="35"/>
  <c r="D27" i="35"/>
  <c r="Y14" i="58"/>
  <c r="Z14" i="58" s="1"/>
  <c r="D7" i="44" s="1"/>
  <c r="AH16" i="58"/>
  <c r="G71" i="55"/>
  <c r="S547" i="36"/>
  <c r="S544" i="36"/>
  <c r="S503" i="36"/>
  <c r="AE15" i="58"/>
  <c r="Y15" i="58" l="1"/>
  <c r="Z15" i="58" s="1"/>
  <c r="D8" i="44" s="1"/>
  <c r="AH17" i="58"/>
  <c r="S657" i="36"/>
  <c r="S635" i="36"/>
  <c r="S613" i="36"/>
  <c r="S591" i="36"/>
  <c r="S569" i="36"/>
  <c r="S553" i="36"/>
  <c r="S550" i="36"/>
  <c r="S525" i="36"/>
  <c r="S509" i="36"/>
  <c r="S506" i="36"/>
  <c r="S481" i="36"/>
  <c r="S459" i="36"/>
  <c r="S437" i="36"/>
  <c r="S415" i="36"/>
  <c r="S393" i="36"/>
  <c r="AE16" i="58"/>
  <c r="Y16" i="58" l="1"/>
  <c r="Z16" i="58" s="1"/>
  <c r="D9" i="44" s="1"/>
  <c r="AH18" i="58"/>
  <c r="S663" i="36"/>
  <c r="S660" i="36"/>
  <c r="S641" i="36"/>
  <c r="S638" i="36"/>
  <c r="S619" i="36"/>
  <c r="S616" i="36"/>
  <c r="S597" i="36"/>
  <c r="S594" i="36"/>
  <c r="S575" i="36"/>
  <c r="S572" i="36"/>
  <c r="S531" i="36"/>
  <c r="S528" i="36"/>
  <c r="S487" i="36"/>
  <c r="S484" i="36"/>
  <c r="S465" i="36"/>
  <c r="S462" i="36"/>
  <c r="S443" i="36"/>
  <c r="S440" i="36"/>
  <c r="S421" i="36"/>
  <c r="S418" i="36"/>
  <c r="S399" i="36"/>
  <c r="S396" i="36"/>
  <c r="AE17" i="58"/>
  <c r="Y17" i="58" l="1"/>
  <c r="Z17" i="58" s="1"/>
  <c r="D10" i="44" s="1"/>
  <c r="AH19" i="58"/>
  <c r="L4" i="28"/>
  <c r="X26" i="36"/>
  <c r="AD26" i="36" s="1"/>
  <c r="X27" i="36"/>
  <c r="AD27" i="36" s="1"/>
  <c r="B19" i="44"/>
  <c r="B20" i="44"/>
  <c r="A18" i="38"/>
  <c r="B18" i="38" s="1"/>
  <c r="M18" i="38"/>
  <c r="F19" i="44"/>
  <c r="A19" i="38"/>
  <c r="B19" i="38" s="1"/>
  <c r="M19" i="38"/>
  <c r="F20" i="44"/>
  <c r="F21" i="44"/>
  <c r="FB8" i="55"/>
  <c r="FA2" i="55"/>
  <c r="EY73" i="55" s="1"/>
  <c r="ES8" i="55"/>
  <c r="ER2" i="55"/>
  <c r="EP73" i="55" s="1"/>
  <c r="JZ8" i="53"/>
  <c r="JY2" i="53"/>
  <c r="JW57" i="53" s="1"/>
  <c r="JI8" i="53"/>
  <c r="JH2" i="53"/>
  <c r="JF57" i="53" s="1"/>
  <c r="IR8" i="53"/>
  <c r="IQ2" i="53"/>
  <c r="IO57" i="53" s="1"/>
  <c r="IA8" i="53"/>
  <c r="HZ2" i="53"/>
  <c r="HX57" i="53" s="1"/>
  <c r="HJ8" i="53"/>
  <c r="HI2" i="53"/>
  <c r="HG57" i="53" s="1"/>
  <c r="GS8" i="53"/>
  <c r="GR2" i="53"/>
  <c r="GP57" i="53" s="1"/>
  <c r="GB8" i="53"/>
  <c r="GA2" i="53"/>
  <c r="FY57" i="53" s="1"/>
  <c r="FK8" i="53"/>
  <c r="FJ2" i="53"/>
  <c r="FH57" i="53" s="1"/>
  <c r="ET8" i="53"/>
  <c r="ES2" i="53"/>
  <c r="EQ57" i="53" s="1"/>
  <c r="EC8" i="53"/>
  <c r="EB2" i="53"/>
  <c r="DZ57" i="53" s="1"/>
  <c r="DL8" i="53"/>
  <c r="DK2" i="53"/>
  <c r="DI57" i="53" s="1"/>
  <c r="CU8" i="53"/>
  <c r="CT2" i="53"/>
  <c r="CR57" i="53" s="1"/>
  <c r="CD8" i="53"/>
  <c r="CC2" i="53"/>
  <c r="BM8" i="53"/>
  <c r="BL2" i="53"/>
  <c r="BJ57" i="53" s="1"/>
  <c r="AV8" i="53"/>
  <c r="AU2" i="53"/>
  <c r="AS57" i="53" s="1"/>
  <c r="AE8" i="53"/>
  <c r="AD2" i="53"/>
  <c r="AB57" i="53" s="1"/>
  <c r="AE18" i="58"/>
  <c r="Y18" i="58" l="1"/>
  <c r="Z18" i="58" s="1"/>
  <c r="D11" i="44" s="1"/>
  <c r="AH20" i="58"/>
  <c r="AE19" i="58"/>
  <c r="Y19" i="58" l="1"/>
  <c r="Z19" i="58" s="1"/>
  <c r="D12" i="44" s="1"/>
  <c r="AH21" i="58"/>
  <c r="W58" i="53"/>
  <c r="AE20" i="58"/>
  <c r="Y20" i="58" l="1"/>
  <c r="Z20" i="58" s="1"/>
  <c r="D13" i="44" s="1"/>
  <c r="AH22" i="58"/>
  <c r="AE21" i="58"/>
  <c r="Y21" i="58" l="1"/>
  <c r="Z21" i="58" s="1"/>
  <c r="D14" i="44" s="1"/>
  <c r="AH23" i="58"/>
  <c r="AE22" i="58"/>
  <c r="Y22" i="58" l="1"/>
  <c r="Z22" i="58" s="1"/>
  <c r="D15" i="44" s="1"/>
  <c r="AH24" i="58"/>
  <c r="AE23" i="58"/>
  <c r="Y23" i="58" l="1"/>
  <c r="Z23" i="58" s="1"/>
  <c r="D16" i="44" s="1"/>
  <c r="AH25" i="58"/>
  <c r="AE24" i="58"/>
  <c r="Y24" i="58" l="1"/>
  <c r="Z24" i="58" s="1"/>
  <c r="D17" i="44" s="1"/>
  <c r="AH26" i="58"/>
  <c r="C76" i="53"/>
  <c r="C77" i="53"/>
  <c r="A20" i="37"/>
  <c r="B20" i="37" s="1"/>
  <c r="A21" i="37"/>
  <c r="B21" i="37" s="1"/>
  <c r="N20" i="37"/>
  <c r="N21" i="37"/>
  <c r="S380" i="36"/>
  <c r="S377" i="36"/>
  <c r="S374" i="36"/>
  <c r="S371" i="36"/>
  <c r="S368" i="36"/>
  <c r="S365" i="36"/>
  <c r="S362" i="36"/>
  <c r="F362" i="36"/>
  <c r="S358" i="36"/>
  <c r="S355" i="36"/>
  <c r="S352" i="36"/>
  <c r="S349" i="36"/>
  <c r="S346" i="36"/>
  <c r="S343" i="36"/>
  <c r="S340" i="36"/>
  <c r="F340" i="36"/>
  <c r="A21" i="35"/>
  <c r="D21" i="35" s="1"/>
  <c r="A22" i="35"/>
  <c r="D22" i="35" s="1"/>
  <c r="AE25" i="58"/>
  <c r="Y25" i="58" l="1"/>
  <c r="Z25" i="58" s="1"/>
  <c r="D18" i="44" s="1"/>
  <c r="AH27" i="58"/>
  <c r="J21" i="37"/>
  <c r="F21" i="37"/>
  <c r="F20" i="37"/>
  <c r="J20" i="37"/>
  <c r="I6" i="37"/>
  <c r="AE26" i="58"/>
  <c r="O21" i="37" l="1"/>
  <c r="Y26" i="58"/>
  <c r="Z26" i="58" s="1"/>
  <c r="D19" i="44" s="1"/>
  <c r="AH28" i="58"/>
  <c r="O20" i="37"/>
  <c r="E19" i="44" s="1"/>
  <c r="E20" i="44"/>
  <c r="AE27" i="58"/>
  <c r="Y27" i="58" l="1"/>
  <c r="Z27" i="58" s="1"/>
  <c r="D20" i="44" s="1"/>
  <c r="AH29" i="58"/>
  <c r="T33" i="36"/>
  <c r="T341" i="36" s="1"/>
  <c r="T649" i="36" s="1"/>
  <c r="AE28" i="58"/>
  <c r="Y28" i="58" l="1"/>
  <c r="Z28" i="58" s="1"/>
  <c r="D21" i="44" s="1"/>
  <c r="AH30" i="58"/>
  <c r="AE29" i="58"/>
  <c r="Y29" i="58" l="1"/>
  <c r="Z29" i="58" s="1"/>
  <c r="D22" i="44" s="1"/>
  <c r="AH31" i="58"/>
  <c r="T319" i="36"/>
  <c r="T627" i="36" s="1"/>
  <c r="T297" i="36"/>
  <c r="T605" i="36" s="1"/>
  <c r="T275" i="36"/>
  <c r="T583" i="36" s="1"/>
  <c r="T253" i="36"/>
  <c r="T561" i="36" s="1"/>
  <c r="T231" i="36"/>
  <c r="T539" i="36" s="1"/>
  <c r="T209" i="36"/>
  <c r="T517" i="36" s="1"/>
  <c r="T187" i="36"/>
  <c r="T495" i="36" s="1"/>
  <c r="T165" i="36"/>
  <c r="T473" i="36" s="1"/>
  <c r="T143" i="36"/>
  <c r="T451" i="36" s="1"/>
  <c r="T121" i="36"/>
  <c r="T429" i="36" s="1"/>
  <c r="T99" i="36"/>
  <c r="T407" i="36" s="1"/>
  <c r="T77" i="36"/>
  <c r="T385" i="36" s="1"/>
  <c r="T55" i="36"/>
  <c r="T363" i="36" s="1"/>
  <c r="AE30" i="58"/>
  <c r="Y30" i="58" l="1"/>
  <c r="Z30" i="58" s="1"/>
  <c r="D23" i="44" s="1"/>
  <c r="AH32" i="58"/>
  <c r="V5" i="55"/>
  <c r="AE5" i="55" s="1"/>
  <c r="AN5" i="55" s="1"/>
  <c r="AW5" i="55" s="1"/>
  <c r="BF5" i="55" s="1"/>
  <c r="BO5" i="55" s="1"/>
  <c r="BX5" i="55" s="1"/>
  <c r="CG5" i="55" s="1"/>
  <c r="CP5" i="55" s="1"/>
  <c r="CY5" i="55" s="1"/>
  <c r="DH5" i="55" s="1"/>
  <c r="DQ5" i="55" s="1"/>
  <c r="DZ5" i="55" s="1"/>
  <c r="EI5" i="55" s="1"/>
  <c r="ER5" i="55" s="1"/>
  <c r="FA5" i="55" s="1"/>
  <c r="FJ5" i="55" s="1"/>
  <c r="FS5" i="55" s="1"/>
  <c r="GB5" i="55" s="1"/>
  <c r="GK5" i="55" s="1"/>
  <c r="GT5" i="55" s="1"/>
  <c r="HC5" i="55" s="1"/>
  <c r="HL5" i="55" s="1"/>
  <c r="HU5" i="55" s="1"/>
  <c r="ID5" i="55" s="1"/>
  <c r="IM5" i="55" s="1"/>
  <c r="IV5" i="55" s="1"/>
  <c r="JE5" i="55" s="1"/>
  <c r="JN5" i="55" s="1"/>
  <c r="AE31" i="58"/>
  <c r="Y31" i="58" l="1"/>
  <c r="Z31" i="58" s="1"/>
  <c r="D24" i="44" s="1"/>
  <c r="AH33" i="58"/>
  <c r="EJ8" i="55"/>
  <c r="EA8" i="55"/>
  <c r="DR8" i="55"/>
  <c r="DI8" i="55"/>
  <c r="CZ8" i="55"/>
  <c r="CQ8" i="55"/>
  <c r="CH8" i="55"/>
  <c r="BY8" i="55"/>
  <c r="BP8" i="55"/>
  <c r="BG8" i="55"/>
  <c r="AX8" i="55"/>
  <c r="AO8" i="55"/>
  <c r="AF8" i="55"/>
  <c r="W8" i="55"/>
  <c r="N8" i="55"/>
  <c r="E8" i="55"/>
  <c r="N8" i="53"/>
  <c r="E8" i="53"/>
  <c r="AE32" i="58"/>
  <c r="Y32" i="58" l="1"/>
  <c r="Z32" i="58" s="1"/>
  <c r="D25" i="44" s="1"/>
  <c r="AH34" i="58"/>
  <c r="X18" i="36"/>
  <c r="AD18" i="36" s="1"/>
  <c r="X19" i="36"/>
  <c r="AD19" i="36" s="1"/>
  <c r="X20" i="36"/>
  <c r="AD20" i="36" s="1"/>
  <c r="X21" i="36"/>
  <c r="AD21" i="36" s="1"/>
  <c r="X22" i="36"/>
  <c r="AD22" i="36" s="1"/>
  <c r="X23" i="36"/>
  <c r="AD23" i="36" s="1"/>
  <c r="X24" i="36"/>
  <c r="AD24" i="36" s="1"/>
  <c r="X25" i="36"/>
  <c r="AD25" i="36" s="1"/>
  <c r="AE33" i="58"/>
  <c r="Y33" i="58" l="1"/>
  <c r="Z33" i="58" s="1"/>
  <c r="D26" i="44" s="1"/>
  <c r="AH35" i="58"/>
  <c r="BR79" i="55"/>
  <c r="I78" i="55"/>
  <c r="H78" i="55" s="1"/>
  <c r="EI2" i="55"/>
  <c r="EG73" i="55" s="1"/>
  <c r="DZ2" i="55"/>
  <c r="DX73" i="55" s="1"/>
  <c r="DQ2" i="55"/>
  <c r="DO73" i="55" s="1"/>
  <c r="DH2" i="55"/>
  <c r="DF73" i="55" s="1"/>
  <c r="CY2" i="55"/>
  <c r="CW73" i="55" s="1"/>
  <c r="CP2" i="55"/>
  <c r="CN73" i="55" s="1"/>
  <c r="CG2" i="55"/>
  <c r="CE73" i="55" s="1"/>
  <c r="BX2" i="55"/>
  <c r="BV73" i="55" s="1"/>
  <c r="BO2" i="55"/>
  <c r="BM73" i="55" s="1"/>
  <c r="BF2" i="55"/>
  <c r="BD73" i="55" s="1"/>
  <c r="AW2" i="55"/>
  <c r="AU73" i="55" s="1"/>
  <c r="AN2" i="55"/>
  <c r="AL73" i="55" s="1"/>
  <c r="AE2" i="55"/>
  <c r="AC73" i="55" s="1"/>
  <c r="V2" i="55"/>
  <c r="T73" i="55" s="1"/>
  <c r="M2" i="55"/>
  <c r="K73" i="55" s="1"/>
  <c r="AE34" i="58"/>
  <c r="G78" i="55"/>
  <c r="Y34" i="58" l="1"/>
  <c r="Z34" i="58" s="1"/>
  <c r="D27" i="44" s="1"/>
  <c r="AH36" i="58"/>
  <c r="I79" i="55"/>
  <c r="H79" i="55" s="1"/>
  <c r="I100" i="53"/>
  <c r="H100" i="53" s="1"/>
  <c r="I62" i="53"/>
  <c r="H62" i="53" s="1"/>
  <c r="C75" i="53"/>
  <c r="C74" i="53"/>
  <c r="C73" i="53"/>
  <c r="C72" i="53"/>
  <c r="C71" i="53"/>
  <c r="C70" i="53"/>
  <c r="C69" i="53"/>
  <c r="C68" i="53"/>
  <c r="C67" i="53"/>
  <c r="C66" i="53"/>
  <c r="C65" i="53"/>
  <c r="C64" i="53"/>
  <c r="C63" i="53"/>
  <c r="C62" i="53"/>
  <c r="AE35" i="58"/>
  <c r="Y35" i="58" l="1"/>
  <c r="Z35" i="58" s="1"/>
  <c r="D28" i="44" s="1"/>
  <c r="AH37" i="58"/>
  <c r="I80" i="55"/>
  <c r="H80" i="55" s="1"/>
  <c r="I101" i="53"/>
  <c r="H101" i="53" s="1"/>
  <c r="I63" i="53"/>
  <c r="H63" i="53" s="1"/>
  <c r="AE36" i="58"/>
  <c r="G80" i="55"/>
  <c r="G101" i="53"/>
  <c r="Y36" i="58" l="1"/>
  <c r="Z36" i="58" s="1"/>
  <c r="D29" i="44" s="1"/>
  <c r="AH38" i="58"/>
  <c r="I81" i="55"/>
  <c r="H81" i="55" s="1"/>
  <c r="I102" i="53"/>
  <c r="H102" i="53" s="1"/>
  <c r="I64" i="53"/>
  <c r="H64" i="53" s="1"/>
  <c r="M2" i="53"/>
  <c r="K57" i="53" s="1"/>
  <c r="AE37" i="58"/>
  <c r="G102" i="53"/>
  <c r="Y37" i="58" l="1"/>
  <c r="Z37" i="58" s="1"/>
  <c r="D30" i="44" s="1"/>
  <c r="AH39" i="58"/>
  <c r="D79" i="53"/>
  <c r="G22" i="44" s="1"/>
  <c r="D83" i="53"/>
  <c r="G26" i="44" s="1"/>
  <c r="D87" i="53"/>
  <c r="G30" i="44" s="1"/>
  <c r="D91" i="53"/>
  <c r="G34" i="44" s="1"/>
  <c r="D86" i="53"/>
  <c r="G29" i="44" s="1"/>
  <c r="D90" i="53"/>
  <c r="G33" i="44" s="1"/>
  <c r="D82" i="53"/>
  <c r="G25" i="44" s="1"/>
  <c r="D78" i="53"/>
  <c r="G21" i="44" s="1"/>
  <c r="D89" i="53"/>
  <c r="G32" i="44" s="1"/>
  <c r="D84" i="53"/>
  <c r="G27" i="44" s="1"/>
  <c r="D85" i="53"/>
  <c r="G28" i="44" s="1"/>
  <c r="D80" i="53"/>
  <c r="G23" i="44" s="1"/>
  <c r="D81" i="53"/>
  <c r="G24" i="44" s="1"/>
  <c r="D88" i="53"/>
  <c r="G31" i="44" s="1"/>
  <c r="D77" i="53"/>
  <c r="G20" i="44" s="1"/>
  <c r="I65" i="53"/>
  <c r="H65" i="53" s="1"/>
  <c r="I82" i="55"/>
  <c r="H82" i="55" s="1"/>
  <c r="I103" i="53"/>
  <c r="H103" i="53" s="1"/>
  <c r="AE38" i="58"/>
  <c r="G81" i="55"/>
  <c r="G103" i="53"/>
  <c r="Y38" i="58" l="1"/>
  <c r="Z38" i="58" s="1"/>
  <c r="D31" i="44" s="1"/>
  <c r="AH40" i="58"/>
  <c r="I66" i="53"/>
  <c r="H66" i="53" s="1"/>
  <c r="I83" i="55"/>
  <c r="H83" i="55" s="1"/>
  <c r="D74" i="53"/>
  <c r="G17" i="44" s="1"/>
  <c r="I104" i="53"/>
  <c r="H104" i="53" s="1"/>
  <c r="G104" i="53"/>
  <c r="G82" i="55"/>
  <c r="AE39" i="58"/>
  <c r="Y39" i="58" l="1"/>
  <c r="Z39" i="58" s="1"/>
  <c r="D32" i="44" s="1"/>
  <c r="AH41" i="58"/>
  <c r="I67" i="53"/>
  <c r="H67" i="53" s="1"/>
  <c r="I84" i="55"/>
  <c r="H84" i="55" s="1"/>
  <c r="D73" i="53"/>
  <c r="G16" i="44" s="1"/>
  <c r="D76" i="53"/>
  <c r="G19" i="44" s="1"/>
  <c r="D72" i="53"/>
  <c r="G15" i="44" s="1"/>
  <c r="D71" i="53"/>
  <c r="G14" i="44" s="1"/>
  <c r="D69" i="53"/>
  <c r="G12" i="44" s="1"/>
  <c r="G9" i="44"/>
  <c r="I105" i="53"/>
  <c r="H105" i="53" s="1"/>
  <c r="G62" i="53"/>
  <c r="AE40" i="58"/>
  <c r="G65" i="53"/>
  <c r="G100" i="53"/>
  <c r="G83" i="55"/>
  <c r="AE41" i="58"/>
  <c r="G105" i="53"/>
  <c r="Y40" i="58" l="1"/>
  <c r="Z40" i="58" s="1"/>
  <c r="D33" i="44" s="1"/>
  <c r="Y41" i="58"/>
  <c r="Z41" i="58" s="1"/>
  <c r="D34" i="44" s="1"/>
  <c r="Y54" i="53"/>
  <c r="Y58" i="53" s="1"/>
  <c r="K58" i="53" s="1"/>
  <c r="I68" i="53"/>
  <c r="H68" i="53" s="1"/>
  <c r="I85" i="55"/>
  <c r="H85" i="55" s="1"/>
  <c r="D75" i="53"/>
  <c r="G18" i="44" s="1"/>
  <c r="D70" i="53"/>
  <c r="G13" i="44" s="1"/>
  <c r="D68" i="53"/>
  <c r="G11" i="44" s="1"/>
  <c r="D67" i="53"/>
  <c r="G10" i="44" s="1"/>
  <c r="G8" i="44"/>
  <c r="I106" i="53"/>
  <c r="H106" i="53" s="1"/>
  <c r="G63" i="53"/>
  <c r="G84" i="55"/>
  <c r="G106" i="53"/>
  <c r="G64" i="53"/>
  <c r="I69" i="53" l="1"/>
  <c r="H69" i="53" s="1"/>
  <c r="I86" i="55"/>
  <c r="H86" i="55" s="1"/>
  <c r="I107" i="53"/>
  <c r="H107" i="53" s="1"/>
  <c r="AH13" i="36"/>
  <c r="X12" i="36"/>
  <c r="AD12" i="36" s="1"/>
  <c r="S333" i="36"/>
  <c r="S330" i="36"/>
  <c r="S327" i="36"/>
  <c r="S324" i="36"/>
  <c r="S321" i="36"/>
  <c r="S318" i="36"/>
  <c r="F318" i="36"/>
  <c r="S311" i="36"/>
  <c r="S308" i="36"/>
  <c r="S305" i="36"/>
  <c r="S302" i="36"/>
  <c r="S299" i="36"/>
  <c r="S296" i="36"/>
  <c r="F296" i="36"/>
  <c r="S289" i="36"/>
  <c r="S286" i="36"/>
  <c r="S283" i="36"/>
  <c r="S280" i="36"/>
  <c r="S277" i="36"/>
  <c r="S274" i="36"/>
  <c r="F274" i="36"/>
  <c r="S267" i="36"/>
  <c r="S264" i="36"/>
  <c r="S261" i="36"/>
  <c r="S258" i="36"/>
  <c r="S255" i="36"/>
  <c r="S252" i="36"/>
  <c r="F252" i="36"/>
  <c r="S245" i="36"/>
  <c r="S242" i="36"/>
  <c r="S239" i="36"/>
  <c r="S236" i="36"/>
  <c r="S233" i="36"/>
  <c r="S230" i="36"/>
  <c r="F230" i="36"/>
  <c r="S223" i="36"/>
  <c r="S220" i="36"/>
  <c r="S217" i="36"/>
  <c r="S214" i="36"/>
  <c r="S211" i="36"/>
  <c r="S208" i="36"/>
  <c r="F208" i="36"/>
  <c r="S201" i="36"/>
  <c r="S198" i="36"/>
  <c r="S195" i="36"/>
  <c r="S192" i="36"/>
  <c r="S189" i="36"/>
  <c r="S186" i="36"/>
  <c r="F186" i="36"/>
  <c r="S179" i="36"/>
  <c r="S176" i="36"/>
  <c r="S173" i="36"/>
  <c r="S170" i="36"/>
  <c r="S167" i="36"/>
  <c r="S164" i="36"/>
  <c r="F164" i="36"/>
  <c r="S157" i="36"/>
  <c r="S154" i="36"/>
  <c r="S151" i="36"/>
  <c r="S148" i="36"/>
  <c r="S145" i="36"/>
  <c r="S142" i="36"/>
  <c r="F142" i="36"/>
  <c r="S135" i="36"/>
  <c r="S132" i="36"/>
  <c r="S129" i="36"/>
  <c r="S126" i="36"/>
  <c r="S123" i="36"/>
  <c r="S120" i="36"/>
  <c r="F120" i="36"/>
  <c r="S113" i="36"/>
  <c r="S110" i="36"/>
  <c r="S107" i="36"/>
  <c r="S104" i="36"/>
  <c r="S101" i="36"/>
  <c r="S98" i="36"/>
  <c r="F98" i="36"/>
  <c r="S91" i="36"/>
  <c r="S88" i="36"/>
  <c r="S85" i="36"/>
  <c r="S82" i="36"/>
  <c r="S79" i="36"/>
  <c r="S76" i="36"/>
  <c r="F76" i="36"/>
  <c r="S54" i="36"/>
  <c r="F54" i="36"/>
  <c r="S47" i="36"/>
  <c r="S44" i="36"/>
  <c r="S41" i="36"/>
  <c r="S38" i="36"/>
  <c r="S35" i="36"/>
  <c r="S32" i="36"/>
  <c r="F32" i="36"/>
  <c r="G107" i="53"/>
  <c r="G66" i="53"/>
  <c r="G85" i="55"/>
  <c r="G79" i="55"/>
  <c r="G6" i="44" l="1"/>
  <c r="D62" i="53"/>
  <c r="G7" i="44"/>
  <c r="I70" i="53"/>
  <c r="H70" i="53" s="1"/>
  <c r="I87" i="55"/>
  <c r="H87" i="55" s="1"/>
  <c r="I108" i="53"/>
  <c r="H108" i="53" s="1"/>
  <c r="S116" i="36"/>
  <c r="S138" i="36"/>
  <c r="S204" i="36"/>
  <c r="S292" i="36"/>
  <c r="S94" i="36"/>
  <c r="S270" i="36"/>
  <c r="S160" i="36"/>
  <c r="S182" i="36"/>
  <c r="S248" i="36"/>
  <c r="S336" i="36"/>
  <c r="S72" i="36"/>
  <c r="S50" i="36"/>
  <c r="S226" i="36"/>
  <c r="S314" i="36"/>
  <c r="S13" i="36"/>
  <c r="S10" i="36"/>
  <c r="S25" i="36"/>
  <c r="G108" i="53"/>
  <c r="G67" i="53"/>
  <c r="G86" i="55"/>
  <c r="I71" i="53" l="1"/>
  <c r="H71" i="53" s="1"/>
  <c r="I88" i="55"/>
  <c r="H88" i="55" s="1"/>
  <c r="I109" i="53"/>
  <c r="H109" i="53" s="1"/>
  <c r="AH14" i="36"/>
  <c r="G68" i="53"/>
  <c r="G87" i="55"/>
  <c r="G109" i="53"/>
  <c r="I72" i="53" l="1"/>
  <c r="H72" i="53" s="1"/>
  <c r="I89" i="55"/>
  <c r="H89" i="55" s="1"/>
  <c r="I110" i="53"/>
  <c r="H110" i="53" s="1"/>
  <c r="AH15" i="36"/>
  <c r="G88" i="55"/>
  <c r="G69" i="53"/>
  <c r="G110" i="53"/>
  <c r="I73" i="53" l="1"/>
  <c r="H73" i="53" s="1"/>
  <c r="I90" i="55"/>
  <c r="H90" i="55" s="1"/>
  <c r="I111" i="53"/>
  <c r="H111" i="53" s="1"/>
  <c r="AH16" i="36"/>
  <c r="G89" i="55"/>
  <c r="G111" i="53"/>
  <c r="G70" i="53"/>
  <c r="I74" i="53" l="1"/>
  <c r="H74" i="53" s="1"/>
  <c r="I91" i="55"/>
  <c r="I112" i="53"/>
  <c r="H112" i="53" s="1"/>
  <c r="AH17" i="36"/>
  <c r="G90" i="55"/>
  <c r="G71" i="53"/>
  <c r="H91" i="55" l="1"/>
  <c r="I92" i="55"/>
  <c r="I113" i="53"/>
  <c r="H113" i="53" s="1"/>
  <c r="AH18" i="36"/>
  <c r="I75" i="53"/>
  <c r="H75" i="53" s="1"/>
  <c r="G72" i="53"/>
  <c r="G91" i="55"/>
  <c r="G112" i="53"/>
  <c r="G113" i="53"/>
  <c r="H92" i="55" l="1"/>
  <c r="I93" i="55"/>
  <c r="I94" i="55" s="1"/>
  <c r="AH19" i="36"/>
  <c r="I114" i="53"/>
  <c r="H114" i="53" s="1"/>
  <c r="I76" i="53"/>
  <c r="H76" i="53" s="1"/>
  <c r="G114" i="53"/>
  <c r="G73" i="53"/>
  <c r="G92" i="55"/>
  <c r="H94" i="55" l="1"/>
  <c r="I95" i="55"/>
  <c r="H93" i="55"/>
  <c r="AH20" i="36"/>
  <c r="I115" i="53"/>
  <c r="I77" i="53"/>
  <c r="H77" i="53" s="1"/>
  <c r="G94" i="55"/>
  <c r="G74" i="53"/>
  <c r="G76" i="53"/>
  <c r="G93" i="55"/>
  <c r="H95" i="55" l="1"/>
  <c r="I96" i="55"/>
  <c r="I116" i="53"/>
  <c r="H115" i="53"/>
  <c r="I78" i="53"/>
  <c r="H78" i="53" s="1"/>
  <c r="AH21" i="36"/>
  <c r="S22" i="36"/>
  <c r="S19" i="36"/>
  <c r="S16" i="36"/>
  <c r="G95" i="55"/>
  <c r="G77" i="53"/>
  <c r="G75" i="53"/>
  <c r="G115" i="53"/>
  <c r="H96" i="55" l="1"/>
  <c r="I97" i="55"/>
  <c r="H116" i="53"/>
  <c r="I117" i="53"/>
  <c r="I79" i="53"/>
  <c r="H79" i="53" s="1"/>
  <c r="AH22" i="36"/>
  <c r="S28" i="36"/>
  <c r="S29" i="36" s="1"/>
  <c r="N7" i="37"/>
  <c r="N8" i="37"/>
  <c r="N9" i="37"/>
  <c r="N10" i="37"/>
  <c r="N11" i="37"/>
  <c r="N12" i="37"/>
  <c r="N13" i="37"/>
  <c r="N14" i="37"/>
  <c r="N15" i="37"/>
  <c r="N16" i="37"/>
  <c r="N17" i="37"/>
  <c r="N18" i="37"/>
  <c r="N19" i="37"/>
  <c r="N6" i="37"/>
  <c r="B6" i="44"/>
  <c r="B7" i="44"/>
  <c r="B8" i="44"/>
  <c r="B9" i="44"/>
  <c r="B10" i="44"/>
  <c r="B11" i="44"/>
  <c r="B12" i="44"/>
  <c r="B13" i="44"/>
  <c r="B14" i="44"/>
  <c r="B15" i="44"/>
  <c r="B16" i="44"/>
  <c r="B17" i="44"/>
  <c r="B18" i="44"/>
  <c r="B5" i="44"/>
  <c r="G96" i="55"/>
  <c r="G116" i="53"/>
  <c r="G78" i="53"/>
  <c r="H97" i="55" l="1"/>
  <c r="I98" i="55"/>
  <c r="H117" i="53"/>
  <c r="I118" i="53"/>
  <c r="I80" i="53"/>
  <c r="H80" i="53" s="1"/>
  <c r="AH23" i="36"/>
  <c r="G117" i="53"/>
  <c r="G79" i="53"/>
  <c r="G97" i="55"/>
  <c r="H98" i="55" l="1"/>
  <c r="I99" i="55"/>
  <c r="H118" i="53"/>
  <c r="I119" i="53"/>
  <c r="I81" i="53"/>
  <c r="H81" i="53" s="1"/>
  <c r="AH24" i="36"/>
  <c r="F5" i="44"/>
  <c r="M5" i="38"/>
  <c r="M6" i="38"/>
  <c r="M7" i="38"/>
  <c r="M8" i="38"/>
  <c r="M9" i="38"/>
  <c r="M10" i="38"/>
  <c r="M11" i="38"/>
  <c r="M12" i="38"/>
  <c r="M13" i="38"/>
  <c r="M14" i="38"/>
  <c r="M15" i="38"/>
  <c r="M16" i="38"/>
  <c r="M17" i="38"/>
  <c r="M4" i="38"/>
  <c r="A6" i="38"/>
  <c r="B6" i="38" s="1"/>
  <c r="A7" i="38"/>
  <c r="B7" i="38" s="1"/>
  <c r="A8" i="38"/>
  <c r="B8" i="38" s="1"/>
  <c r="A9" i="38"/>
  <c r="B9" i="38" s="1"/>
  <c r="A10" i="38"/>
  <c r="B10" i="38" s="1"/>
  <c r="A11" i="38"/>
  <c r="B11" i="38" s="1"/>
  <c r="A12" i="38"/>
  <c r="B12" i="38" s="1"/>
  <c r="A13" i="38"/>
  <c r="B13" i="38" s="1"/>
  <c r="A14" i="38"/>
  <c r="B14" i="38" s="1"/>
  <c r="A15" i="38"/>
  <c r="B15" i="38" s="1"/>
  <c r="A16" i="38"/>
  <c r="B16" i="38" s="1"/>
  <c r="A17" i="38"/>
  <c r="B17" i="38" s="1"/>
  <c r="A5" i="38"/>
  <c r="B5" i="38" s="1"/>
  <c r="A4" i="38"/>
  <c r="B4" i="38" s="1"/>
  <c r="A7" i="37"/>
  <c r="B7" i="37" s="1"/>
  <c r="A8" i="37"/>
  <c r="B8" i="37" s="1"/>
  <c r="A9" i="37"/>
  <c r="B9" i="37" s="1"/>
  <c r="A10" i="37"/>
  <c r="B10" i="37" s="1"/>
  <c r="A11" i="37"/>
  <c r="B11" i="37" s="1"/>
  <c r="A12" i="37"/>
  <c r="B12" i="37" s="1"/>
  <c r="A13" i="37"/>
  <c r="B13" i="37" s="1"/>
  <c r="A14" i="37"/>
  <c r="B14" i="37" s="1"/>
  <c r="A15" i="37"/>
  <c r="B15" i="37" s="1"/>
  <c r="A16" i="37"/>
  <c r="B16" i="37" s="1"/>
  <c r="A17" i="37"/>
  <c r="B17" i="37" s="1"/>
  <c r="A18" i="37"/>
  <c r="B18" i="37" s="1"/>
  <c r="A19" i="37"/>
  <c r="B19" i="37" s="1"/>
  <c r="X13" i="36"/>
  <c r="AD13" i="36" s="1"/>
  <c r="X14" i="36"/>
  <c r="AD14" i="36" s="1"/>
  <c r="X15" i="36"/>
  <c r="AD15" i="36" s="1"/>
  <c r="X16" i="36"/>
  <c r="AD16" i="36" s="1"/>
  <c r="X17" i="36"/>
  <c r="AD17" i="36" s="1"/>
  <c r="F10" i="36"/>
  <c r="G118" i="53"/>
  <c r="G80" i="53"/>
  <c r="G98" i="55"/>
  <c r="H99" i="55" l="1"/>
  <c r="I100" i="55"/>
  <c r="H119" i="53"/>
  <c r="I120" i="53"/>
  <c r="F16" i="37"/>
  <c r="J16" i="37"/>
  <c r="F8" i="37"/>
  <c r="J8" i="37"/>
  <c r="F19" i="37"/>
  <c r="J19" i="37"/>
  <c r="F11" i="37"/>
  <c r="J11" i="37"/>
  <c r="J18" i="37"/>
  <c r="F18" i="37"/>
  <c r="J14" i="37"/>
  <c r="F14" i="37"/>
  <c r="F10" i="37"/>
  <c r="J10" i="37"/>
  <c r="J12" i="37"/>
  <c r="F12" i="37"/>
  <c r="F15" i="37"/>
  <c r="J15" i="37"/>
  <c r="F7" i="37"/>
  <c r="J7" i="37"/>
  <c r="J17" i="37"/>
  <c r="F17" i="37"/>
  <c r="J13" i="37"/>
  <c r="F13" i="37"/>
  <c r="J9" i="37"/>
  <c r="F9" i="37"/>
  <c r="I82" i="53"/>
  <c r="H82" i="53" s="1"/>
  <c r="AH25" i="36"/>
  <c r="A9" i="35"/>
  <c r="A10" i="35"/>
  <c r="D10" i="35" s="1"/>
  <c r="A11" i="35"/>
  <c r="D11" i="35" s="1"/>
  <c r="A12" i="35"/>
  <c r="A13" i="35"/>
  <c r="D13" i="35" s="1"/>
  <c r="A14" i="35"/>
  <c r="D14" i="35" s="1"/>
  <c r="A15" i="35"/>
  <c r="D15" i="35" s="1"/>
  <c r="A16" i="35"/>
  <c r="D16" i="35" s="1"/>
  <c r="A17" i="35"/>
  <c r="D17" i="35" s="1"/>
  <c r="A18" i="35"/>
  <c r="D18" i="35" s="1"/>
  <c r="A19" i="35"/>
  <c r="D19" i="35" s="1"/>
  <c r="A20" i="35"/>
  <c r="D20" i="35" s="1"/>
  <c r="A8" i="35"/>
  <c r="D8" i="35" s="1"/>
  <c r="G119" i="53"/>
  <c r="G81" i="53"/>
  <c r="G99" i="55"/>
  <c r="H100" i="55" l="1"/>
  <c r="I101" i="55"/>
  <c r="D12" i="35"/>
  <c r="O13" i="37"/>
  <c r="O7" i="37"/>
  <c r="O12" i="37"/>
  <c r="E11" i="44" s="1"/>
  <c r="H120" i="53"/>
  <c r="I121" i="53"/>
  <c r="O11" i="37"/>
  <c r="E10" i="44" s="1"/>
  <c r="O9" i="37"/>
  <c r="E8" i="44" s="1"/>
  <c r="O18" i="37"/>
  <c r="E17" i="44" s="1"/>
  <c r="O16" i="37"/>
  <c r="E15" i="44" s="1"/>
  <c r="O14" i="37"/>
  <c r="O8" i="37"/>
  <c r="E7" i="44" s="1"/>
  <c r="O17" i="37"/>
  <c r="E16" i="44" s="1"/>
  <c r="O15" i="37"/>
  <c r="E14" i="44" s="1"/>
  <c r="O10" i="37"/>
  <c r="E9" i="44" s="1"/>
  <c r="O19" i="37"/>
  <c r="E18" i="44" s="1"/>
  <c r="I83" i="53"/>
  <c r="H83" i="53" s="1"/>
  <c r="AH26" i="36"/>
  <c r="AH27" i="36" s="1"/>
  <c r="AH28" i="36" s="1"/>
  <c r="AH29" i="36" s="1"/>
  <c r="AH30" i="36" s="1"/>
  <c r="AH31" i="36" s="1"/>
  <c r="AH32" i="36" s="1"/>
  <c r="AH33" i="36" s="1"/>
  <c r="AH34" i="36" s="1"/>
  <c r="AH35" i="36" s="1"/>
  <c r="AH36" i="36" s="1"/>
  <c r="AH37" i="36" s="1"/>
  <c r="AH38" i="36" s="1"/>
  <c r="AH39" i="36" s="1"/>
  <c r="AH40" i="36" s="1"/>
  <c r="AH41" i="36" s="1"/>
  <c r="D9" i="35"/>
  <c r="E12" i="44"/>
  <c r="E13" i="44"/>
  <c r="G82" i="53"/>
  <c r="G100" i="55"/>
  <c r="G120" i="53"/>
  <c r="H101" i="55" l="1"/>
  <c r="I102" i="55"/>
  <c r="H121" i="53"/>
  <c r="I122" i="53"/>
  <c r="I84" i="53"/>
  <c r="H84" i="53" s="1"/>
  <c r="A6" i="37"/>
  <c r="B6" i="37" s="1"/>
  <c r="G121" i="53"/>
  <c r="G101" i="55"/>
  <c r="G83" i="53"/>
  <c r="H102" i="55" l="1"/>
  <c r="I103" i="55"/>
  <c r="H122" i="53"/>
  <c r="I123" i="53"/>
  <c r="I85" i="53"/>
  <c r="H85" i="53" s="1"/>
  <c r="F6" i="37"/>
  <c r="J6" i="37"/>
  <c r="G102" i="55"/>
  <c r="G84" i="53"/>
  <c r="G122" i="53"/>
  <c r="I104" i="55" l="1"/>
  <c r="H103" i="55"/>
  <c r="H123" i="53"/>
  <c r="I124" i="53"/>
  <c r="S403" i="36"/>
  <c r="S447" i="36"/>
  <c r="S469" i="36"/>
  <c r="S513" i="36"/>
  <c r="S557" i="36"/>
  <c r="S645" i="36"/>
  <c r="S623" i="36"/>
  <c r="S601" i="36"/>
  <c r="S667" i="36"/>
  <c r="S491" i="36"/>
  <c r="S535" i="36"/>
  <c r="S579" i="36"/>
  <c r="S425" i="36"/>
  <c r="I86" i="53"/>
  <c r="H86" i="53" s="1"/>
  <c r="S381" i="36"/>
  <c r="S359" i="36"/>
  <c r="T28" i="36"/>
  <c r="S139" i="36"/>
  <c r="S117" i="36"/>
  <c r="S293" i="36"/>
  <c r="S205" i="36"/>
  <c r="S73" i="36"/>
  <c r="S249" i="36"/>
  <c r="S227" i="36"/>
  <c r="S161" i="36"/>
  <c r="S183" i="36"/>
  <c r="S271" i="36"/>
  <c r="S337" i="36"/>
  <c r="S95" i="36"/>
  <c r="S315" i="36"/>
  <c r="S51" i="36"/>
  <c r="A7" i="35"/>
  <c r="B3" i="35"/>
  <c r="B2" i="35"/>
  <c r="G85" i="53"/>
  <c r="G123" i="53"/>
  <c r="G103" i="55"/>
  <c r="AE12" i="36"/>
  <c r="I105" i="55" l="1"/>
  <c r="H104" i="55"/>
  <c r="H124" i="53"/>
  <c r="I125" i="53"/>
  <c r="T644" i="36"/>
  <c r="B644" i="36"/>
  <c r="B666" i="36"/>
  <c r="T666" i="36"/>
  <c r="B512" i="36"/>
  <c r="T512" i="36"/>
  <c r="B490" i="36"/>
  <c r="T490" i="36"/>
  <c r="T446" i="36"/>
  <c r="B446" i="36"/>
  <c r="T424" i="36"/>
  <c r="B424" i="36"/>
  <c r="B556" i="36"/>
  <c r="T556" i="36"/>
  <c r="B402" i="36"/>
  <c r="T402" i="36"/>
  <c r="B578" i="36"/>
  <c r="T578" i="36"/>
  <c r="T600" i="36"/>
  <c r="B600" i="36"/>
  <c r="T534" i="36"/>
  <c r="B534" i="36"/>
  <c r="B622" i="36"/>
  <c r="T622" i="36"/>
  <c r="B468" i="36"/>
  <c r="T468" i="36"/>
  <c r="I87" i="53"/>
  <c r="H87" i="53" s="1"/>
  <c r="B358" i="36"/>
  <c r="T358" i="36"/>
  <c r="T380" i="36"/>
  <c r="B380" i="36"/>
  <c r="D7" i="35"/>
  <c r="Y12" i="36"/>
  <c r="Z12" i="36" s="1"/>
  <c r="B160" i="36"/>
  <c r="T160" i="36"/>
  <c r="T204" i="36"/>
  <c r="B204" i="36"/>
  <c r="T336" i="36"/>
  <c r="B336" i="36"/>
  <c r="T226" i="36"/>
  <c r="B226" i="36"/>
  <c r="B292" i="36"/>
  <c r="T292" i="36"/>
  <c r="T94" i="36"/>
  <c r="B94" i="36"/>
  <c r="T50" i="36"/>
  <c r="B50" i="36"/>
  <c r="T270" i="36"/>
  <c r="B248" i="36"/>
  <c r="T248" i="36"/>
  <c r="B116" i="36"/>
  <c r="T116" i="36"/>
  <c r="T314" i="36"/>
  <c r="B314" i="36"/>
  <c r="T182" i="36"/>
  <c r="B182" i="36"/>
  <c r="T72" i="36"/>
  <c r="B72" i="36"/>
  <c r="B138" i="36"/>
  <c r="T138" i="36"/>
  <c r="O6" i="37"/>
  <c r="E5" i="44" s="1"/>
  <c r="B28" i="36"/>
  <c r="AE16" i="36"/>
  <c r="AE35" i="36"/>
  <c r="AE21" i="36"/>
  <c r="AE27" i="36"/>
  <c r="AE15" i="36"/>
  <c r="AE30" i="36"/>
  <c r="AE25" i="36"/>
  <c r="AE20" i="36"/>
  <c r="AE18" i="36"/>
  <c r="G104" i="55"/>
  <c r="AE22" i="36"/>
  <c r="AE41" i="36"/>
  <c r="AE31" i="36"/>
  <c r="AE28" i="36"/>
  <c r="AE33" i="36"/>
  <c r="AE36" i="36"/>
  <c r="G86" i="53"/>
  <c r="AE38" i="36"/>
  <c r="AE23" i="36"/>
  <c r="AE17" i="36"/>
  <c r="AE32" i="36"/>
  <c r="AE13" i="36"/>
  <c r="AE40" i="36"/>
  <c r="AE14" i="36"/>
  <c r="AE26" i="36"/>
  <c r="AE39" i="36"/>
  <c r="AE29" i="36"/>
  <c r="AE24" i="36"/>
  <c r="AE34" i="36"/>
  <c r="G124" i="53"/>
  <c r="AE19" i="36"/>
  <c r="H105" i="55" l="1"/>
  <c r="I106" i="55"/>
  <c r="H125" i="53"/>
  <c r="I126" i="53"/>
  <c r="Y39" i="36"/>
  <c r="Z39" i="36" s="1"/>
  <c r="C32" i="44" s="1"/>
  <c r="Y29" i="36"/>
  <c r="Z29" i="36" s="1"/>
  <c r="C22" i="44" s="1"/>
  <c r="Y33" i="36"/>
  <c r="Z33" i="36" s="1"/>
  <c r="C26" i="44" s="1"/>
  <c r="Y38" i="36"/>
  <c r="Z38" i="36" s="1"/>
  <c r="C31" i="44" s="1"/>
  <c r="Y30" i="36"/>
  <c r="Z30" i="36" s="1"/>
  <c r="C23" i="44" s="1"/>
  <c r="Y32" i="36"/>
  <c r="Z32" i="36" s="1"/>
  <c r="C25" i="44" s="1"/>
  <c r="Y36" i="36"/>
  <c r="Z36" i="36" s="1"/>
  <c r="C29" i="44" s="1"/>
  <c r="Y34" i="36"/>
  <c r="Z34" i="36" s="1"/>
  <c r="C27" i="44" s="1"/>
  <c r="Y28" i="36"/>
  <c r="Z28" i="36" s="1"/>
  <c r="Y35" i="36"/>
  <c r="Z35" i="36" s="1"/>
  <c r="C28" i="44" s="1"/>
  <c r="Y31" i="36"/>
  <c r="Z31" i="36" s="1"/>
  <c r="C24" i="44" s="1"/>
  <c r="Y40" i="36"/>
  <c r="Z40" i="36" s="1"/>
  <c r="C33" i="44" s="1"/>
  <c r="I88" i="53"/>
  <c r="H88" i="53" s="1"/>
  <c r="Y27" i="36"/>
  <c r="Z27" i="36" s="1"/>
  <c r="Y26" i="36"/>
  <c r="Z26" i="36" s="1"/>
  <c r="C19" i="44" s="1"/>
  <c r="Y17" i="36"/>
  <c r="Z17" i="36" s="1"/>
  <c r="C10" i="44" s="1"/>
  <c r="I10" i="44" s="1"/>
  <c r="F19" i="56" s="1"/>
  <c r="Y24" i="36"/>
  <c r="Z24" i="36" s="1"/>
  <c r="C17" i="44" s="1"/>
  <c r="Y23" i="36"/>
  <c r="Z23" i="36" s="1"/>
  <c r="C16" i="44" s="1"/>
  <c r="I16" i="44" s="1"/>
  <c r="F25" i="56" s="1"/>
  <c r="Y21" i="36"/>
  <c r="Z21" i="36" s="1"/>
  <c r="C14" i="44" s="1"/>
  <c r="I14" i="44" s="1"/>
  <c r="F23" i="56" s="1"/>
  <c r="Y19" i="36"/>
  <c r="Z19" i="36" s="1"/>
  <c r="C12" i="44" s="1"/>
  <c r="I12" i="44" s="1"/>
  <c r="F21" i="56" s="1"/>
  <c r="Y18" i="36"/>
  <c r="Z18" i="36" s="1"/>
  <c r="C11" i="44" s="1"/>
  <c r="I11" i="44" s="1"/>
  <c r="F20" i="56" s="1"/>
  <c r="Y13" i="36"/>
  <c r="Z13" i="36" s="1"/>
  <c r="C6" i="44" s="1"/>
  <c r="Y20" i="36"/>
  <c r="Z20" i="36" s="1"/>
  <c r="C13" i="44" s="1"/>
  <c r="I13" i="44" s="1"/>
  <c r="F22" i="56" s="1"/>
  <c r="Y22" i="36"/>
  <c r="Z22" i="36" s="1"/>
  <c r="C15" i="44" s="1"/>
  <c r="I15" i="44" s="1"/>
  <c r="F24" i="56" s="1"/>
  <c r="Y16" i="36"/>
  <c r="Z16" i="36" s="1"/>
  <c r="C9" i="44" s="1"/>
  <c r="Y25" i="36"/>
  <c r="Z25" i="36" s="1"/>
  <c r="C18" i="44" s="1"/>
  <c r="Y14" i="36"/>
  <c r="Z14" i="36" s="1"/>
  <c r="C7" i="44" s="1"/>
  <c r="I7" i="44" s="1"/>
  <c r="F16" i="56" s="1"/>
  <c r="Y15" i="36"/>
  <c r="Z15" i="36" s="1"/>
  <c r="C8" i="44" s="1"/>
  <c r="I8" i="44" s="1"/>
  <c r="F17" i="56" s="1"/>
  <c r="C5" i="44"/>
  <c r="E6" i="44"/>
  <c r="G87" i="53"/>
  <c r="G105" i="55"/>
  <c r="G125" i="53"/>
  <c r="AE37" i="36"/>
  <c r="G17" i="56" l="1"/>
  <c r="K21" i="56"/>
  <c r="G21" i="56"/>
  <c r="M21" i="56"/>
  <c r="J21" i="56"/>
  <c r="K19" i="56"/>
  <c r="G19" i="56"/>
  <c r="M19" i="56"/>
  <c r="J19" i="56"/>
  <c r="M22" i="56"/>
  <c r="J22" i="56"/>
  <c r="K22" i="56"/>
  <c r="G22" i="56"/>
  <c r="K23" i="56"/>
  <c r="G23" i="56"/>
  <c r="M23" i="56"/>
  <c r="J23" i="56"/>
  <c r="G16" i="56"/>
  <c r="G25" i="56"/>
  <c r="M25" i="56"/>
  <c r="K25" i="56"/>
  <c r="J25" i="56"/>
  <c r="M24" i="56"/>
  <c r="J24" i="56"/>
  <c r="K24" i="56"/>
  <c r="G24" i="56"/>
  <c r="M20" i="56"/>
  <c r="J20" i="56"/>
  <c r="K20" i="56"/>
  <c r="G20" i="56"/>
  <c r="I9" i="44"/>
  <c r="F18" i="56" s="1"/>
  <c r="H106" i="55"/>
  <c r="I107" i="55"/>
  <c r="H107" i="55" s="1"/>
  <c r="Y37" i="36"/>
  <c r="Z37" i="36" s="1"/>
  <c r="C30" i="44" s="1"/>
  <c r="I30" i="44" s="1"/>
  <c r="F39" i="56" s="1"/>
  <c r="I6" i="44"/>
  <c r="F15" i="56" s="1"/>
  <c r="I17" i="44"/>
  <c r="F26" i="56" s="1"/>
  <c r="I25" i="44"/>
  <c r="F34" i="56" s="1"/>
  <c r="I22" i="44"/>
  <c r="F31" i="56" s="1"/>
  <c r="I33" i="44"/>
  <c r="F42" i="56" s="1"/>
  <c r="I27" i="44"/>
  <c r="F36" i="56" s="1"/>
  <c r="I23" i="44"/>
  <c r="F32" i="56" s="1"/>
  <c r="I32" i="44"/>
  <c r="F41" i="56" s="1"/>
  <c r="I19" i="44"/>
  <c r="F28" i="56" s="1"/>
  <c r="I24" i="44"/>
  <c r="F33" i="56" s="1"/>
  <c r="I29" i="44"/>
  <c r="F38" i="56" s="1"/>
  <c r="I31" i="44"/>
  <c r="F40" i="56" s="1"/>
  <c r="I18" i="44"/>
  <c r="F27" i="56" s="1"/>
  <c r="I28" i="44"/>
  <c r="F37" i="56" s="1"/>
  <c r="I26" i="44"/>
  <c r="F35" i="56" s="1"/>
  <c r="H126" i="53"/>
  <c r="I127" i="53"/>
  <c r="Y41" i="36"/>
  <c r="Z41" i="36" s="1"/>
  <c r="I89" i="53"/>
  <c r="H89" i="53" s="1"/>
  <c r="C20" i="44"/>
  <c r="I20" i="44" s="1"/>
  <c r="F29" i="56" s="1"/>
  <c r="G106" i="55"/>
  <c r="G107" i="55"/>
  <c r="G88" i="53"/>
  <c r="G126" i="53"/>
  <c r="G35" i="56" l="1"/>
  <c r="M35" i="56"/>
  <c r="J35" i="56"/>
  <c r="K35" i="56"/>
  <c r="J38" i="56"/>
  <c r="K38" i="56"/>
  <c r="M38" i="56"/>
  <c r="G38" i="56"/>
  <c r="J32" i="56"/>
  <c r="K32" i="56"/>
  <c r="M32" i="56"/>
  <c r="G32" i="56"/>
  <c r="J34" i="56"/>
  <c r="K34" i="56"/>
  <c r="G34" i="56"/>
  <c r="M34" i="56"/>
  <c r="G29" i="56"/>
  <c r="M29" i="56"/>
  <c r="J29" i="56"/>
  <c r="K29" i="56"/>
  <c r="G37" i="56"/>
  <c r="M37" i="56"/>
  <c r="J37" i="56"/>
  <c r="K37" i="56"/>
  <c r="G33" i="56"/>
  <c r="M33" i="56"/>
  <c r="K33" i="56"/>
  <c r="J33" i="56"/>
  <c r="J36" i="56"/>
  <c r="K36" i="56"/>
  <c r="M36" i="56"/>
  <c r="G36" i="56"/>
  <c r="J26" i="56"/>
  <c r="K26" i="56"/>
  <c r="M26" i="56"/>
  <c r="G26" i="56"/>
  <c r="G27" i="56"/>
  <c r="M27" i="56"/>
  <c r="J27" i="56"/>
  <c r="K27" i="56"/>
  <c r="J28" i="56"/>
  <c r="K28" i="56"/>
  <c r="M28" i="56"/>
  <c r="G28" i="56"/>
  <c r="J42" i="56"/>
  <c r="K42" i="56"/>
  <c r="M42" i="56"/>
  <c r="G15" i="56"/>
  <c r="J18" i="56"/>
  <c r="K18" i="56"/>
  <c r="G18" i="56"/>
  <c r="H18" i="56" s="1"/>
  <c r="L18" i="56"/>
  <c r="M18" i="56"/>
  <c r="J40" i="56"/>
  <c r="K40" i="56"/>
  <c r="M40" i="56"/>
  <c r="G40" i="56"/>
  <c r="M41" i="56"/>
  <c r="K41" i="56"/>
  <c r="J41" i="56"/>
  <c r="G31" i="56"/>
  <c r="M31" i="56"/>
  <c r="J31" i="56"/>
  <c r="K31" i="56"/>
  <c r="G39" i="56"/>
  <c r="M39" i="56"/>
  <c r="K39" i="56"/>
  <c r="J39" i="56"/>
  <c r="H127" i="53"/>
  <c r="I128" i="53"/>
  <c r="C21" i="44"/>
  <c r="C34" i="44"/>
  <c r="T8" i="28"/>
  <c r="J8" i="28"/>
  <c r="P8" i="28"/>
  <c r="R8" i="28"/>
  <c r="L8" i="28"/>
  <c r="H8" i="28"/>
  <c r="X8" i="28"/>
  <c r="N8" i="28"/>
  <c r="V8" i="28"/>
  <c r="Z8" i="28"/>
  <c r="I90" i="53"/>
  <c r="H90" i="53" s="1"/>
  <c r="G127" i="53"/>
  <c r="G89" i="53"/>
  <c r="G41" i="56" l="1"/>
  <c r="J73" i="28"/>
  <c r="J74" i="28"/>
  <c r="J78" i="28"/>
  <c r="J82" i="28"/>
  <c r="J86" i="28"/>
  <c r="J90" i="28"/>
  <c r="J80" i="28"/>
  <c r="J88" i="28"/>
  <c r="J81" i="28"/>
  <c r="J89" i="28"/>
  <c r="J75" i="28"/>
  <c r="J79" i="28"/>
  <c r="J83" i="28"/>
  <c r="J87" i="28"/>
  <c r="J91" i="28"/>
  <c r="J76" i="28"/>
  <c r="J84" i="28"/>
  <c r="J77" i="28"/>
  <c r="J85" i="28"/>
  <c r="J14" i="28"/>
  <c r="J15" i="28"/>
  <c r="J19" i="28"/>
  <c r="J23" i="28"/>
  <c r="J18" i="28"/>
  <c r="J16" i="28"/>
  <c r="J20" i="28"/>
  <c r="J24" i="28"/>
  <c r="J21" i="28"/>
  <c r="J22" i="28"/>
  <c r="J17" i="28"/>
  <c r="BD8" i="28"/>
  <c r="BD73" i="28" s="1"/>
  <c r="AB8" i="28"/>
  <c r="AB84" i="28" s="1"/>
  <c r="AC84" i="28" s="1"/>
  <c r="L73" i="28"/>
  <c r="M73" i="28" s="1"/>
  <c r="L75" i="28"/>
  <c r="M75" i="28" s="1"/>
  <c r="L79" i="28"/>
  <c r="M79" i="28" s="1"/>
  <c r="L83" i="28"/>
  <c r="M83" i="28" s="1"/>
  <c r="L87" i="28"/>
  <c r="M87" i="28" s="1"/>
  <c r="L91" i="28"/>
  <c r="M91" i="28" s="1"/>
  <c r="L95" i="28"/>
  <c r="L99" i="28"/>
  <c r="L103" i="28"/>
  <c r="L107" i="28"/>
  <c r="L111" i="28"/>
  <c r="L115" i="28"/>
  <c r="L119" i="28"/>
  <c r="L123" i="28"/>
  <c r="L127" i="28"/>
  <c r="L131" i="28"/>
  <c r="L135" i="28"/>
  <c r="L139" i="28"/>
  <c r="L143" i="28"/>
  <c r="L147" i="28"/>
  <c r="L151" i="28"/>
  <c r="L155" i="28"/>
  <c r="L159" i="28"/>
  <c r="L81" i="28"/>
  <c r="M81" i="28" s="1"/>
  <c r="L89" i="28"/>
  <c r="M89" i="28" s="1"/>
  <c r="L97" i="28"/>
  <c r="L105" i="28"/>
  <c r="L113" i="28"/>
  <c r="L125" i="28"/>
  <c r="L133" i="28"/>
  <c r="L141" i="28"/>
  <c r="L149" i="28"/>
  <c r="L157" i="28"/>
  <c r="L78" i="28"/>
  <c r="M78" i="28" s="1"/>
  <c r="L86" i="28"/>
  <c r="M86" i="28" s="1"/>
  <c r="L90" i="28"/>
  <c r="M90" i="28" s="1"/>
  <c r="L102" i="28"/>
  <c r="L110" i="28"/>
  <c r="L118" i="28"/>
  <c r="L126" i="28"/>
  <c r="L134" i="28"/>
  <c r="L142" i="28"/>
  <c r="L150" i="28"/>
  <c r="L158" i="28"/>
  <c r="L76" i="28"/>
  <c r="M76" i="28" s="1"/>
  <c r="L80" i="28"/>
  <c r="M80" i="28" s="1"/>
  <c r="L84" i="28"/>
  <c r="M84" i="28" s="1"/>
  <c r="L88" i="28"/>
  <c r="M88" i="28" s="1"/>
  <c r="L92" i="28"/>
  <c r="L96" i="28"/>
  <c r="L100" i="28"/>
  <c r="L104" i="28"/>
  <c r="L108" i="28"/>
  <c r="L112" i="28"/>
  <c r="L116" i="28"/>
  <c r="L120" i="28"/>
  <c r="L124" i="28"/>
  <c r="L128" i="28"/>
  <c r="L132" i="28"/>
  <c r="L136" i="28"/>
  <c r="L140" i="28"/>
  <c r="L144" i="28"/>
  <c r="L148" i="28"/>
  <c r="L152" i="28"/>
  <c r="L156" i="28"/>
  <c r="L160" i="28"/>
  <c r="L77" i="28"/>
  <c r="M77" i="28" s="1"/>
  <c r="L85" i="28"/>
  <c r="M85" i="28" s="1"/>
  <c r="L93" i="28"/>
  <c r="L101" i="28"/>
  <c r="L109" i="28"/>
  <c r="L117" i="28"/>
  <c r="L121" i="28"/>
  <c r="L129" i="28"/>
  <c r="L137" i="28"/>
  <c r="L145" i="28"/>
  <c r="L153" i="28"/>
  <c r="L161" i="28"/>
  <c r="L74" i="28"/>
  <c r="M74" i="28" s="1"/>
  <c r="L82" i="28"/>
  <c r="M82" i="28" s="1"/>
  <c r="L94" i="28"/>
  <c r="L98" i="28"/>
  <c r="L106" i="28"/>
  <c r="L114" i="28"/>
  <c r="L122" i="28"/>
  <c r="L130" i="28"/>
  <c r="L138" i="28"/>
  <c r="L146" i="28"/>
  <c r="L154" i="28"/>
  <c r="L162" i="28"/>
  <c r="L17" i="28"/>
  <c r="M17" i="28" s="1"/>
  <c r="L21" i="28"/>
  <c r="M21" i="28" s="1"/>
  <c r="L25" i="28"/>
  <c r="L29" i="28"/>
  <c r="L33" i="28"/>
  <c r="L37" i="28"/>
  <c r="L41" i="28"/>
  <c r="L45" i="28"/>
  <c r="L49" i="28"/>
  <c r="L53" i="28"/>
  <c r="L57" i="28"/>
  <c r="L61" i="28"/>
  <c r="L65" i="28"/>
  <c r="L69" i="28"/>
  <c r="L18" i="28"/>
  <c r="M18" i="28" s="1"/>
  <c r="L22" i="28"/>
  <c r="M22" i="28" s="1"/>
  <c r="L26" i="28"/>
  <c r="L30" i="28"/>
  <c r="L34" i="28"/>
  <c r="L38" i="28"/>
  <c r="L42" i="28"/>
  <c r="L46" i="28"/>
  <c r="L50" i="28"/>
  <c r="L54" i="28"/>
  <c r="L58" i="28"/>
  <c r="L62" i="28"/>
  <c r="L66" i="28"/>
  <c r="L70" i="28"/>
  <c r="L15" i="28"/>
  <c r="M15" i="28" s="1"/>
  <c r="L19" i="28"/>
  <c r="M19" i="28" s="1"/>
  <c r="L23" i="28"/>
  <c r="M23" i="28" s="1"/>
  <c r="L27" i="28"/>
  <c r="L31" i="28"/>
  <c r="L35" i="28"/>
  <c r="L39" i="28"/>
  <c r="L43" i="28"/>
  <c r="L47" i="28"/>
  <c r="L51" i="28"/>
  <c r="L55" i="28"/>
  <c r="L59" i="28"/>
  <c r="L63" i="28"/>
  <c r="L67" i="28"/>
  <c r="L16" i="28"/>
  <c r="M16" i="28" s="1"/>
  <c r="L20" i="28"/>
  <c r="M20" i="28" s="1"/>
  <c r="L24" i="28"/>
  <c r="M24" i="28" s="1"/>
  <c r="L28" i="28"/>
  <c r="L32" i="28"/>
  <c r="L36" i="28"/>
  <c r="L40" i="28"/>
  <c r="L44" i="28"/>
  <c r="L48" i="28"/>
  <c r="L52" i="28"/>
  <c r="L56" i="28"/>
  <c r="L60" i="28"/>
  <c r="L64" i="28"/>
  <c r="L68" i="28"/>
  <c r="L11" i="28"/>
  <c r="L14" i="28"/>
  <c r="M14" i="28" s="1"/>
  <c r="BB8" i="28"/>
  <c r="BB74" i="28" s="1"/>
  <c r="BC74" i="28" s="1"/>
  <c r="AD8" i="28"/>
  <c r="AD73" i="28" s="1"/>
  <c r="AE73" i="28" s="1"/>
  <c r="AT8" i="28"/>
  <c r="AT73" i="28" s="1"/>
  <c r="AL8" i="28"/>
  <c r="AL76" i="28" s="1"/>
  <c r="AM76" i="28" s="1"/>
  <c r="BB73" i="28"/>
  <c r="BC73" i="28" s="1"/>
  <c r="I34" i="44"/>
  <c r="F43" i="56" s="1"/>
  <c r="I21" i="44"/>
  <c r="F30" i="56" s="1"/>
  <c r="Z73" i="28"/>
  <c r="AA73" i="28" s="1"/>
  <c r="Z74" i="28"/>
  <c r="AA74" i="28" s="1"/>
  <c r="Z78" i="28"/>
  <c r="AA78" i="28" s="1"/>
  <c r="Z82" i="28"/>
  <c r="AA82" i="28" s="1"/>
  <c r="Z86" i="28"/>
  <c r="AA86" i="28" s="1"/>
  <c r="Z90" i="28"/>
  <c r="AA90" i="28" s="1"/>
  <c r="Z94" i="28"/>
  <c r="Z98" i="28"/>
  <c r="Z102" i="28"/>
  <c r="Z106" i="28"/>
  <c r="Z110" i="28"/>
  <c r="Z114" i="28"/>
  <c r="Z118" i="28"/>
  <c r="Z122" i="28"/>
  <c r="Z126" i="28"/>
  <c r="Z130" i="28"/>
  <c r="Z134" i="28"/>
  <c r="Z138" i="28"/>
  <c r="Z142" i="28"/>
  <c r="Z146" i="28"/>
  <c r="Z150" i="28"/>
  <c r="Z154" i="28"/>
  <c r="Z158" i="28"/>
  <c r="Z162" i="28"/>
  <c r="Z75" i="28"/>
  <c r="AA75" i="28" s="1"/>
  <c r="Z79" i="28"/>
  <c r="AA79" i="28" s="1"/>
  <c r="Z83" i="28"/>
  <c r="AA83" i="28" s="1"/>
  <c r="Z87" i="28"/>
  <c r="AA87" i="28" s="1"/>
  <c r="Z91" i="28"/>
  <c r="AA91" i="28" s="1"/>
  <c r="Z95" i="28"/>
  <c r="Z99" i="28"/>
  <c r="Z103" i="28"/>
  <c r="Z107" i="28"/>
  <c r="Z111" i="28"/>
  <c r="Z115" i="28"/>
  <c r="Z119" i="28"/>
  <c r="Z123" i="28"/>
  <c r="Z127" i="28"/>
  <c r="Z131" i="28"/>
  <c r="Z135" i="28"/>
  <c r="Z139" i="28"/>
  <c r="Z143" i="28"/>
  <c r="Z147" i="28"/>
  <c r="Z151" i="28"/>
  <c r="Z159" i="28"/>
  <c r="Z76" i="28"/>
  <c r="AA76" i="28" s="1"/>
  <c r="Z80" i="28"/>
  <c r="AA80" i="28" s="1"/>
  <c r="Z84" i="28"/>
  <c r="AA84" i="28" s="1"/>
  <c r="Z88" i="28"/>
  <c r="AA88" i="28" s="1"/>
  <c r="Z92" i="28"/>
  <c r="Z96" i="28"/>
  <c r="Z100" i="28"/>
  <c r="Z104" i="28"/>
  <c r="Z108" i="28"/>
  <c r="Z112" i="28"/>
  <c r="Z116" i="28"/>
  <c r="Z120" i="28"/>
  <c r="Z124" i="28"/>
  <c r="Z128" i="28"/>
  <c r="Z132" i="28"/>
  <c r="Z136" i="28"/>
  <c r="Z140" i="28"/>
  <c r="Z144" i="28"/>
  <c r="Z148" i="28"/>
  <c r="Z152" i="28"/>
  <c r="Z156" i="28"/>
  <c r="Z160" i="28"/>
  <c r="Z77" i="28"/>
  <c r="AA77" i="28" s="1"/>
  <c r="Z81" i="28"/>
  <c r="AA81" i="28" s="1"/>
  <c r="Z85" i="28"/>
  <c r="AA85" i="28" s="1"/>
  <c r="Z89" i="28"/>
  <c r="AA89" i="28" s="1"/>
  <c r="Z93" i="28"/>
  <c r="Z97" i="28"/>
  <c r="Z101" i="28"/>
  <c r="Z105" i="28"/>
  <c r="Z109" i="28"/>
  <c r="Z113" i="28"/>
  <c r="Z117" i="28"/>
  <c r="Z121" i="28"/>
  <c r="Z125" i="28"/>
  <c r="Z129" i="28"/>
  <c r="Z133" i="28"/>
  <c r="Z137" i="28"/>
  <c r="Z141" i="28"/>
  <c r="Z145" i="28"/>
  <c r="Z149" i="28"/>
  <c r="Z153" i="28"/>
  <c r="Z157" i="28"/>
  <c r="Z161" i="28"/>
  <c r="Z155" i="28"/>
  <c r="Z14" i="28"/>
  <c r="AA14" i="28" s="1"/>
  <c r="Z15" i="28"/>
  <c r="AA15" i="28" s="1"/>
  <c r="Z16" i="28"/>
  <c r="AA16" i="28" s="1"/>
  <c r="Z20" i="28"/>
  <c r="AA20" i="28" s="1"/>
  <c r="Z24" i="28"/>
  <c r="AA24" i="28" s="1"/>
  <c r="Z28" i="28"/>
  <c r="Z32" i="28"/>
  <c r="Z36" i="28"/>
  <c r="Z40" i="28"/>
  <c r="Z44" i="28"/>
  <c r="Z48" i="28"/>
  <c r="Z52" i="28"/>
  <c r="Z56" i="28"/>
  <c r="Z60" i="28"/>
  <c r="Z64" i="28"/>
  <c r="Z68" i="28"/>
  <c r="Z26" i="28"/>
  <c r="Z34" i="28"/>
  <c r="Z42" i="28"/>
  <c r="Z54" i="28"/>
  <c r="Z62" i="28"/>
  <c r="Z19" i="28"/>
  <c r="AA19" i="28" s="1"/>
  <c r="Z27" i="28"/>
  <c r="Z35" i="28"/>
  <c r="Z43" i="28"/>
  <c r="Z51" i="28"/>
  <c r="Z59" i="28"/>
  <c r="Z67" i="28"/>
  <c r="Z17" i="28"/>
  <c r="AA17" i="28" s="1"/>
  <c r="Z21" i="28"/>
  <c r="AA21" i="28" s="1"/>
  <c r="Z25" i="28"/>
  <c r="Z29" i="28"/>
  <c r="Z33" i="28"/>
  <c r="Z37" i="28"/>
  <c r="Z41" i="28"/>
  <c r="Z45" i="28"/>
  <c r="Z49" i="28"/>
  <c r="Z53" i="28"/>
  <c r="Z57" i="28"/>
  <c r="Z61" i="28"/>
  <c r="Z65" i="28"/>
  <c r="Z69" i="28"/>
  <c r="Z18" i="28"/>
  <c r="AA18" i="28" s="1"/>
  <c r="Z22" i="28"/>
  <c r="AA22" i="28" s="1"/>
  <c r="Z30" i="28"/>
  <c r="Z38" i="28"/>
  <c r="Z46" i="28"/>
  <c r="Z50" i="28"/>
  <c r="Z58" i="28"/>
  <c r="Z66" i="28"/>
  <c r="Z70" i="28"/>
  <c r="Z23" i="28"/>
  <c r="AA23" i="28" s="1"/>
  <c r="Z31" i="28"/>
  <c r="Z39" i="28"/>
  <c r="Z47" i="28"/>
  <c r="Z55" i="28"/>
  <c r="Z63" i="28"/>
  <c r="X73" i="28"/>
  <c r="Y73" i="28" s="1"/>
  <c r="X74" i="28"/>
  <c r="Y74" i="28" s="1"/>
  <c r="X78" i="28"/>
  <c r="Y78" i="28" s="1"/>
  <c r="X82" i="28"/>
  <c r="Y82" i="28" s="1"/>
  <c r="X86" i="28"/>
  <c r="Y86" i="28" s="1"/>
  <c r="X90" i="28"/>
  <c r="Y90" i="28" s="1"/>
  <c r="X94" i="28"/>
  <c r="X98" i="28"/>
  <c r="X102" i="28"/>
  <c r="X106" i="28"/>
  <c r="X110" i="28"/>
  <c r="X114" i="28"/>
  <c r="X118" i="28"/>
  <c r="X122" i="28"/>
  <c r="X126" i="28"/>
  <c r="X130" i="28"/>
  <c r="X134" i="28"/>
  <c r="X138" i="28"/>
  <c r="X142" i="28"/>
  <c r="X146" i="28"/>
  <c r="X150" i="28"/>
  <c r="X154" i="28"/>
  <c r="X158" i="28"/>
  <c r="X162" i="28"/>
  <c r="X75" i="28"/>
  <c r="Y75" i="28" s="1"/>
  <c r="X79" i="28"/>
  <c r="Y79" i="28" s="1"/>
  <c r="X83" i="28"/>
  <c r="Y83" i="28" s="1"/>
  <c r="X87" i="28"/>
  <c r="Y87" i="28" s="1"/>
  <c r="X91" i="28"/>
  <c r="Y91" i="28" s="1"/>
  <c r="X95" i="28"/>
  <c r="X99" i="28"/>
  <c r="X103" i="28"/>
  <c r="X107" i="28"/>
  <c r="X111" i="28"/>
  <c r="X115" i="28"/>
  <c r="X119" i="28"/>
  <c r="X123" i="28"/>
  <c r="X127" i="28"/>
  <c r="X131" i="28"/>
  <c r="X135" i="28"/>
  <c r="X139" i="28"/>
  <c r="X143" i="28"/>
  <c r="X147" i="28"/>
  <c r="X151" i="28"/>
  <c r="X155" i="28"/>
  <c r="X159" i="28"/>
  <c r="X76" i="28"/>
  <c r="Y76" i="28" s="1"/>
  <c r="X80" i="28"/>
  <c r="Y80" i="28" s="1"/>
  <c r="X84" i="28"/>
  <c r="Y84" i="28" s="1"/>
  <c r="X88" i="28"/>
  <c r="Y88" i="28" s="1"/>
  <c r="X92" i="28"/>
  <c r="X96" i="28"/>
  <c r="X100" i="28"/>
  <c r="X104" i="28"/>
  <c r="X108" i="28"/>
  <c r="X112" i="28"/>
  <c r="X116" i="28"/>
  <c r="X120" i="28"/>
  <c r="X124" i="28"/>
  <c r="X128" i="28"/>
  <c r="X132" i="28"/>
  <c r="X136" i="28"/>
  <c r="X140" i="28"/>
  <c r="X144" i="28"/>
  <c r="X148" i="28"/>
  <c r="X152" i="28"/>
  <c r="X156" i="28"/>
  <c r="X160" i="28"/>
  <c r="X77" i="28"/>
  <c r="Y77" i="28" s="1"/>
  <c r="X81" i="28"/>
  <c r="Y81" i="28" s="1"/>
  <c r="X85" i="28"/>
  <c r="Y85" i="28" s="1"/>
  <c r="X89" i="28"/>
  <c r="Y89" i="28" s="1"/>
  <c r="X93" i="28"/>
  <c r="X97" i="28"/>
  <c r="X101" i="28"/>
  <c r="X105" i="28"/>
  <c r="X109" i="28"/>
  <c r="X113" i="28"/>
  <c r="X117" i="28"/>
  <c r="X121" i="28"/>
  <c r="X125" i="28"/>
  <c r="X129" i="28"/>
  <c r="X133" i="28"/>
  <c r="X137" i="28"/>
  <c r="X141" i="28"/>
  <c r="X145" i="28"/>
  <c r="X149" i="28"/>
  <c r="X153" i="28"/>
  <c r="X157" i="28"/>
  <c r="X161" i="28"/>
  <c r="X39" i="28"/>
  <c r="X16" i="28"/>
  <c r="Y16" i="28" s="1"/>
  <c r="X20" i="28"/>
  <c r="Y20" i="28" s="1"/>
  <c r="X24" i="28"/>
  <c r="Y24" i="28" s="1"/>
  <c r="X28" i="28"/>
  <c r="X32" i="28"/>
  <c r="X36" i="28"/>
  <c r="X40" i="28"/>
  <c r="X44" i="28"/>
  <c r="X48" i="28"/>
  <c r="X52" i="28"/>
  <c r="X56" i="28"/>
  <c r="X60" i="28"/>
  <c r="X64" i="28"/>
  <c r="X68" i="28"/>
  <c r="X30" i="28"/>
  <c r="X38" i="28"/>
  <c r="X46" i="28"/>
  <c r="X54" i="28"/>
  <c r="X62" i="28"/>
  <c r="X66" i="28"/>
  <c r="X19" i="28"/>
  <c r="Y19" i="28" s="1"/>
  <c r="X23" i="28"/>
  <c r="Y23" i="28" s="1"/>
  <c r="X31" i="28"/>
  <c r="X47" i="28"/>
  <c r="X55" i="28"/>
  <c r="X67" i="28"/>
  <c r="X17" i="28"/>
  <c r="Y17" i="28" s="1"/>
  <c r="X21" i="28"/>
  <c r="Y21" i="28" s="1"/>
  <c r="X25" i="28"/>
  <c r="X29" i="28"/>
  <c r="X33" i="28"/>
  <c r="X37" i="28"/>
  <c r="X41" i="28"/>
  <c r="X45" i="28"/>
  <c r="X49" i="28"/>
  <c r="X53" i="28"/>
  <c r="X57" i="28"/>
  <c r="X61" i="28"/>
  <c r="X65" i="28"/>
  <c r="X69" i="28"/>
  <c r="X18" i="28"/>
  <c r="Y18" i="28" s="1"/>
  <c r="X22" i="28"/>
  <c r="Y22" i="28" s="1"/>
  <c r="X26" i="28"/>
  <c r="X34" i="28"/>
  <c r="X42" i="28"/>
  <c r="X50" i="28"/>
  <c r="X58" i="28"/>
  <c r="X70" i="28"/>
  <c r="X15" i="28"/>
  <c r="Y15" i="28" s="1"/>
  <c r="X27" i="28"/>
  <c r="X35" i="28"/>
  <c r="X43" i="28"/>
  <c r="X51" i="28"/>
  <c r="X59" i="28"/>
  <c r="X63" i="28"/>
  <c r="X14" i="28"/>
  <c r="Y14" i="28" s="1"/>
  <c r="V73" i="28"/>
  <c r="W73" i="28" s="1"/>
  <c r="V76" i="28"/>
  <c r="W76" i="28" s="1"/>
  <c r="V80" i="28"/>
  <c r="W80" i="28" s="1"/>
  <c r="V84" i="28"/>
  <c r="W84" i="28" s="1"/>
  <c r="V88" i="28"/>
  <c r="W88" i="28" s="1"/>
  <c r="V92" i="28"/>
  <c r="V96" i="28"/>
  <c r="V100" i="28"/>
  <c r="V104" i="28"/>
  <c r="V108" i="28"/>
  <c r="V112" i="28"/>
  <c r="V116" i="28"/>
  <c r="V120" i="28"/>
  <c r="V124" i="28"/>
  <c r="V128" i="28"/>
  <c r="V132" i="28"/>
  <c r="V136" i="28"/>
  <c r="V140" i="28"/>
  <c r="V144" i="28"/>
  <c r="V148" i="28"/>
  <c r="V152" i="28"/>
  <c r="V156" i="28"/>
  <c r="V160" i="28"/>
  <c r="V77" i="28"/>
  <c r="W77" i="28" s="1"/>
  <c r="V81" i="28"/>
  <c r="W81" i="28" s="1"/>
  <c r="V85" i="28"/>
  <c r="W85" i="28" s="1"/>
  <c r="V89" i="28"/>
  <c r="W89" i="28" s="1"/>
  <c r="V93" i="28"/>
  <c r="V97" i="28"/>
  <c r="V101" i="28"/>
  <c r="V105" i="28"/>
  <c r="V109" i="28"/>
  <c r="V113" i="28"/>
  <c r="V117" i="28"/>
  <c r="V121" i="28"/>
  <c r="V125" i="28"/>
  <c r="V129" i="28"/>
  <c r="V133" i="28"/>
  <c r="V137" i="28"/>
  <c r="V141" i="28"/>
  <c r="V145" i="28"/>
  <c r="V149" i="28"/>
  <c r="V153" i="28"/>
  <c r="V157" i="28"/>
  <c r="V161" i="28"/>
  <c r="V74" i="28"/>
  <c r="W74" i="28" s="1"/>
  <c r="V78" i="28"/>
  <c r="W78" i="28" s="1"/>
  <c r="V82" i="28"/>
  <c r="W82" i="28" s="1"/>
  <c r="V86" i="28"/>
  <c r="W86" i="28" s="1"/>
  <c r="V90" i="28"/>
  <c r="W90" i="28" s="1"/>
  <c r="V94" i="28"/>
  <c r="V98" i="28"/>
  <c r="V102" i="28"/>
  <c r="V106" i="28"/>
  <c r="V110" i="28"/>
  <c r="V114" i="28"/>
  <c r="V118" i="28"/>
  <c r="V122" i="28"/>
  <c r="V126" i="28"/>
  <c r="V130" i="28"/>
  <c r="V134" i="28"/>
  <c r="V138" i="28"/>
  <c r="V142" i="28"/>
  <c r="V146" i="28"/>
  <c r="V150" i="28"/>
  <c r="V154" i="28"/>
  <c r="V158" i="28"/>
  <c r="V162" i="28"/>
  <c r="V75" i="28"/>
  <c r="W75" i="28" s="1"/>
  <c r="V79" i="28"/>
  <c r="W79" i="28" s="1"/>
  <c r="V83" i="28"/>
  <c r="W83" i="28" s="1"/>
  <c r="V87" i="28"/>
  <c r="W87" i="28" s="1"/>
  <c r="V91" i="28"/>
  <c r="W91" i="28" s="1"/>
  <c r="V95" i="28"/>
  <c r="V99" i="28"/>
  <c r="V103" i="28"/>
  <c r="V107" i="28"/>
  <c r="V111" i="28"/>
  <c r="V115" i="28"/>
  <c r="V119" i="28"/>
  <c r="V123" i="28"/>
  <c r="V127" i="28"/>
  <c r="V131" i="28"/>
  <c r="V135" i="28"/>
  <c r="V139" i="28"/>
  <c r="V143" i="28"/>
  <c r="V147" i="28"/>
  <c r="V151" i="28"/>
  <c r="V155" i="28"/>
  <c r="V159" i="28"/>
  <c r="V14" i="28"/>
  <c r="W14" i="28" s="1"/>
  <c r="V15" i="28"/>
  <c r="W15" i="28" s="1"/>
  <c r="V19" i="28"/>
  <c r="W19" i="28" s="1"/>
  <c r="V23" i="28"/>
  <c r="W23" i="28" s="1"/>
  <c r="V27" i="28"/>
  <c r="V31" i="28"/>
  <c r="V35" i="28"/>
  <c r="V39" i="28"/>
  <c r="V43" i="28"/>
  <c r="V47" i="28"/>
  <c r="V51" i="28"/>
  <c r="V55" i="28"/>
  <c r="V59" i="28"/>
  <c r="V63" i="28"/>
  <c r="V67" i="28"/>
  <c r="V21" i="28"/>
  <c r="W21" i="28" s="1"/>
  <c r="V29" i="28"/>
  <c r="V37" i="28"/>
  <c r="V45" i="28"/>
  <c r="V53" i="28"/>
  <c r="V61" i="28"/>
  <c r="V69" i="28"/>
  <c r="V22" i="28"/>
  <c r="W22" i="28" s="1"/>
  <c r="V26" i="28"/>
  <c r="V34" i="28"/>
  <c r="V42" i="28"/>
  <c r="V50" i="28"/>
  <c r="V58" i="28"/>
  <c r="V66" i="28"/>
  <c r="V16" i="28"/>
  <c r="W16" i="28" s="1"/>
  <c r="V20" i="28"/>
  <c r="W20" i="28" s="1"/>
  <c r="V24" i="28"/>
  <c r="W24" i="28" s="1"/>
  <c r="V28" i="28"/>
  <c r="V32" i="28"/>
  <c r="V36" i="28"/>
  <c r="V40" i="28"/>
  <c r="V44" i="28"/>
  <c r="V48" i="28"/>
  <c r="V52" i="28"/>
  <c r="V56" i="28"/>
  <c r="V60" i="28"/>
  <c r="V64" i="28"/>
  <c r="V68" i="28"/>
  <c r="V17" i="28"/>
  <c r="W17" i="28" s="1"/>
  <c r="V25" i="28"/>
  <c r="V33" i="28"/>
  <c r="V41" i="28"/>
  <c r="V49" i="28"/>
  <c r="V57" i="28"/>
  <c r="V65" i="28"/>
  <c r="V18" i="28"/>
  <c r="W18" i="28" s="1"/>
  <c r="V30" i="28"/>
  <c r="V38" i="28"/>
  <c r="V46" i="28"/>
  <c r="V54" i="28"/>
  <c r="V62" i="28"/>
  <c r="V70" i="28"/>
  <c r="T73" i="28"/>
  <c r="U73" i="28" s="1"/>
  <c r="T75" i="28"/>
  <c r="U75" i="28" s="1"/>
  <c r="T79" i="28"/>
  <c r="U79" i="28" s="1"/>
  <c r="T83" i="28"/>
  <c r="U83" i="28" s="1"/>
  <c r="T87" i="28"/>
  <c r="U87" i="28" s="1"/>
  <c r="T91" i="28"/>
  <c r="U91" i="28" s="1"/>
  <c r="T95" i="28"/>
  <c r="T99" i="28"/>
  <c r="T103" i="28"/>
  <c r="T107" i="28"/>
  <c r="T111" i="28"/>
  <c r="T115" i="28"/>
  <c r="T119" i="28"/>
  <c r="T123" i="28"/>
  <c r="T127" i="28"/>
  <c r="T131" i="28"/>
  <c r="T135" i="28"/>
  <c r="T139" i="28"/>
  <c r="T143" i="28"/>
  <c r="T147" i="28"/>
  <c r="T151" i="28"/>
  <c r="T155" i="28"/>
  <c r="T159" i="28"/>
  <c r="T81" i="28"/>
  <c r="U81" i="28" s="1"/>
  <c r="T93" i="28"/>
  <c r="T101" i="28"/>
  <c r="T109" i="28"/>
  <c r="T117" i="28"/>
  <c r="T125" i="28"/>
  <c r="T133" i="28"/>
  <c r="T137" i="28"/>
  <c r="T145" i="28"/>
  <c r="T153" i="28"/>
  <c r="T161" i="28"/>
  <c r="T78" i="28"/>
  <c r="U78" i="28" s="1"/>
  <c r="T86" i="28"/>
  <c r="U86" i="28" s="1"/>
  <c r="T94" i="28"/>
  <c r="T102" i="28"/>
  <c r="T110" i="28"/>
  <c r="T118" i="28"/>
  <c r="T126" i="28"/>
  <c r="T134" i="28"/>
  <c r="T142" i="28"/>
  <c r="T150" i="28"/>
  <c r="T158" i="28"/>
  <c r="T76" i="28"/>
  <c r="U76" i="28" s="1"/>
  <c r="T80" i="28"/>
  <c r="U80" i="28" s="1"/>
  <c r="T84" i="28"/>
  <c r="U84" i="28" s="1"/>
  <c r="T88" i="28"/>
  <c r="U88" i="28" s="1"/>
  <c r="T92" i="28"/>
  <c r="T96" i="28"/>
  <c r="T100" i="28"/>
  <c r="T104" i="28"/>
  <c r="T108" i="28"/>
  <c r="T112" i="28"/>
  <c r="T116" i="28"/>
  <c r="T120" i="28"/>
  <c r="T124" i="28"/>
  <c r="T128" i="28"/>
  <c r="T132" i="28"/>
  <c r="T136" i="28"/>
  <c r="T140" i="28"/>
  <c r="T144" i="28"/>
  <c r="T148" i="28"/>
  <c r="T152" i="28"/>
  <c r="T156" i="28"/>
  <c r="T160" i="28"/>
  <c r="T77" i="28"/>
  <c r="U77" i="28" s="1"/>
  <c r="T85" i="28"/>
  <c r="U85" i="28" s="1"/>
  <c r="T89" i="28"/>
  <c r="U89" i="28" s="1"/>
  <c r="T97" i="28"/>
  <c r="T105" i="28"/>
  <c r="T113" i="28"/>
  <c r="T121" i="28"/>
  <c r="T129" i="28"/>
  <c r="T141" i="28"/>
  <c r="T149" i="28"/>
  <c r="T157" i="28"/>
  <c r="T74" i="28"/>
  <c r="U74" i="28" s="1"/>
  <c r="T82" i="28"/>
  <c r="U82" i="28" s="1"/>
  <c r="T90" i="28"/>
  <c r="U90" i="28" s="1"/>
  <c r="T98" i="28"/>
  <c r="T106" i="28"/>
  <c r="T114" i="28"/>
  <c r="T122" i="28"/>
  <c r="T130" i="28"/>
  <c r="T138" i="28"/>
  <c r="T146" i="28"/>
  <c r="T154" i="28"/>
  <c r="T162" i="28"/>
  <c r="T17" i="28"/>
  <c r="U17" i="28" s="1"/>
  <c r="T21" i="28"/>
  <c r="U21" i="28" s="1"/>
  <c r="T25" i="28"/>
  <c r="T29" i="28"/>
  <c r="T33" i="28"/>
  <c r="T37" i="28"/>
  <c r="T41" i="28"/>
  <c r="T45" i="28"/>
  <c r="T49" i="28"/>
  <c r="T53" i="28"/>
  <c r="T57" i="28"/>
  <c r="T61" i="28"/>
  <c r="T65" i="28"/>
  <c r="T69" i="28"/>
  <c r="T18" i="28"/>
  <c r="U18" i="28" s="1"/>
  <c r="T22" i="28"/>
  <c r="U22" i="28" s="1"/>
  <c r="T26" i="28"/>
  <c r="T30" i="28"/>
  <c r="T34" i="28"/>
  <c r="T38" i="28"/>
  <c r="T42" i="28"/>
  <c r="T46" i="28"/>
  <c r="T50" i="28"/>
  <c r="T54" i="28"/>
  <c r="T58" i="28"/>
  <c r="T62" i="28"/>
  <c r="T66" i="28"/>
  <c r="T70" i="28"/>
  <c r="T15" i="28"/>
  <c r="U15" i="28" s="1"/>
  <c r="T19" i="28"/>
  <c r="U19" i="28" s="1"/>
  <c r="T23" i="28"/>
  <c r="U23" i="28" s="1"/>
  <c r="T27" i="28"/>
  <c r="T31" i="28"/>
  <c r="T35" i="28"/>
  <c r="T39" i="28"/>
  <c r="T43" i="28"/>
  <c r="T47" i="28"/>
  <c r="T51" i="28"/>
  <c r="T55" i="28"/>
  <c r="T59" i="28"/>
  <c r="T63" i="28"/>
  <c r="T67" i="28"/>
  <c r="T16" i="28"/>
  <c r="U16" i="28" s="1"/>
  <c r="T20" i="28"/>
  <c r="U20" i="28" s="1"/>
  <c r="T24" i="28"/>
  <c r="U24" i="28" s="1"/>
  <c r="T28" i="28"/>
  <c r="T32" i="28"/>
  <c r="T36" i="28"/>
  <c r="T40" i="28"/>
  <c r="T44" i="28"/>
  <c r="T48" i="28"/>
  <c r="T52" i="28"/>
  <c r="T56" i="28"/>
  <c r="T60" i="28"/>
  <c r="T64" i="28"/>
  <c r="T68" i="28"/>
  <c r="T14" i="28"/>
  <c r="U14" i="28" s="1"/>
  <c r="R73" i="28"/>
  <c r="S73" i="28" s="1"/>
  <c r="R75" i="28"/>
  <c r="S75" i="28" s="1"/>
  <c r="R79" i="28"/>
  <c r="S79" i="28" s="1"/>
  <c r="R83" i="28"/>
  <c r="S83" i="28" s="1"/>
  <c r="R87" i="28"/>
  <c r="S87" i="28" s="1"/>
  <c r="R91" i="28"/>
  <c r="S91" i="28" s="1"/>
  <c r="R95" i="28"/>
  <c r="R99" i="28"/>
  <c r="R103" i="28"/>
  <c r="R107" i="28"/>
  <c r="R111" i="28"/>
  <c r="R115" i="28"/>
  <c r="R119" i="28"/>
  <c r="R123" i="28"/>
  <c r="R127" i="28"/>
  <c r="R131" i="28"/>
  <c r="R135" i="28"/>
  <c r="R139" i="28"/>
  <c r="R143" i="28"/>
  <c r="R147" i="28"/>
  <c r="R151" i="28"/>
  <c r="R155" i="28"/>
  <c r="R159" i="28"/>
  <c r="R101" i="28"/>
  <c r="R113" i="28"/>
  <c r="R121" i="28"/>
  <c r="R129" i="28"/>
  <c r="R141" i="28"/>
  <c r="R149" i="28"/>
  <c r="R157" i="28"/>
  <c r="R74" i="28"/>
  <c r="S74" i="28" s="1"/>
  <c r="R94" i="28"/>
  <c r="R106" i="28"/>
  <c r="R118" i="28"/>
  <c r="R126" i="28"/>
  <c r="R134" i="28"/>
  <c r="R142" i="28"/>
  <c r="R150" i="28"/>
  <c r="R158" i="28"/>
  <c r="R76" i="28"/>
  <c r="S76" i="28" s="1"/>
  <c r="R80" i="28"/>
  <c r="S80" i="28" s="1"/>
  <c r="R84" i="28"/>
  <c r="S84" i="28" s="1"/>
  <c r="R88" i="28"/>
  <c r="S88" i="28" s="1"/>
  <c r="R92" i="28"/>
  <c r="R96" i="28"/>
  <c r="R100" i="28"/>
  <c r="R104" i="28"/>
  <c r="R108" i="28"/>
  <c r="R112" i="28"/>
  <c r="R116" i="28"/>
  <c r="R120" i="28"/>
  <c r="R124" i="28"/>
  <c r="R128" i="28"/>
  <c r="R132" i="28"/>
  <c r="R136" i="28"/>
  <c r="R140" i="28"/>
  <c r="R144" i="28"/>
  <c r="R148" i="28"/>
  <c r="R152" i="28"/>
  <c r="R156" i="28"/>
  <c r="R160" i="28"/>
  <c r="R77" i="28"/>
  <c r="S77" i="28" s="1"/>
  <c r="R81" i="28"/>
  <c r="S81" i="28" s="1"/>
  <c r="R85" i="28"/>
  <c r="S85" i="28" s="1"/>
  <c r="R89" i="28"/>
  <c r="S89" i="28" s="1"/>
  <c r="R93" i="28"/>
  <c r="R97" i="28"/>
  <c r="R105" i="28"/>
  <c r="R109" i="28"/>
  <c r="R117" i="28"/>
  <c r="R125" i="28"/>
  <c r="R133" i="28"/>
  <c r="R137" i="28"/>
  <c r="R145" i="28"/>
  <c r="R153" i="28"/>
  <c r="R161" i="28"/>
  <c r="R78" i="28"/>
  <c r="S78" i="28" s="1"/>
  <c r="R82" i="28"/>
  <c r="S82" i="28" s="1"/>
  <c r="R86" i="28"/>
  <c r="S86" i="28" s="1"/>
  <c r="R90" i="28"/>
  <c r="S90" i="28" s="1"/>
  <c r="R98" i="28"/>
  <c r="R102" i="28"/>
  <c r="R110" i="28"/>
  <c r="R114" i="28"/>
  <c r="R122" i="28"/>
  <c r="R130" i="28"/>
  <c r="R138" i="28"/>
  <c r="R146" i="28"/>
  <c r="R154" i="28"/>
  <c r="R162" i="28"/>
  <c r="R17" i="28"/>
  <c r="S17" i="28" s="1"/>
  <c r="R21" i="28"/>
  <c r="S21" i="28" s="1"/>
  <c r="R25" i="28"/>
  <c r="R29" i="28"/>
  <c r="R33" i="28"/>
  <c r="R37" i="28"/>
  <c r="R41" i="28"/>
  <c r="R45" i="28"/>
  <c r="R49" i="28"/>
  <c r="R53" i="28"/>
  <c r="R57" i="28"/>
  <c r="R61" i="28"/>
  <c r="R65" i="28"/>
  <c r="R69" i="28"/>
  <c r="R18" i="28"/>
  <c r="S18" i="28" s="1"/>
  <c r="R22" i="28"/>
  <c r="S22" i="28" s="1"/>
  <c r="R26" i="28"/>
  <c r="R30" i="28"/>
  <c r="R34" i="28"/>
  <c r="R38" i="28"/>
  <c r="R42" i="28"/>
  <c r="R46" i="28"/>
  <c r="R50" i="28"/>
  <c r="R54" i="28"/>
  <c r="R58" i="28"/>
  <c r="R62" i="28"/>
  <c r="R66" i="28"/>
  <c r="R70" i="28"/>
  <c r="R15" i="28"/>
  <c r="S15" i="28" s="1"/>
  <c r="R19" i="28"/>
  <c r="S19" i="28" s="1"/>
  <c r="R23" i="28"/>
  <c r="S23" i="28" s="1"/>
  <c r="R27" i="28"/>
  <c r="R31" i="28"/>
  <c r="R35" i="28"/>
  <c r="R39" i="28"/>
  <c r="R43" i="28"/>
  <c r="R47" i="28"/>
  <c r="R51" i="28"/>
  <c r="R55" i="28"/>
  <c r="R59" i="28"/>
  <c r="R63" i="28"/>
  <c r="R67" i="28"/>
  <c r="R16" i="28"/>
  <c r="S16" i="28" s="1"/>
  <c r="R20" i="28"/>
  <c r="S20" i="28" s="1"/>
  <c r="R24" i="28"/>
  <c r="S24" i="28" s="1"/>
  <c r="R28" i="28"/>
  <c r="R32" i="28"/>
  <c r="R36" i="28"/>
  <c r="R40" i="28"/>
  <c r="R44" i="28"/>
  <c r="R48" i="28"/>
  <c r="R52" i="28"/>
  <c r="R56" i="28"/>
  <c r="R60" i="28"/>
  <c r="R64" i="28"/>
  <c r="R68" i="28"/>
  <c r="R14" i="28"/>
  <c r="S14" i="28" s="1"/>
  <c r="P73" i="28"/>
  <c r="Q73" i="28" s="1"/>
  <c r="P76" i="28"/>
  <c r="Q76" i="28" s="1"/>
  <c r="P80" i="28"/>
  <c r="Q80" i="28" s="1"/>
  <c r="P84" i="28"/>
  <c r="Q84" i="28" s="1"/>
  <c r="P88" i="28"/>
  <c r="Q88" i="28" s="1"/>
  <c r="P92" i="28"/>
  <c r="P96" i="28"/>
  <c r="P100" i="28"/>
  <c r="P104" i="28"/>
  <c r="P108" i="28"/>
  <c r="P112" i="28"/>
  <c r="P116" i="28"/>
  <c r="P120" i="28"/>
  <c r="P124" i="28"/>
  <c r="P128" i="28"/>
  <c r="P132" i="28"/>
  <c r="P136" i="28"/>
  <c r="P140" i="28"/>
  <c r="P144" i="28"/>
  <c r="P148" i="28"/>
  <c r="P152" i="28"/>
  <c r="P156" i="28"/>
  <c r="P160" i="28"/>
  <c r="P77" i="28"/>
  <c r="Q77" i="28" s="1"/>
  <c r="P81" i="28"/>
  <c r="Q81" i="28" s="1"/>
  <c r="P85" i="28"/>
  <c r="Q85" i="28" s="1"/>
  <c r="P89" i="28"/>
  <c r="Q89" i="28" s="1"/>
  <c r="P93" i="28"/>
  <c r="P97" i="28"/>
  <c r="P101" i="28"/>
  <c r="P105" i="28"/>
  <c r="P109" i="28"/>
  <c r="P113" i="28"/>
  <c r="P117" i="28"/>
  <c r="P121" i="28"/>
  <c r="P125" i="28"/>
  <c r="P129" i="28"/>
  <c r="P133" i="28"/>
  <c r="P137" i="28"/>
  <c r="P141" i="28"/>
  <c r="P145" i="28"/>
  <c r="P149" i="28"/>
  <c r="P153" i="28"/>
  <c r="P157" i="28"/>
  <c r="P161" i="28"/>
  <c r="P74" i="28"/>
  <c r="Q74" i="28" s="1"/>
  <c r="P78" i="28"/>
  <c r="Q78" i="28" s="1"/>
  <c r="P82" i="28"/>
  <c r="Q82" i="28" s="1"/>
  <c r="P86" i="28"/>
  <c r="Q86" i="28" s="1"/>
  <c r="P90" i="28"/>
  <c r="Q90" i="28" s="1"/>
  <c r="P94" i="28"/>
  <c r="P98" i="28"/>
  <c r="P102" i="28"/>
  <c r="P106" i="28"/>
  <c r="P110" i="28"/>
  <c r="P114" i="28"/>
  <c r="P118" i="28"/>
  <c r="P122" i="28"/>
  <c r="P126" i="28"/>
  <c r="P130" i="28"/>
  <c r="P134" i="28"/>
  <c r="P138" i="28"/>
  <c r="P142" i="28"/>
  <c r="P146" i="28"/>
  <c r="P150" i="28"/>
  <c r="P154" i="28"/>
  <c r="P158" i="28"/>
  <c r="P162" i="28"/>
  <c r="P75" i="28"/>
  <c r="Q75" i="28" s="1"/>
  <c r="P79" i="28"/>
  <c r="Q79" i="28" s="1"/>
  <c r="P83" i="28"/>
  <c r="Q83" i="28" s="1"/>
  <c r="P87" i="28"/>
  <c r="Q87" i="28" s="1"/>
  <c r="P91" i="28"/>
  <c r="Q91" i="28" s="1"/>
  <c r="P95" i="28"/>
  <c r="P99" i="28"/>
  <c r="P103" i="28"/>
  <c r="P107" i="28"/>
  <c r="P111" i="28"/>
  <c r="P115" i="28"/>
  <c r="P119" i="28"/>
  <c r="P123" i="28"/>
  <c r="P127" i="28"/>
  <c r="P131" i="28"/>
  <c r="P135" i="28"/>
  <c r="P139" i="28"/>
  <c r="P143" i="28"/>
  <c r="P155" i="28"/>
  <c r="P159" i="28"/>
  <c r="P147" i="28"/>
  <c r="P151" i="28"/>
  <c r="P17" i="28"/>
  <c r="Q17" i="28" s="1"/>
  <c r="P21" i="28"/>
  <c r="Q21" i="28" s="1"/>
  <c r="P25" i="28"/>
  <c r="P29" i="28"/>
  <c r="P33" i="28"/>
  <c r="P37" i="28"/>
  <c r="P41" i="28"/>
  <c r="P45" i="28"/>
  <c r="P49" i="28"/>
  <c r="P53" i="28"/>
  <c r="P57" i="28"/>
  <c r="P61" i="28"/>
  <c r="P65" i="28"/>
  <c r="P69" i="28"/>
  <c r="P18" i="28"/>
  <c r="Q18" i="28" s="1"/>
  <c r="P22" i="28"/>
  <c r="Q22" i="28" s="1"/>
  <c r="P26" i="28"/>
  <c r="P30" i="28"/>
  <c r="P34" i="28"/>
  <c r="P38" i="28"/>
  <c r="P42" i="28"/>
  <c r="P46" i="28"/>
  <c r="P50" i="28"/>
  <c r="P54" i="28"/>
  <c r="P58" i="28"/>
  <c r="P62" i="28"/>
  <c r="P66" i="28"/>
  <c r="P70" i="28"/>
  <c r="P15" i="28"/>
  <c r="Q15" i="28" s="1"/>
  <c r="P19" i="28"/>
  <c r="Q19" i="28" s="1"/>
  <c r="P23" i="28"/>
  <c r="Q23" i="28" s="1"/>
  <c r="P27" i="28"/>
  <c r="P31" i="28"/>
  <c r="P35" i="28"/>
  <c r="P39" i="28"/>
  <c r="P43" i="28"/>
  <c r="P47" i="28"/>
  <c r="P51" i="28"/>
  <c r="P55" i="28"/>
  <c r="P59" i="28"/>
  <c r="P63" i="28"/>
  <c r="P67" i="28"/>
  <c r="P16" i="28"/>
  <c r="Q16" i="28" s="1"/>
  <c r="P20" i="28"/>
  <c r="Q20" i="28" s="1"/>
  <c r="P24" i="28"/>
  <c r="Q24" i="28" s="1"/>
  <c r="P28" i="28"/>
  <c r="P32" i="28"/>
  <c r="P36" i="28"/>
  <c r="P40" i="28"/>
  <c r="P44" i="28"/>
  <c r="P48" i="28"/>
  <c r="P52" i="28"/>
  <c r="P56" i="28"/>
  <c r="P60" i="28"/>
  <c r="P64" i="28"/>
  <c r="P68" i="28"/>
  <c r="P14" i="28"/>
  <c r="Q14" i="28" s="1"/>
  <c r="N73" i="28"/>
  <c r="O73" i="28" s="1"/>
  <c r="N76" i="28"/>
  <c r="O76" i="28" s="1"/>
  <c r="N80" i="28"/>
  <c r="O80" i="28" s="1"/>
  <c r="N84" i="28"/>
  <c r="O84" i="28" s="1"/>
  <c r="N88" i="28"/>
  <c r="O88" i="28" s="1"/>
  <c r="N92" i="28"/>
  <c r="N96" i="28"/>
  <c r="N100" i="28"/>
  <c r="N104" i="28"/>
  <c r="N108" i="28"/>
  <c r="N112" i="28"/>
  <c r="N116" i="28"/>
  <c r="N120" i="28"/>
  <c r="N124" i="28"/>
  <c r="N128" i="28"/>
  <c r="N132" i="28"/>
  <c r="N136" i="28"/>
  <c r="N140" i="28"/>
  <c r="N144" i="28"/>
  <c r="N148" i="28"/>
  <c r="N152" i="28"/>
  <c r="N156" i="28"/>
  <c r="N160" i="28"/>
  <c r="N77" i="28"/>
  <c r="O77" i="28" s="1"/>
  <c r="N81" i="28"/>
  <c r="O81" i="28" s="1"/>
  <c r="N85" i="28"/>
  <c r="O85" i="28" s="1"/>
  <c r="N89" i="28"/>
  <c r="O89" i="28" s="1"/>
  <c r="N93" i="28"/>
  <c r="N97" i="28"/>
  <c r="N101" i="28"/>
  <c r="N105" i="28"/>
  <c r="N109" i="28"/>
  <c r="N113" i="28"/>
  <c r="N117" i="28"/>
  <c r="N121" i="28"/>
  <c r="N125" i="28"/>
  <c r="N129" i="28"/>
  <c r="N133" i="28"/>
  <c r="N137" i="28"/>
  <c r="N141" i="28"/>
  <c r="N145" i="28"/>
  <c r="N149" i="28"/>
  <c r="N153" i="28"/>
  <c r="N157" i="28"/>
  <c r="N161" i="28"/>
  <c r="N74" i="28"/>
  <c r="O74" i="28" s="1"/>
  <c r="N78" i="28"/>
  <c r="O78" i="28" s="1"/>
  <c r="N82" i="28"/>
  <c r="O82" i="28" s="1"/>
  <c r="N86" i="28"/>
  <c r="O86" i="28" s="1"/>
  <c r="N90" i="28"/>
  <c r="O90" i="28" s="1"/>
  <c r="N94" i="28"/>
  <c r="N98" i="28"/>
  <c r="N102" i="28"/>
  <c r="N106" i="28"/>
  <c r="N110" i="28"/>
  <c r="N114" i="28"/>
  <c r="N118" i="28"/>
  <c r="N122" i="28"/>
  <c r="N126" i="28"/>
  <c r="N130" i="28"/>
  <c r="N134" i="28"/>
  <c r="N138" i="28"/>
  <c r="N142" i="28"/>
  <c r="N146" i="28"/>
  <c r="N150" i="28"/>
  <c r="N154" i="28"/>
  <c r="N158" i="28"/>
  <c r="N162" i="28"/>
  <c r="N75" i="28"/>
  <c r="O75" i="28" s="1"/>
  <c r="N79" i="28"/>
  <c r="O79" i="28" s="1"/>
  <c r="N83" i="28"/>
  <c r="O83" i="28" s="1"/>
  <c r="N87" i="28"/>
  <c r="O87" i="28" s="1"/>
  <c r="N91" i="28"/>
  <c r="O91" i="28" s="1"/>
  <c r="N95" i="28"/>
  <c r="N99" i="28"/>
  <c r="N103" i="28"/>
  <c r="N107" i="28"/>
  <c r="N111" i="28"/>
  <c r="N115" i="28"/>
  <c r="N119" i="28"/>
  <c r="N123" i="28"/>
  <c r="N127" i="28"/>
  <c r="N131" i="28"/>
  <c r="N135" i="28"/>
  <c r="N139" i="28"/>
  <c r="N143" i="28"/>
  <c r="N155" i="28"/>
  <c r="N159" i="28"/>
  <c r="N147" i="28"/>
  <c r="N151" i="28"/>
  <c r="N15" i="28"/>
  <c r="O15" i="28" s="1"/>
  <c r="N19" i="28"/>
  <c r="O19" i="28" s="1"/>
  <c r="N23" i="28"/>
  <c r="O23" i="28" s="1"/>
  <c r="N27" i="28"/>
  <c r="N31" i="28"/>
  <c r="N35" i="28"/>
  <c r="N39" i="28"/>
  <c r="N43" i="28"/>
  <c r="N47" i="28"/>
  <c r="N51" i="28"/>
  <c r="N55" i="28"/>
  <c r="N59" i="28"/>
  <c r="N63" i="28"/>
  <c r="N67" i="28"/>
  <c r="N16" i="28"/>
  <c r="O16" i="28" s="1"/>
  <c r="N20" i="28"/>
  <c r="O20" i="28" s="1"/>
  <c r="N24" i="28"/>
  <c r="O24" i="28" s="1"/>
  <c r="N28" i="28"/>
  <c r="N32" i="28"/>
  <c r="N36" i="28"/>
  <c r="N40" i="28"/>
  <c r="N44" i="28"/>
  <c r="N48" i="28"/>
  <c r="N52" i="28"/>
  <c r="N56" i="28"/>
  <c r="N60" i="28"/>
  <c r="N64" i="28"/>
  <c r="N68" i="28"/>
  <c r="N17" i="28"/>
  <c r="O17" i="28" s="1"/>
  <c r="N21" i="28"/>
  <c r="O21" i="28" s="1"/>
  <c r="N25" i="28"/>
  <c r="N29" i="28"/>
  <c r="N33" i="28"/>
  <c r="N37" i="28"/>
  <c r="N41" i="28"/>
  <c r="N45" i="28"/>
  <c r="N49" i="28"/>
  <c r="N53" i="28"/>
  <c r="N57" i="28"/>
  <c r="N61" i="28"/>
  <c r="N65" i="28"/>
  <c r="N69" i="28"/>
  <c r="N18" i="28"/>
  <c r="O18" i="28" s="1"/>
  <c r="N22" i="28"/>
  <c r="O22" i="28" s="1"/>
  <c r="N26" i="28"/>
  <c r="N30" i="28"/>
  <c r="N34" i="28"/>
  <c r="N38" i="28"/>
  <c r="N42" i="28"/>
  <c r="N46" i="28"/>
  <c r="N50" i="28"/>
  <c r="N54" i="28"/>
  <c r="N58" i="28"/>
  <c r="N62" i="28"/>
  <c r="N66" i="28"/>
  <c r="N70" i="28"/>
  <c r="N14" i="28"/>
  <c r="O14" i="28" s="1"/>
  <c r="J92" i="28"/>
  <c r="J96" i="28"/>
  <c r="J100" i="28"/>
  <c r="J104" i="28"/>
  <c r="J108" i="28"/>
  <c r="J112" i="28"/>
  <c r="J116" i="28"/>
  <c r="J120" i="28"/>
  <c r="J124" i="28"/>
  <c r="J128" i="28"/>
  <c r="J132" i="28"/>
  <c r="J136" i="28"/>
  <c r="J140" i="28"/>
  <c r="J144" i="28"/>
  <c r="J148" i="28"/>
  <c r="J152" i="28"/>
  <c r="J156" i="28"/>
  <c r="J160" i="28"/>
  <c r="J93" i="28"/>
  <c r="J97" i="28"/>
  <c r="J101" i="28"/>
  <c r="J105" i="28"/>
  <c r="J109" i="28"/>
  <c r="J113" i="28"/>
  <c r="J117" i="28"/>
  <c r="J121" i="28"/>
  <c r="J125" i="28"/>
  <c r="J129" i="28"/>
  <c r="J133" i="28"/>
  <c r="J137" i="28"/>
  <c r="J141" i="28"/>
  <c r="J145" i="28"/>
  <c r="J149" i="28"/>
  <c r="J153" i="28"/>
  <c r="J157" i="28"/>
  <c r="J161" i="28"/>
  <c r="J94" i="28"/>
  <c r="J98" i="28"/>
  <c r="J102" i="28"/>
  <c r="J106" i="28"/>
  <c r="J110" i="28"/>
  <c r="J114" i="28"/>
  <c r="J118" i="28"/>
  <c r="J122" i="28"/>
  <c r="J126" i="28"/>
  <c r="J130" i="28"/>
  <c r="J134" i="28"/>
  <c r="J138" i="28"/>
  <c r="J142" i="28"/>
  <c r="J146" i="28"/>
  <c r="J150" i="28"/>
  <c r="J154" i="28"/>
  <c r="J158" i="28"/>
  <c r="J162" i="28"/>
  <c r="J95" i="28"/>
  <c r="J99" i="28"/>
  <c r="J103" i="28"/>
  <c r="J107" i="28"/>
  <c r="J111" i="28"/>
  <c r="J115" i="28"/>
  <c r="J119" i="28"/>
  <c r="J123" i="28"/>
  <c r="J127" i="28"/>
  <c r="J131" i="28"/>
  <c r="J135" i="28"/>
  <c r="J139" i="28"/>
  <c r="J143" i="28"/>
  <c r="J155" i="28"/>
  <c r="J159" i="28"/>
  <c r="J147" i="28"/>
  <c r="J151" i="28"/>
  <c r="J25" i="28"/>
  <c r="J29" i="28"/>
  <c r="J33" i="28"/>
  <c r="J37" i="28"/>
  <c r="J41" i="28"/>
  <c r="J45" i="28"/>
  <c r="J49" i="28"/>
  <c r="J53" i="28"/>
  <c r="J57" i="28"/>
  <c r="J61" i="28"/>
  <c r="J65" i="28"/>
  <c r="J69" i="28"/>
  <c r="J26" i="28"/>
  <c r="J30" i="28"/>
  <c r="J34" i="28"/>
  <c r="J38" i="28"/>
  <c r="J42" i="28"/>
  <c r="J46" i="28"/>
  <c r="J50" i="28"/>
  <c r="J54" i="28"/>
  <c r="J58" i="28"/>
  <c r="J62" i="28"/>
  <c r="J66" i="28"/>
  <c r="J70" i="28"/>
  <c r="J27" i="28"/>
  <c r="J31" i="28"/>
  <c r="J35" i="28"/>
  <c r="J39" i="28"/>
  <c r="J43" i="28"/>
  <c r="J47" i="28"/>
  <c r="J51" i="28"/>
  <c r="J55" i="28"/>
  <c r="J59" i="28"/>
  <c r="J63" i="28"/>
  <c r="J67" i="28"/>
  <c r="J28" i="28"/>
  <c r="J32" i="28"/>
  <c r="J36" i="28"/>
  <c r="J40" i="28"/>
  <c r="J44" i="28"/>
  <c r="J48" i="28"/>
  <c r="J52" i="28"/>
  <c r="J56" i="28"/>
  <c r="J60" i="28"/>
  <c r="J64" i="28"/>
  <c r="J68" i="28"/>
  <c r="H73" i="28"/>
  <c r="H76" i="28"/>
  <c r="H80" i="28"/>
  <c r="H84" i="28"/>
  <c r="H88" i="28"/>
  <c r="H92" i="28"/>
  <c r="H96" i="28"/>
  <c r="H100" i="28"/>
  <c r="H104" i="28"/>
  <c r="H108" i="28"/>
  <c r="H112" i="28"/>
  <c r="H116" i="28"/>
  <c r="H120" i="28"/>
  <c r="H124" i="28"/>
  <c r="H128" i="28"/>
  <c r="H132" i="28"/>
  <c r="H136" i="28"/>
  <c r="H140" i="28"/>
  <c r="H144" i="28"/>
  <c r="H148" i="28"/>
  <c r="H152" i="28"/>
  <c r="H156" i="28"/>
  <c r="H160" i="28"/>
  <c r="H77" i="28"/>
  <c r="H81" i="28"/>
  <c r="H85" i="28"/>
  <c r="H89" i="28"/>
  <c r="H93" i="28"/>
  <c r="H97" i="28"/>
  <c r="H101" i="28"/>
  <c r="H105" i="28"/>
  <c r="H109" i="28"/>
  <c r="H113" i="28"/>
  <c r="H117" i="28"/>
  <c r="H121" i="28"/>
  <c r="H125" i="28"/>
  <c r="H129" i="28"/>
  <c r="H133" i="28"/>
  <c r="H137" i="28"/>
  <c r="H141" i="28"/>
  <c r="H145" i="28"/>
  <c r="H149" i="28"/>
  <c r="H153" i="28"/>
  <c r="H157" i="28"/>
  <c r="H161" i="28"/>
  <c r="H74" i="28"/>
  <c r="H78" i="28"/>
  <c r="H82" i="28"/>
  <c r="H86" i="28"/>
  <c r="H90" i="28"/>
  <c r="H94" i="28"/>
  <c r="H98" i="28"/>
  <c r="H102" i="28"/>
  <c r="H106" i="28"/>
  <c r="H110" i="28"/>
  <c r="H114" i="28"/>
  <c r="H118" i="28"/>
  <c r="H122" i="28"/>
  <c r="H126" i="28"/>
  <c r="H130" i="28"/>
  <c r="H134" i="28"/>
  <c r="H138" i="28"/>
  <c r="H142" i="28"/>
  <c r="H146" i="28"/>
  <c r="H150" i="28"/>
  <c r="H154" i="28"/>
  <c r="H158" i="28"/>
  <c r="H162" i="28"/>
  <c r="H75" i="28"/>
  <c r="H79" i="28"/>
  <c r="H83" i="28"/>
  <c r="H87" i="28"/>
  <c r="H91" i="28"/>
  <c r="H95" i="28"/>
  <c r="H99" i="28"/>
  <c r="H103" i="28"/>
  <c r="H107" i="28"/>
  <c r="H111" i="28"/>
  <c r="H115" i="28"/>
  <c r="H119" i="28"/>
  <c r="H123" i="28"/>
  <c r="H127" i="28"/>
  <c r="H131" i="28"/>
  <c r="H135" i="28"/>
  <c r="H139" i="28"/>
  <c r="H143" i="28"/>
  <c r="H155" i="28"/>
  <c r="H159" i="28"/>
  <c r="H147" i="28"/>
  <c r="H151" i="28"/>
  <c r="H15" i="28"/>
  <c r="H19" i="28"/>
  <c r="H23" i="28"/>
  <c r="H27" i="28"/>
  <c r="H31" i="28"/>
  <c r="H35" i="28"/>
  <c r="H39" i="28"/>
  <c r="H43" i="28"/>
  <c r="H47" i="28"/>
  <c r="H51" i="28"/>
  <c r="H55" i="28"/>
  <c r="H59" i="28"/>
  <c r="H63" i="28"/>
  <c r="H67" i="28"/>
  <c r="H16" i="28"/>
  <c r="H20" i="28"/>
  <c r="H24" i="28"/>
  <c r="H28" i="28"/>
  <c r="H32" i="28"/>
  <c r="H36" i="28"/>
  <c r="H40" i="28"/>
  <c r="H44" i="28"/>
  <c r="H48" i="28"/>
  <c r="H52" i="28"/>
  <c r="H56" i="28"/>
  <c r="H60" i="28"/>
  <c r="H64" i="28"/>
  <c r="H68" i="28"/>
  <c r="H17" i="28"/>
  <c r="H21" i="28"/>
  <c r="H25" i="28"/>
  <c r="H29" i="28"/>
  <c r="H33" i="28"/>
  <c r="H37" i="28"/>
  <c r="H41" i="28"/>
  <c r="H45" i="28"/>
  <c r="H49" i="28"/>
  <c r="H53" i="28"/>
  <c r="H57" i="28"/>
  <c r="H61" i="28"/>
  <c r="H65" i="28"/>
  <c r="H69" i="28"/>
  <c r="H18" i="28"/>
  <c r="H22" i="28"/>
  <c r="H26" i="28"/>
  <c r="H30" i="28"/>
  <c r="H34" i="28"/>
  <c r="H38" i="28"/>
  <c r="H42" i="28"/>
  <c r="H46" i="28"/>
  <c r="H50" i="28"/>
  <c r="H54" i="28"/>
  <c r="H58" i="28"/>
  <c r="H62" i="28"/>
  <c r="H66" i="28"/>
  <c r="H70" i="28"/>
  <c r="H14" i="28"/>
  <c r="H128" i="53"/>
  <c r="I129" i="53"/>
  <c r="H129" i="53" s="1"/>
  <c r="AM94" i="28"/>
  <c r="AM93" i="28"/>
  <c r="AM95" i="28"/>
  <c r="AM92" i="28"/>
  <c r="AM96" i="28"/>
  <c r="AM25" i="28"/>
  <c r="W25" i="28"/>
  <c r="Q25" i="28"/>
  <c r="U25" i="28"/>
  <c r="AX8" i="28"/>
  <c r="BF8" i="28"/>
  <c r="K25" i="28"/>
  <c r="S25" i="28"/>
  <c r="O25" i="28"/>
  <c r="AN8" i="28"/>
  <c r="AV8" i="28"/>
  <c r="AP8" i="28"/>
  <c r="I25" i="28"/>
  <c r="AA25" i="28"/>
  <c r="Y25" i="28"/>
  <c r="AH8" i="28"/>
  <c r="I91" i="53"/>
  <c r="H91" i="53" s="1"/>
  <c r="AC94" i="28"/>
  <c r="AC93" i="28"/>
  <c r="AC95" i="28"/>
  <c r="AC92" i="28"/>
  <c r="AC96" i="28"/>
  <c r="AE94" i="28"/>
  <c r="AE95" i="28"/>
  <c r="AE93" i="28"/>
  <c r="AE92" i="28"/>
  <c r="AE96" i="28"/>
  <c r="AC25" i="28"/>
  <c r="AE25" i="28"/>
  <c r="AF8" i="28"/>
  <c r="AA94" i="28"/>
  <c r="AA95" i="28"/>
  <c r="AA92" i="28"/>
  <c r="AA96" i="28"/>
  <c r="AA93" i="28"/>
  <c r="Y94" i="28"/>
  <c r="Y95" i="28"/>
  <c r="Y93" i="28"/>
  <c r="Y92" i="28"/>
  <c r="Y96" i="28"/>
  <c r="W94" i="28"/>
  <c r="W95" i="28"/>
  <c r="W92" i="28"/>
  <c r="W96" i="28"/>
  <c r="W93" i="28"/>
  <c r="U94" i="28"/>
  <c r="U95" i="28"/>
  <c r="U93" i="28"/>
  <c r="U92" i="28"/>
  <c r="U96" i="28"/>
  <c r="S94" i="28"/>
  <c r="S95" i="28"/>
  <c r="S93" i="28"/>
  <c r="S92" i="28"/>
  <c r="S96" i="28"/>
  <c r="Q94" i="28"/>
  <c r="Q95" i="28"/>
  <c r="Q92" i="28"/>
  <c r="Q96" i="28"/>
  <c r="Q93" i="28"/>
  <c r="O94" i="28"/>
  <c r="O95" i="28"/>
  <c r="O93" i="28"/>
  <c r="O92" i="28"/>
  <c r="O96" i="28"/>
  <c r="K94" i="28"/>
  <c r="K95" i="28"/>
  <c r="K93" i="28"/>
  <c r="K92" i="28"/>
  <c r="K96" i="28"/>
  <c r="I94" i="28"/>
  <c r="I95" i="28"/>
  <c r="I92" i="28"/>
  <c r="I96" i="28"/>
  <c r="I93" i="28"/>
  <c r="G128" i="53"/>
  <c r="G91" i="53"/>
  <c r="G129" i="53"/>
  <c r="G90" i="53"/>
  <c r="G42" i="56" l="1"/>
  <c r="J30" i="56"/>
  <c r="K30" i="56"/>
  <c r="M30" i="56"/>
  <c r="G30" i="56"/>
  <c r="G43" i="56"/>
  <c r="M43" i="56"/>
  <c r="J43" i="56"/>
  <c r="K43" i="56"/>
  <c r="BD42" i="28"/>
  <c r="BD144" i="28"/>
  <c r="BD24" i="28"/>
  <c r="BE24" i="28" s="1"/>
  <c r="BD103" i="28"/>
  <c r="BD65" i="28"/>
  <c r="BD47" i="28"/>
  <c r="BD153" i="28"/>
  <c r="BD112" i="28"/>
  <c r="BD162" i="28"/>
  <c r="BD33" i="28"/>
  <c r="BD15" i="28"/>
  <c r="BE15" i="28" s="1"/>
  <c r="BD121" i="28"/>
  <c r="BD80" i="28"/>
  <c r="BE80" i="28" s="1"/>
  <c r="BD130" i="28"/>
  <c r="BD11" i="28"/>
  <c r="BD56" i="28"/>
  <c r="BD89" i="28"/>
  <c r="BE89" i="28" s="1"/>
  <c r="BD135" i="28"/>
  <c r="BD98" i="28"/>
  <c r="BD66" i="28"/>
  <c r="BD34" i="28"/>
  <c r="BD57" i="28"/>
  <c r="BD25" i="28"/>
  <c r="BE25" i="28" s="1"/>
  <c r="BD48" i="28"/>
  <c r="BD16" i="28"/>
  <c r="BE16" i="28" s="1"/>
  <c r="BD39" i="28"/>
  <c r="BD145" i="28"/>
  <c r="BD113" i="28"/>
  <c r="BD81" i="28"/>
  <c r="BE81" i="28" s="1"/>
  <c r="BD136" i="28"/>
  <c r="BD104" i="28"/>
  <c r="BD159" i="28"/>
  <c r="BD127" i="28"/>
  <c r="BD95" i="28"/>
  <c r="BE95" i="28" s="1"/>
  <c r="BD154" i="28"/>
  <c r="BD122" i="28"/>
  <c r="BD90" i="28"/>
  <c r="BE90" i="28" s="1"/>
  <c r="BD58" i="28"/>
  <c r="BD26" i="28"/>
  <c r="BD49" i="28"/>
  <c r="BD17" i="28"/>
  <c r="BE17" i="28" s="1"/>
  <c r="BD40" i="28"/>
  <c r="BD63" i="28"/>
  <c r="BD31" i="28"/>
  <c r="BD137" i="28"/>
  <c r="BD105" i="28"/>
  <c r="BD160" i="28"/>
  <c r="BD128" i="28"/>
  <c r="BD96" i="28"/>
  <c r="BE96" i="28" s="1"/>
  <c r="BD151" i="28"/>
  <c r="BD119" i="28"/>
  <c r="BD87" i="28"/>
  <c r="BE87" i="28" s="1"/>
  <c r="BD146" i="28"/>
  <c r="BD114" i="28"/>
  <c r="BD82" i="28"/>
  <c r="BE82" i="28" s="1"/>
  <c r="BD50" i="28"/>
  <c r="BD18" i="28"/>
  <c r="BE18" i="28" s="1"/>
  <c r="BD41" i="28"/>
  <c r="BD64" i="28"/>
  <c r="BD32" i="28"/>
  <c r="BD55" i="28"/>
  <c r="BD23" i="28"/>
  <c r="BE23" i="28" s="1"/>
  <c r="BD161" i="28"/>
  <c r="BD129" i="28"/>
  <c r="BD97" i="28"/>
  <c r="BD152" i="28"/>
  <c r="BD120" i="28"/>
  <c r="BD88" i="28"/>
  <c r="BE88" i="28" s="1"/>
  <c r="BD143" i="28"/>
  <c r="BD111" i="28"/>
  <c r="BD79" i="28"/>
  <c r="BE79" i="28" s="1"/>
  <c r="BD138" i="28"/>
  <c r="BD106" i="28"/>
  <c r="BD74" i="28"/>
  <c r="BE74" i="28" s="1"/>
  <c r="BD62" i="28"/>
  <c r="BD46" i="28"/>
  <c r="BD30" i="28"/>
  <c r="BD69" i="28"/>
  <c r="BD53" i="28"/>
  <c r="BD37" i="28"/>
  <c r="BD21" i="28"/>
  <c r="BE21" i="28" s="1"/>
  <c r="BD60" i="28"/>
  <c r="BD44" i="28"/>
  <c r="BD28" i="28"/>
  <c r="BD67" i="28"/>
  <c r="BD51" i="28"/>
  <c r="BD35" i="28"/>
  <c r="BD19" i="28"/>
  <c r="BE19" i="28" s="1"/>
  <c r="BD149" i="28"/>
  <c r="BD133" i="28"/>
  <c r="BD117" i="28"/>
  <c r="BD101" i="28"/>
  <c r="BD85" i="28"/>
  <c r="BE85" i="28" s="1"/>
  <c r="BD156" i="28"/>
  <c r="BD140" i="28"/>
  <c r="BD124" i="28"/>
  <c r="BD108" i="28"/>
  <c r="BD92" i="28"/>
  <c r="BE92" i="28" s="1"/>
  <c r="BD76" i="28"/>
  <c r="BE76" i="28" s="1"/>
  <c r="BD147" i="28"/>
  <c r="BD131" i="28"/>
  <c r="BD115" i="28"/>
  <c r="BD99" i="28"/>
  <c r="BD83" i="28"/>
  <c r="BE83" i="28" s="1"/>
  <c r="BD158" i="28"/>
  <c r="BD142" i="28"/>
  <c r="BD126" i="28"/>
  <c r="BD110" i="28"/>
  <c r="BD94" i="28"/>
  <c r="BE94" i="28" s="1"/>
  <c r="BD78" i="28"/>
  <c r="BE78" i="28" s="1"/>
  <c r="BD70" i="28"/>
  <c r="BD54" i="28"/>
  <c r="BD38" i="28"/>
  <c r="BD22" i="28"/>
  <c r="BE22" i="28" s="1"/>
  <c r="BD61" i="28"/>
  <c r="BD45" i="28"/>
  <c r="BD29" i="28"/>
  <c r="BD68" i="28"/>
  <c r="BD52" i="28"/>
  <c r="BD36" i="28"/>
  <c r="BD20" i="28"/>
  <c r="BE20" i="28" s="1"/>
  <c r="BD59" i="28"/>
  <c r="BD43" i="28"/>
  <c r="BD27" i="28"/>
  <c r="BD14" i="28"/>
  <c r="BD157" i="28"/>
  <c r="BD141" i="28"/>
  <c r="BD125" i="28"/>
  <c r="BD109" i="28"/>
  <c r="BD93" i="28"/>
  <c r="BE93" i="28" s="1"/>
  <c r="BD77" i="28"/>
  <c r="BE77" i="28" s="1"/>
  <c r="BD148" i="28"/>
  <c r="BD132" i="28"/>
  <c r="BD116" i="28"/>
  <c r="BD100" i="28"/>
  <c r="BD84" i="28"/>
  <c r="BE84" i="28" s="1"/>
  <c r="BD155" i="28"/>
  <c r="BD139" i="28"/>
  <c r="BD123" i="28"/>
  <c r="BD107" i="28"/>
  <c r="BD91" i="28"/>
  <c r="BE91" i="28" s="1"/>
  <c r="BD75" i="28"/>
  <c r="BE75" i="28" s="1"/>
  <c r="BD150" i="28"/>
  <c r="BD134" i="28"/>
  <c r="BD118" i="28"/>
  <c r="BD102" i="28"/>
  <c r="BD86" i="28"/>
  <c r="BE86" i="28" s="1"/>
  <c r="AL73" i="28"/>
  <c r="AL10" i="28" s="1"/>
  <c r="AB14" i="28"/>
  <c r="AC14" i="28" s="1"/>
  <c r="AB49" i="28"/>
  <c r="AB103" i="28"/>
  <c r="AB154" i="28"/>
  <c r="AB58" i="28"/>
  <c r="AB93" i="28"/>
  <c r="AB144" i="28"/>
  <c r="AB63" i="28"/>
  <c r="AB157" i="28"/>
  <c r="AB80" i="28"/>
  <c r="AC80" i="28" s="1"/>
  <c r="AL136" i="28"/>
  <c r="AB40" i="28"/>
  <c r="AB31" i="28"/>
  <c r="AB26" i="28"/>
  <c r="AB17" i="28"/>
  <c r="AC17" i="28" s="1"/>
  <c r="AB134" i="28"/>
  <c r="AB125" i="28"/>
  <c r="AB131" i="28"/>
  <c r="AB102" i="28"/>
  <c r="AB112" i="28"/>
  <c r="AB36" i="28"/>
  <c r="AB27" i="28"/>
  <c r="AB22" i="28"/>
  <c r="AC22" i="28" s="1"/>
  <c r="AB159" i="28"/>
  <c r="AB130" i="28"/>
  <c r="AB121" i="28"/>
  <c r="AB123" i="28"/>
  <c r="AB98" i="28"/>
  <c r="AB108" i="28"/>
  <c r="AB68" i="28"/>
  <c r="AB59" i="28"/>
  <c r="AB54" i="28"/>
  <c r="AB45" i="28"/>
  <c r="AB99" i="28"/>
  <c r="AB153" i="28"/>
  <c r="AB89" i="28"/>
  <c r="AC89" i="28" s="1"/>
  <c r="AB146" i="28"/>
  <c r="AB140" i="28"/>
  <c r="AB76" i="28"/>
  <c r="AC76" i="28" s="1"/>
  <c r="AB56" i="28"/>
  <c r="AB24" i="28"/>
  <c r="AC24" i="28" s="1"/>
  <c r="AB47" i="28"/>
  <c r="AB15" i="28"/>
  <c r="AC15" i="28" s="1"/>
  <c r="AB42" i="28"/>
  <c r="AB65" i="28"/>
  <c r="AB33" i="28"/>
  <c r="AB135" i="28"/>
  <c r="AB75" i="28"/>
  <c r="AC75" i="28" s="1"/>
  <c r="AB90" i="28"/>
  <c r="AC90" i="28" s="1"/>
  <c r="AB141" i="28"/>
  <c r="AB109" i="28"/>
  <c r="AB77" i="28"/>
  <c r="AC77" i="28" s="1"/>
  <c r="AB95" i="28"/>
  <c r="AB118" i="28"/>
  <c r="AB160" i="28"/>
  <c r="AB128" i="28"/>
  <c r="AB96" i="28"/>
  <c r="AB52" i="28"/>
  <c r="AB20" i="28"/>
  <c r="AC20" i="28" s="1"/>
  <c r="AB43" i="28"/>
  <c r="AB70" i="28"/>
  <c r="AB38" i="28"/>
  <c r="AB61" i="28"/>
  <c r="AB29" i="28"/>
  <c r="AB127" i="28"/>
  <c r="AB158" i="28"/>
  <c r="AB82" i="28"/>
  <c r="AC82" i="28" s="1"/>
  <c r="AB137" i="28"/>
  <c r="AB105" i="28"/>
  <c r="AB155" i="28"/>
  <c r="AB91" i="28"/>
  <c r="AC91" i="28" s="1"/>
  <c r="AB114" i="28"/>
  <c r="AB156" i="28"/>
  <c r="AB124" i="28"/>
  <c r="AB92" i="28"/>
  <c r="AL56" i="28"/>
  <c r="AL35" i="28"/>
  <c r="AL123" i="28"/>
  <c r="AL150" i="28"/>
  <c r="BB79" i="28"/>
  <c r="BC79" i="28" s="1"/>
  <c r="BB96" i="28"/>
  <c r="BC96" i="28" s="1"/>
  <c r="AD126" i="28"/>
  <c r="BB161" i="28"/>
  <c r="BB22" i="28"/>
  <c r="BC22" i="28" s="1"/>
  <c r="AB64" i="28"/>
  <c r="AB48" i="28"/>
  <c r="AB32" i="28"/>
  <c r="AB16" i="28"/>
  <c r="AC16" i="28" s="1"/>
  <c r="AB55" i="28"/>
  <c r="AB39" i="28"/>
  <c r="AB23" i="28"/>
  <c r="AC23" i="28" s="1"/>
  <c r="AB66" i="28"/>
  <c r="AB50" i="28"/>
  <c r="AB34" i="28"/>
  <c r="AB18" i="28"/>
  <c r="AC18" i="28" s="1"/>
  <c r="AB57" i="28"/>
  <c r="AB41" i="28"/>
  <c r="AB25" i="28"/>
  <c r="AB151" i="28"/>
  <c r="AB119" i="28"/>
  <c r="AB87" i="28"/>
  <c r="AC87" i="28" s="1"/>
  <c r="AB150" i="28"/>
  <c r="AB122" i="28"/>
  <c r="AB74" i="28"/>
  <c r="AC74" i="28" s="1"/>
  <c r="AB149" i="28"/>
  <c r="AB133" i="28"/>
  <c r="AB117" i="28"/>
  <c r="AB101" i="28"/>
  <c r="AB85" i="28"/>
  <c r="AC85" i="28" s="1"/>
  <c r="AB147" i="28"/>
  <c r="AB115" i="28"/>
  <c r="AB79" i="28"/>
  <c r="AC79" i="28" s="1"/>
  <c r="AB138" i="28"/>
  <c r="AB110" i="28"/>
  <c r="AB86" i="28"/>
  <c r="AC86" i="28" s="1"/>
  <c r="AB152" i="28"/>
  <c r="AB136" i="28"/>
  <c r="AB120" i="28"/>
  <c r="AB104" i="28"/>
  <c r="AB88" i="28"/>
  <c r="AC88" i="28" s="1"/>
  <c r="AB73" i="28"/>
  <c r="AC73" i="28" s="1"/>
  <c r="AD132" i="28"/>
  <c r="AB60" i="28"/>
  <c r="AB44" i="28"/>
  <c r="AB28" i="28"/>
  <c r="AB67" i="28"/>
  <c r="AB51" i="28"/>
  <c r="AB35" i="28"/>
  <c r="AB19" i="28"/>
  <c r="AC19" i="28" s="1"/>
  <c r="AB62" i="28"/>
  <c r="AB46" i="28"/>
  <c r="AB30" i="28"/>
  <c r="AB69" i="28"/>
  <c r="AB53" i="28"/>
  <c r="AB37" i="28"/>
  <c r="AB21" i="28"/>
  <c r="AC21" i="28" s="1"/>
  <c r="AB143" i="28"/>
  <c r="AB111" i="28"/>
  <c r="AB83" i="28"/>
  <c r="AC83" i="28" s="1"/>
  <c r="AB142" i="28"/>
  <c r="AB94" i="28"/>
  <c r="AB161" i="28"/>
  <c r="AB145" i="28"/>
  <c r="AB129" i="28"/>
  <c r="AB113" i="28"/>
  <c r="AB97" i="28"/>
  <c r="AB81" i="28"/>
  <c r="AC81" i="28" s="1"/>
  <c r="AB139" i="28"/>
  <c r="AB107" i="28"/>
  <c r="AB162" i="28"/>
  <c r="AB126" i="28"/>
  <c r="AB106" i="28"/>
  <c r="AB78" i="28"/>
  <c r="AC78" i="28" s="1"/>
  <c r="AB148" i="28"/>
  <c r="AB132" i="28"/>
  <c r="AB116" i="28"/>
  <c r="AB100" i="28"/>
  <c r="AD59" i="28"/>
  <c r="AD64" i="28"/>
  <c r="AD23" i="28"/>
  <c r="AE23" i="28" s="1"/>
  <c r="AD16" i="28"/>
  <c r="AE16" i="28" s="1"/>
  <c r="AD82" i="28"/>
  <c r="AE82" i="28" s="1"/>
  <c r="AD96" i="28"/>
  <c r="AD34" i="28"/>
  <c r="AD119" i="28"/>
  <c r="AD137" i="28"/>
  <c r="AD45" i="28"/>
  <c r="AD83" i="28"/>
  <c r="AE83" i="28" s="1"/>
  <c r="AD89" i="28"/>
  <c r="AE89" i="28" s="1"/>
  <c r="AD55" i="28"/>
  <c r="AD66" i="28"/>
  <c r="AD22" i="28"/>
  <c r="AE22" i="28" s="1"/>
  <c r="AD41" i="28"/>
  <c r="AD48" i="28"/>
  <c r="AD159" i="28"/>
  <c r="AD115" i="28"/>
  <c r="AD158" i="28"/>
  <c r="AD114" i="28"/>
  <c r="AD78" i="28"/>
  <c r="AE78" i="28" s="1"/>
  <c r="AD121" i="28"/>
  <c r="AD77" i="28"/>
  <c r="AE77" i="28" s="1"/>
  <c r="AD128" i="28"/>
  <c r="AD80" i="28"/>
  <c r="AE80" i="28" s="1"/>
  <c r="AD39" i="28"/>
  <c r="AD54" i="28"/>
  <c r="AD18" i="28"/>
  <c r="AE18" i="28" s="1"/>
  <c r="AD25" i="28"/>
  <c r="AD36" i="28"/>
  <c r="AD155" i="28"/>
  <c r="AD99" i="28"/>
  <c r="AD146" i="28"/>
  <c r="AD110" i="28"/>
  <c r="AD153" i="28"/>
  <c r="AD109" i="28"/>
  <c r="AD160" i="28"/>
  <c r="AD112" i="28"/>
  <c r="AD14" i="28"/>
  <c r="AE14" i="28" s="1"/>
  <c r="AD27" i="28"/>
  <c r="AD50" i="28"/>
  <c r="AD57" i="28"/>
  <c r="AD68" i="28"/>
  <c r="AD32" i="28"/>
  <c r="AD131" i="28"/>
  <c r="AD87" i="28"/>
  <c r="AE87" i="28" s="1"/>
  <c r="AD142" i="28"/>
  <c r="AD94" i="28"/>
  <c r="AD141" i="28"/>
  <c r="AD105" i="28"/>
  <c r="AD144" i="28"/>
  <c r="AD100" i="28"/>
  <c r="AT57" i="28"/>
  <c r="AT44" i="28"/>
  <c r="AT136" i="28"/>
  <c r="AT27" i="28"/>
  <c r="AT121" i="28"/>
  <c r="AT25" i="28"/>
  <c r="AU25" i="28" s="1"/>
  <c r="AT58" i="28"/>
  <c r="AT145" i="28"/>
  <c r="AT134" i="28"/>
  <c r="AL30" i="28"/>
  <c r="AL86" i="28"/>
  <c r="AM86" i="28" s="1"/>
  <c r="BB94" i="28"/>
  <c r="BC94" i="28" s="1"/>
  <c r="BB33" i="28"/>
  <c r="AT54" i="28"/>
  <c r="AT30" i="28"/>
  <c r="AT155" i="28"/>
  <c r="AT118" i="28"/>
  <c r="AL21" i="28"/>
  <c r="AM21" i="28" s="1"/>
  <c r="AL113" i="28"/>
  <c r="BB85" i="28"/>
  <c r="BC85" i="28" s="1"/>
  <c r="BB157" i="28"/>
  <c r="AT69" i="28"/>
  <c r="AT48" i="28"/>
  <c r="AT43" i="28"/>
  <c r="AT152" i="28"/>
  <c r="AT91" i="28"/>
  <c r="AU91" i="28" s="1"/>
  <c r="AL55" i="28"/>
  <c r="AL46" i="28"/>
  <c r="AL37" i="28"/>
  <c r="AL139" i="28"/>
  <c r="AL75" i="28"/>
  <c r="AM75" i="28" s="1"/>
  <c r="AL102" i="28"/>
  <c r="AL129" i="28"/>
  <c r="AL152" i="28"/>
  <c r="AL88" i="28"/>
  <c r="AM88" i="28" s="1"/>
  <c r="BB106" i="28"/>
  <c r="BB97" i="28"/>
  <c r="BB34" i="28"/>
  <c r="BB108" i="28"/>
  <c r="BB68" i="28"/>
  <c r="BB119" i="28"/>
  <c r="BB63" i="28"/>
  <c r="BB102" i="28"/>
  <c r="BB148" i="28"/>
  <c r="AL32" i="28"/>
  <c r="AL19" i="28"/>
  <c r="AM19" i="28" s="1"/>
  <c r="AL69" i="28"/>
  <c r="AL36" i="28"/>
  <c r="AL107" i="28"/>
  <c r="AL134" i="28"/>
  <c r="AL161" i="28"/>
  <c r="AL97" i="28"/>
  <c r="AL120" i="28"/>
  <c r="BB143" i="28"/>
  <c r="BB16" i="28"/>
  <c r="BC16" i="28" s="1"/>
  <c r="BB158" i="28"/>
  <c r="BB149" i="28"/>
  <c r="BB82" i="28"/>
  <c r="BC82" i="28" s="1"/>
  <c r="BB160" i="28"/>
  <c r="BB58" i="28"/>
  <c r="BB19" i="28"/>
  <c r="BC19" i="28" s="1"/>
  <c r="AL16" i="28"/>
  <c r="AM16" i="28" s="1"/>
  <c r="AL62" i="28"/>
  <c r="AL53" i="28"/>
  <c r="AL155" i="28"/>
  <c r="AL91" i="28"/>
  <c r="AM91" i="28" s="1"/>
  <c r="AL118" i="28"/>
  <c r="AL145" i="28"/>
  <c r="AL81" i="28"/>
  <c r="AM81" i="28" s="1"/>
  <c r="AL104" i="28"/>
  <c r="BB120" i="28"/>
  <c r="BB25" i="28"/>
  <c r="BC25" i="28" s="1"/>
  <c r="BB131" i="28"/>
  <c r="BB59" i="28"/>
  <c r="BB146" i="28"/>
  <c r="BB137" i="28"/>
  <c r="BB77" i="28"/>
  <c r="BC77" i="28" s="1"/>
  <c r="BB118" i="28"/>
  <c r="BB10" i="28"/>
  <c r="AL52" i="28"/>
  <c r="AL28" i="28"/>
  <c r="AL67" i="28"/>
  <c r="AL51" i="28"/>
  <c r="AL31" i="28"/>
  <c r="AL15" i="28"/>
  <c r="AM15" i="28" s="1"/>
  <c r="AL58" i="28"/>
  <c r="AL42" i="28"/>
  <c r="AL26" i="28"/>
  <c r="AL65" i="28"/>
  <c r="AL49" i="28"/>
  <c r="AL33" i="28"/>
  <c r="AL17" i="28"/>
  <c r="AM17" i="28" s="1"/>
  <c r="AL47" i="28"/>
  <c r="AL151" i="28"/>
  <c r="AL135" i="28"/>
  <c r="AL119" i="28"/>
  <c r="AL103" i="28"/>
  <c r="AL87" i="28"/>
  <c r="AM87" i="28" s="1"/>
  <c r="AL162" i="28"/>
  <c r="AL146" i="28"/>
  <c r="AL130" i="28"/>
  <c r="AL114" i="28"/>
  <c r="AL98" i="28"/>
  <c r="AL82" i="28"/>
  <c r="AM82" i="28" s="1"/>
  <c r="AL157" i="28"/>
  <c r="AL141" i="28"/>
  <c r="AL125" i="28"/>
  <c r="AL109" i="28"/>
  <c r="AL93" i="28"/>
  <c r="AL77" i="28"/>
  <c r="AM77" i="28" s="1"/>
  <c r="AL148" i="28"/>
  <c r="AL132" i="28"/>
  <c r="AL116" i="28"/>
  <c r="AL100" i="28"/>
  <c r="AL84" i="28"/>
  <c r="AM84" i="28" s="1"/>
  <c r="BB122" i="28"/>
  <c r="BB95" i="28"/>
  <c r="BC95" i="28" s="1"/>
  <c r="BB159" i="28"/>
  <c r="BB136" i="28"/>
  <c r="BB113" i="28"/>
  <c r="BB23" i="28"/>
  <c r="BC23" i="28" s="1"/>
  <c r="BB32" i="28"/>
  <c r="BB41" i="28"/>
  <c r="BB50" i="28"/>
  <c r="BB110" i="28"/>
  <c r="BB83" i="28"/>
  <c r="BC83" i="28" s="1"/>
  <c r="BB147" i="28"/>
  <c r="BB124" i="28"/>
  <c r="BB101" i="28"/>
  <c r="BB14" i="28"/>
  <c r="BC14" i="28" s="1"/>
  <c r="BB20" i="28"/>
  <c r="BC20" i="28" s="1"/>
  <c r="BB29" i="28"/>
  <c r="BB38" i="28"/>
  <c r="BB98" i="28"/>
  <c r="BB162" i="28"/>
  <c r="BB135" i="28"/>
  <c r="BB112" i="28"/>
  <c r="BB89" i="28"/>
  <c r="BC89" i="28" s="1"/>
  <c r="BB153" i="28"/>
  <c r="BB24" i="28"/>
  <c r="BC24" i="28" s="1"/>
  <c r="BB49" i="28"/>
  <c r="BB86" i="28"/>
  <c r="BC86" i="28" s="1"/>
  <c r="BB141" i="28"/>
  <c r="BB75" i="28"/>
  <c r="BC75" i="28" s="1"/>
  <c r="BB21" i="28"/>
  <c r="BC21" i="28" s="1"/>
  <c r="BB37" i="28"/>
  <c r="BB84" i="28"/>
  <c r="BC84" i="28" s="1"/>
  <c r="BB62" i="28"/>
  <c r="AL68" i="28"/>
  <c r="AL44" i="28"/>
  <c r="AL24" i="28"/>
  <c r="AM24" i="28" s="1"/>
  <c r="AL63" i="28"/>
  <c r="AL43" i="28"/>
  <c r="AL27" i="28"/>
  <c r="AL70" i="28"/>
  <c r="AL54" i="28"/>
  <c r="AL38" i="28"/>
  <c r="AL22" i="28"/>
  <c r="AM22" i="28" s="1"/>
  <c r="AL61" i="28"/>
  <c r="AL45" i="28"/>
  <c r="AL29" i="28"/>
  <c r="AL60" i="28"/>
  <c r="AL14" i="28"/>
  <c r="AL9" i="28" s="1"/>
  <c r="AL147" i="28"/>
  <c r="AL131" i="28"/>
  <c r="AL115" i="28"/>
  <c r="AL99" i="28"/>
  <c r="AL83" i="28"/>
  <c r="AM83" i="28" s="1"/>
  <c r="AL158" i="28"/>
  <c r="AL142" i="28"/>
  <c r="AL126" i="28"/>
  <c r="AL110" i="28"/>
  <c r="AL94" i="28"/>
  <c r="AL78" i="28"/>
  <c r="AM78" i="28" s="1"/>
  <c r="AL153" i="28"/>
  <c r="AL137" i="28"/>
  <c r="AL121" i="28"/>
  <c r="AL105" i="28"/>
  <c r="AL89" i="28"/>
  <c r="AM89" i="28" s="1"/>
  <c r="AL160" i="28"/>
  <c r="AL144" i="28"/>
  <c r="AL128" i="28"/>
  <c r="AL112" i="28"/>
  <c r="AL96" i="28"/>
  <c r="AL80" i="28"/>
  <c r="AM80" i="28" s="1"/>
  <c r="BB138" i="28"/>
  <c r="BB111" i="28"/>
  <c r="BB88" i="28"/>
  <c r="BC88" i="28" s="1"/>
  <c r="BB152" i="28"/>
  <c r="BB129" i="28"/>
  <c r="BB39" i="28"/>
  <c r="BB48" i="28"/>
  <c r="BB57" i="28"/>
  <c r="BB66" i="28"/>
  <c r="BB126" i="28"/>
  <c r="BB99" i="28"/>
  <c r="BB76" i="28"/>
  <c r="BC76" i="28" s="1"/>
  <c r="BB140" i="28"/>
  <c r="BB117" i="28"/>
  <c r="BB27" i="28"/>
  <c r="BB36" i="28"/>
  <c r="BB45" i="28"/>
  <c r="BB54" i="28"/>
  <c r="BB114" i="28"/>
  <c r="BB87" i="28"/>
  <c r="BC87" i="28" s="1"/>
  <c r="BB151" i="28"/>
  <c r="BB128" i="28"/>
  <c r="BB105" i="28"/>
  <c r="BB15" i="28"/>
  <c r="BC15" i="28" s="1"/>
  <c r="BB40" i="28"/>
  <c r="BB26" i="28"/>
  <c r="BB150" i="28"/>
  <c r="BB51" i="28"/>
  <c r="BB116" i="28"/>
  <c r="BB30" i="28"/>
  <c r="BB107" i="28"/>
  <c r="BB46" i="28"/>
  <c r="BB155" i="28"/>
  <c r="AL11" i="28"/>
  <c r="AL64" i="28"/>
  <c r="AL40" i="28"/>
  <c r="AL20" i="28"/>
  <c r="AM20" i="28" s="1"/>
  <c r="AL59" i="28"/>
  <c r="AL39" i="28"/>
  <c r="AL23" i="28"/>
  <c r="AM23" i="28" s="1"/>
  <c r="AL66" i="28"/>
  <c r="AL50" i="28"/>
  <c r="AL34" i="28"/>
  <c r="AL18" i="28"/>
  <c r="AM18" i="28" s="1"/>
  <c r="AL57" i="28"/>
  <c r="AL41" i="28"/>
  <c r="AL25" i="28"/>
  <c r="AL48" i="28"/>
  <c r="AL159" i="28"/>
  <c r="AL143" i="28"/>
  <c r="AL127" i="28"/>
  <c r="AL111" i="28"/>
  <c r="AL95" i="28"/>
  <c r="AL79" i="28"/>
  <c r="AM79" i="28" s="1"/>
  <c r="AL154" i="28"/>
  <c r="AL138" i="28"/>
  <c r="AL122" i="28"/>
  <c r="AL106" i="28"/>
  <c r="AL90" i="28"/>
  <c r="AM90" i="28" s="1"/>
  <c r="AL74" i="28"/>
  <c r="AM74" i="28" s="1"/>
  <c r="AL149" i="28"/>
  <c r="AL133" i="28"/>
  <c r="AL117" i="28"/>
  <c r="AL101" i="28"/>
  <c r="AL85" i="28"/>
  <c r="AM85" i="28" s="1"/>
  <c r="AL156" i="28"/>
  <c r="AL140" i="28"/>
  <c r="AL124" i="28"/>
  <c r="AL108" i="28"/>
  <c r="AL92" i="28"/>
  <c r="BB90" i="28"/>
  <c r="BC90" i="28" s="1"/>
  <c r="BB154" i="28"/>
  <c r="BB127" i="28"/>
  <c r="BB104" i="28"/>
  <c r="BB81" i="28"/>
  <c r="BC81" i="28" s="1"/>
  <c r="BB145" i="28"/>
  <c r="BB55" i="28"/>
  <c r="BB64" i="28"/>
  <c r="BB18" i="28"/>
  <c r="BC18" i="28" s="1"/>
  <c r="BB78" i="28"/>
  <c r="BC78" i="28" s="1"/>
  <c r="BB142" i="28"/>
  <c r="BB115" i="28"/>
  <c r="BB92" i="28"/>
  <c r="BC92" i="28" s="1"/>
  <c r="BB156" i="28"/>
  <c r="BB133" i="28"/>
  <c r="BB43" i="28"/>
  <c r="BB52" i="28"/>
  <c r="BB61" i="28"/>
  <c r="BB70" i="28"/>
  <c r="BB130" i="28"/>
  <c r="BB103" i="28"/>
  <c r="BB80" i="28"/>
  <c r="BC80" i="28" s="1"/>
  <c r="BB144" i="28"/>
  <c r="BB121" i="28"/>
  <c r="BB31" i="28"/>
  <c r="BB17" i="28"/>
  <c r="BC17" i="28" s="1"/>
  <c r="BB42" i="28"/>
  <c r="BB123" i="28"/>
  <c r="BB69" i="28"/>
  <c r="BB93" i="28"/>
  <c r="BC93" i="28" s="1"/>
  <c r="BB91" i="28"/>
  <c r="BC91" i="28" s="1"/>
  <c r="BB44" i="28"/>
  <c r="BB134" i="28"/>
  <c r="BB53" i="28"/>
  <c r="AT70" i="28"/>
  <c r="AT41" i="28"/>
  <c r="AT42" i="28"/>
  <c r="AT32" i="28"/>
  <c r="AT59" i="28"/>
  <c r="AT23" i="28"/>
  <c r="AU23" i="28" s="1"/>
  <c r="AT141" i="28"/>
  <c r="AT120" i="28"/>
  <c r="AT123" i="28"/>
  <c r="AT93" i="28"/>
  <c r="AU93" i="28" s="1"/>
  <c r="AT102" i="28"/>
  <c r="AT18" i="28"/>
  <c r="AU18" i="28" s="1"/>
  <c r="AT37" i="28"/>
  <c r="AT64" i="28"/>
  <c r="AT16" i="28"/>
  <c r="AU16" i="28" s="1"/>
  <c r="AT55" i="28"/>
  <c r="AT14" i="28"/>
  <c r="AT9" i="28" s="1"/>
  <c r="AT133" i="28"/>
  <c r="AT88" i="28"/>
  <c r="AU88" i="28" s="1"/>
  <c r="AT107" i="28"/>
  <c r="AT75" i="28"/>
  <c r="AU75" i="28" s="1"/>
  <c r="AD43" i="28"/>
  <c r="AD70" i="28"/>
  <c r="AD38" i="28"/>
  <c r="AD61" i="28"/>
  <c r="AD29" i="28"/>
  <c r="AD52" i="28"/>
  <c r="AD20" i="28"/>
  <c r="AE20" i="28" s="1"/>
  <c r="AD135" i="28"/>
  <c r="AD103" i="28"/>
  <c r="AD162" i="28"/>
  <c r="AD130" i="28"/>
  <c r="AD98" i="28"/>
  <c r="AD157" i="28"/>
  <c r="AD125" i="28"/>
  <c r="AD93" i="28"/>
  <c r="AD148" i="28"/>
  <c r="AD116" i="28"/>
  <c r="AD84" i="28"/>
  <c r="AE84" i="28" s="1"/>
  <c r="BB47" i="28"/>
  <c r="BB56" i="28"/>
  <c r="BB65" i="28"/>
  <c r="BB11" i="28"/>
  <c r="BB100" i="28"/>
  <c r="BB60" i="28"/>
  <c r="BB139" i="28"/>
  <c r="BB67" i="28"/>
  <c r="BB132" i="28"/>
  <c r="BB109" i="28"/>
  <c r="BB35" i="28"/>
  <c r="BB28" i="28"/>
  <c r="BB125" i="28"/>
  <c r="AT74" i="28"/>
  <c r="AU74" i="28" s="1"/>
  <c r="AT90" i="28"/>
  <c r="AU90" i="28" s="1"/>
  <c r="AT106" i="28"/>
  <c r="AT122" i="28"/>
  <c r="AT138" i="28"/>
  <c r="AT154" i="28"/>
  <c r="AT76" i="28"/>
  <c r="AU76" i="28" s="1"/>
  <c r="AT101" i="28"/>
  <c r="AT125" i="28"/>
  <c r="AT79" i="28"/>
  <c r="AU79" i="28" s="1"/>
  <c r="AT95" i="28"/>
  <c r="AU95" i="28" s="1"/>
  <c r="AT111" i="28"/>
  <c r="AT127" i="28"/>
  <c r="AT143" i="28"/>
  <c r="AT159" i="28"/>
  <c r="AT153" i="28"/>
  <c r="AT92" i="28"/>
  <c r="AU92" i="28" s="1"/>
  <c r="AT108" i="28"/>
  <c r="AT124" i="28"/>
  <c r="AT140" i="28"/>
  <c r="AT156" i="28"/>
  <c r="AT109" i="28"/>
  <c r="AT157" i="28"/>
  <c r="AT15" i="28"/>
  <c r="AU15" i="28" s="1"/>
  <c r="AT31" i="28"/>
  <c r="AT47" i="28"/>
  <c r="AT63" i="28"/>
  <c r="AT34" i="28"/>
  <c r="AT20" i="28"/>
  <c r="AU20" i="28" s="1"/>
  <c r="AT36" i="28"/>
  <c r="AT52" i="28"/>
  <c r="AT68" i="28"/>
  <c r="AT66" i="28"/>
  <c r="AT29" i="28"/>
  <c r="AT45" i="28"/>
  <c r="AT61" i="28"/>
  <c r="AT38" i="28"/>
  <c r="AT114" i="28"/>
  <c r="AT146" i="28"/>
  <c r="AT89" i="28"/>
  <c r="AU89" i="28" s="1"/>
  <c r="AT149" i="28"/>
  <c r="AT103" i="28"/>
  <c r="AT151" i="28"/>
  <c r="AT84" i="28"/>
  <c r="AU84" i="28" s="1"/>
  <c r="AT116" i="28"/>
  <c r="AT148" i="28"/>
  <c r="AT78" i="28"/>
  <c r="AU78" i="28" s="1"/>
  <c r="AT94" i="28"/>
  <c r="AU94" i="28" s="1"/>
  <c r="AT110" i="28"/>
  <c r="AT126" i="28"/>
  <c r="AT142" i="28"/>
  <c r="AT158" i="28"/>
  <c r="AT81" i="28"/>
  <c r="AU81" i="28" s="1"/>
  <c r="AT105" i="28"/>
  <c r="AT137" i="28"/>
  <c r="AT83" i="28"/>
  <c r="AU83" i="28" s="1"/>
  <c r="AT99" i="28"/>
  <c r="AT115" i="28"/>
  <c r="AT131" i="28"/>
  <c r="AT147" i="28"/>
  <c r="AT77" i="28"/>
  <c r="AU77" i="28" s="1"/>
  <c r="AT80" i="28"/>
  <c r="AU80" i="28" s="1"/>
  <c r="AT96" i="28"/>
  <c r="AU96" i="28" s="1"/>
  <c r="AT112" i="28"/>
  <c r="AT128" i="28"/>
  <c r="AT144" i="28"/>
  <c r="AT160" i="28"/>
  <c r="AT117" i="28"/>
  <c r="AT19" i="28"/>
  <c r="AU19" i="28" s="1"/>
  <c r="AT35" i="28"/>
  <c r="AT51" i="28"/>
  <c r="AT67" i="28"/>
  <c r="AT46" i="28"/>
  <c r="AT24" i="28"/>
  <c r="AU24" i="28" s="1"/>
  <c r="AT40" i="28"/>
  <c r="AT56" i="28"/>
  <c r="AT22" i="28"/>
  <c r="AU22" i="28" s="1"/>
  <c r="AT17" i="28"/>
  <c r="AU17" i="28" s="1"/>
  <c r="AT33" i="28"/>
  <c r="AT49" i="28"/>
  <c r="AT65" i="28"/>
  <c r="AT50" i="28"/>
  <c r="AT82" i="28"/>
  <c r="AU82" i="28" s="1"/>
  <c r="AT98" i="28"/>
  <c r="AT130" i="28"/>
  <c r="AT162" i="28"/>
  <c r="AT113" i="28"/>
  <c r="AT87" i="28"/>
  <c r="AU87" i="28" s="1"/>
  <c r="AT119" i="28"/>
  <c r="AT135" i="28"/>
  <c r="AT129" i="28"/>
  <c r="AT100" i="28"/>
  <c r="AT132" i="28"/>
  <c r="AT85" i="28"/>
  <c r="AU85" i="28" s="1"/>
  <c r="AT11" i="28"/>
  <c r="AT62" i="28"/>
  <c r="AT53" i="28"/>
  <c r="AT21" i="28"/>
  <c r="AU21" i="28" s="1"/>
  <c r="AT60" i="28"/>
  <c r="AT28" i="28"/>
  <c r="AT26" i="28"/>
  <c r="AT39" i="28"/>
  <c r="AT97" i="28"/>
  <c r="AT104" i="28"/>
  <c r="AT139" i="28"/>
  <c r="AT161" i="28"/>
  <c r="AT150" i="28"/>
  <c r="AT86" i="28"/>
  <c r="AU86" i="28" s="1"/>
  <c r="AD67" i="28"/>
  <c r="AD51" i="28"/>
  <c r="AD35" i="28"/>
  <c r="AD19" i="28"/>
  <c r="AE19" i="28" s="1"/>
  <c r="AD62" i="28"/>
  <c r="AD46" i="28"/>
  <c r="AD30" i="28"/>
  <c r="AD69" i="28"/>
  <c r="AD53" i="28"/>
  <c r="AD37" i="28"/>
  <c r="AD21" i="28"/>
  <c r="AE21" i="28" s="1"/>
  <c r="AD60" i="28"/>
  <c r="AD44" i="28"/>
  <c r="AD28" i="28"/>
  <c r="AD151" i="28"/>
  <c r="AD143" i="28"/>
  <c r="AD127" i="28"/>
  <c r="AD111" i="28"/>
  <c r="AD95" i="28"/>
  <c r="AD79" i="28"/>
  <c r="AE79" i="28" s="1"/>
  <c r="AD154" i="28"/>
  <c r="AD138" i="28"/>
  <c r="AD122" i="28"/>
  <c r="AD106" i="28"/>
  <c r="AD90" i="28"/>
  <c r="AE90" i="28" s="1"/>
  <c r="AD74" i="28"/>
  <c r="AE74" i="28" s="1"/>
  <c r="AD149" i="28"/>
  <c r="AD133" i="28"/>
  <c r="AD117" i="28"/>
  <c r="AD101" i="28"/>
  <c r="AD85" i="28"/>
  <c r="AE85" i="28" s="1"/>
  <c r="AD156" i="28"/>
  <c r="AD140" i="28"/>
  <c r="AD124" i="28"/>
  <c r="AD108" i="28"/>
  <c r="AD92" i="28"/>
  <c r="AD76" i="28"/>
  <c r="AE76" i="28" s="1"/>
  <c r="AD63" i="28"/>
  <c r="AD47" i="28"/>
  <c r="AD31" i="28"/>
  <c r="AD15" i="28"/>
  <c r="AE15" i="28" s="1"/>
  <c r="AD58" i="28"/>
  <c r="AD42" i="28"/>
  <c r="AD26" i="28"/>
  <c r="AD65" i="28"/>
  <c r="AD49" i="28"/>
  <c r="AD33" i="28"/>
  <c r="AD17" i="28"/>
  <c r="AE17" i="28" s="1"/>
  <c r="AD56" i="28"/>
  <c r="AD40" i="28"/>
  <c r="AD24" i="28"/>
  <c r="AE24" i="28" s="1"/>
  <c r="AD147" i="28"/>
  <c r="AD139" i="28"/>
  <c r="AD123" i="28"/>
  <c r="AD107" i="28"/>
  <c r="AD91" i="28"/>
  <c r="AE91" i="28" s="1"/>
  <c r="AD75" i="28"/>
  <c r="AE75" i="28" s="1"/>
  <c r="AD150" i="28"/>
  <c r="AD134" i="28"/>
  <c r="AD118" i="28"/>
  <c r="AD102" i="28"/>
  <c r="AD86" i="28"/>
  <c r="AE86" i="28" s="1"/>
  <c r="AD161" i="28"/>
  <c r="AD145" i="28"/>
  <c r="AD129" i="28"/>
  <c r="AD113" i="28"/>
  <c r="AD97" i="28"/>
  <c r="AD81" i="28"/>
  <c r="AE81" i="28" s="1"/>
  <c r="AD152" i="28"/>
  <c r="AD136" i="28"/>
  <c r="AD120" i="28"/>
  <c r="AD104" i="28"/>
  <c r="AD88" i="28"/>
  <c r="AE88" i="28" s="1"/>
  <c r="AP73" i="28"/>
  <c r="AP76" i="28"/>
  <c r="AQ76" i="28" s="1"/>
  <c r="AP80" i="28"/>
  <c r="AQ80" i="28" s="1"/>
  <c r="AP84" i="28"/>
  <c r="AQ84" i="28" s="1"/>
  <c r="AP88" i="28"/>
  <c r="AQ88" i="28" s="1"/>
  <c r="AP92" i="28"/>
  <c r="AP96" i="28"/>
  <c r="AP100" i="28"/>
  <c r="AP104" i="28"/>
  <c r="AP108" i="28"/>
  <c r="AP112" i="28"/>
  <c r="AP116" i="28"/>
  <c r="AP120" i="28"/>
  <c r="AP124" i="28"/>
  <c r="AP128" i="28"/>
  <c r="AP132" i="28"/>
  <c r="AP136" i="28"/>
  <c r="AP140" i="28"/>
  <c r="AP144" i="28"/>
  <c r="AP148" i="28"/>
  <c r="AP152" i="28"/>
  <c r="AP156" i="28"/>
  <c r="AP160" i="28"/>
  <c r="AP77" i="28"/>
  <c r="AQ77" i="28" s="1"/>
  <c r="AP81" i="28"/>
  <c r="AQ81" i="28" s="1"/>
  <c r="AP85" i="28"/>
  <c r="AQ85" i="28" s="1"/>
  <c r="AP89" i="28"/>
  <c r="AQ89" i="28" s="1"/>
  <c r="AP93" i="28"/>
  <c r="AP97" i="28"/>
  <c r="AP101" i="28"/>
  <c r="AP105" i="28"/>
  <c r="AP109" i="28"/>
  <c r="AP113" i="28"/>
  <c r="AP117" i="28"/>
  <c r="AP121" i="28"/>
  <c r="AP125" i="28"/>
  <c r="AP129" i="28"/>
  <c r="AP133" i="28"/>
  <c r="AP137" i="28"/>
  <c r="AP141" i="28"/>
  <c r="AP145" i="28"/>
  <c r="AP149" i="28"/>
  <c r="AP153" i="28"/>
  <c r="AP157" i="28"/>
  <c r="AP161" i="28"/>
  <c r="AP74" i="28"/>
  <c r="AQ74" i="28" s="1"/>
  <c r="AP78" i="28"/>
  <c r="AQ78" i="28" s="1"/>
  <c r="AP82" i="28"/>
  <c r="AQ82" i="28" s="1"/>
  <c r="AP86" i="28"/>
  <c r="AQ86" i="28" s="1"/>
  <c r="AP90" i="28"/>
  <c r="AQ90" i="28" s="1"/>
  <c r="AP94" i="28"/>
  <c r="AP98" i="28"/>
  <c r="AP102" i="28"/>
  <c r="AP106" i="28"/>
  <c r="AP110" i="28"/>
  <c r="AP114" i="28"/>
  <c r="AP118" i="28"/>
  <c r="AP122" i="28"/>
  <c r="AP126" i="28"/>
  <c r="AP130" i="28"/>
  <c r="AP134" i="28"/>
  <c r="AP138" i="28"/>
  <c r="AP142" i="28"/>
  <c r="AP146" i="28"/>
  <c r="AP150" i="28"/>
  <c r="AP154" i="28"/>
  <c r="AP158" i="28"/>
  <c r="AP162" i="28"/>
  <c r="AP75" i="28"/>
  <c r="AQ75" i="28" s="1"/>
  <c r="AP79" i="28"/>
  <c r="AQ79" i="28" s="1"/>
  <c r="AP83" i="28"/>
  <c r="AQ83" i="28" s="1"/>
  <c r="AP87" i="28"/>
  <c r="AQ87" i="28" s="1"/>
  <c r="AP91" i="28"/>
  <c r="AQ91" i="28" s="1"/>
  <c r="AP95" i="28"/>
  <c r="AP99" i="28"/>
  <c r="AP103" i="28"/>
  <c r="AP107" i="28"/>
  <c r="AP111" i="28"/>
  <c r="AP115" i="28"/>
  <c r="AP119" i="28"/>
  <c r="AP123" i="28"/>
  <c r="AP127" i="28"/>
  <c r="AP131" i="28"/>
  <c r="AP135" i="28"/>
  <c r="AP139" i="28"/>
  <c r="AP143" i="28"/>
  <c r="AP155" i="28"/>
  <c r="AP159" i="28"/>
  <c r="AP147" i="28"/>
  <c r="AP151" i="28"/>
  <c r="AP14" i="28"/>
  <c r="AP17" i="28"/>
  <c r="AQ17" i="28" s="1"/>
  <c r="AP21" i="28"/>
  <c r="AQ21" i="28" s="1"/>
  <c r="AP25" i="28"/>
  <c r="AP29" i="28"/>
  <c r="AP33" i="28"/>
  <c r="AP37" i="28"/>
  <c r="AP41" i="28"/>
  <c r="AP45" i="28"/>
  <c r="AP49" i="28"/>
  <c r="AP53" i="28"/>
  <c r="AP57" i="28"/>
  <c r="AP61" i="28"/>
  <c r="AP65" i="28"/>
  <c r="AP69" i="28"/>
  <c r="AP18" i="28"/>
  <c r="AQ18" i="28" s="1"/>
  <c r="AP22" i="28"/>
  <c r="AQ22" i="28" s="1"/>
  <c r="AP26" i="28"/>
  <c r="AP30" i="28"/>
  <c r="AP34" i="28"/>
  <c r="AP38" i="28"/>
  <c r="AP42" i="28"/>
  <c r="AP46" i="28"/>
  <c r="AP50" i="28"/>
  <c r="AP54" i="28"/>
  <c r="AP58" i="28"/>
  <c r="AP62" i="28"/>
  <c r="AP66" i="28"/>
  <c r="AP70" i="28"/>
  <c r="AP15" i="28"/>
  <c r="AQ15" i="28" s="1"/>
  <c r="AP19" i="28"/>
  <c r="AQ19" i="28" s="1"/>
  <c r="AP23" i="28"/>
  <c r="AQ23" i="28" s="1"/>
  <c r="AP27" i="28"/>
  <c r="AP31" i="28"/>
  <c r="AP35" i="28"/>
  <c r="AP39" i="28"/>
  <c r="AP43" i="28"/>
  <c r="AP47" i="28"/>
  <c r="AP51" i="28"/>
  <c r="AP55" i="28"/>
  <c r="AP59" i="28"/>
  <c r="AP63" i="28"/>
  <c r="AP67" i="28"/>
  <c r="AP16" i="28"/>
  <c r="AQ16" i="28" s="1"/>
  <c r="AP20" i="28"/>
  <c r="AQ20" i="28" s="1"/>
  <c r="AP24" i="28"/>
  <c r="AQ24" i="28" s="1"/>
  <c r="AP28" i="28"/>
  <c r="AP32" i="28"/>
  <c r="AP36" i="28"/>
  <c r="AP40" i="28"/>
  <c r="AP44" i="28"/>
  <c r="AP48" i="28"/>
  <c r="AP52" i="28"/>
  <c r="AP56" i="28"/>
  <c r="AP60" i="28"/>
  <c r="AP64" i="28"/>
  <c r="AP68" i="28"/>
  <c r="AN73" i="28"/>
  <c r="AN76" i="28"/>
  <c r="AO76" i="28" s="1"/>
  <c r="AN80" i="28"/>
  <c r="AO80" i="28" s="1"/>
  <c r="AN84" i="28"/>
  <c r="AO84" i="28" s="1"/>
  <c r="AN88" i="28"/>
  <c r="AO88" i="28" s="1"/>
  <c r="AN92" i="28"/>
  <c r="AN96" i="28"/>
  <c r="AN100" i="28"/>
  <c r="AN104" i="28"/>
  <c r="AN108" i="28"/>
  <c r="AN112" i="28"/>
  <c r="AN116" i="28"/>
  <c r="AN120" i="28"/>
  <c r="AN124" i="28"/>
  <c r="AN128" i="28"/>
  <c r="AN132" i="28"/>
  <c r="AN136" i="28"/>
  <c r="AN140" i="28"/>
  <c r="AN144" i="28"/>
  <c r="AN148" i="28"/>
  <c r="AN152" i="28"/>
  <c r="AN156" i="28"/>
  <c r="AN160" i="28"/>
  <c r="AN77" i="28"/>
  <c r="AO77" i="28" s="1"/>
  <c r="AN81" i="28"/>
  <c r="AO81" i="28" s="1"/>
  <c r="AN85" i="28"/>
  <c r="AO85" i="28" s="1"/>
  <c r="AN89" i="28"/>
  <c r="AO89" i="28" s="1"/>
  <c r="AN93" i="28"/>
  <c r="AN97" i="28"/>
  <c r="AN101" i="28"/>
  <c r="AN105" i="28"/>
  <c r="AN109" i="28"/>
  <c r="AN113" i="28"/>
  <c r="AN117" i="28"/>
  <c r="AN121" i="28"/>
  <c r="AN125" i="28"/>
  <c r="AN129" i="28"/>
  <c r="AN133" i="28"/>
  <c r="AN137" i="28"/>
  <c r="AN141" i="28"/>
  <c r="AN145" i="28"/>
  <c r="AN149" i="28"/>
  <c r="AN153" i="28"/>
  <c r="AN157" i="28"/>
  <c r="AN161" i="28"/>
  <c r="AN74" i="28"/>
  <c r="AO74" i="28" s="1"/>
  <c r="AN78" i="28"/>
  <c r="AO78" i="28" s="1"/>
  <c r="AN82" i="28"/>
  <c r="AO82" i="28" s="1"/>
  <c r="AN86" i="28"/>
  <c r="AO86" i="28" s="1"/>
  <c r="AN90" i="28"/>
  <c r="AO90" i="28" s="1"/>
  <c r="AN94" i="28"/>
  <c r="AN98" i="28"/>
  <c r="AN102" i="28"/>
  <c r="AN106" i="28"/>
  <c r="AN110" i="28"/>
  <c r="AN114" i="28"/>
  <c r="AN118" i="28"/>
  <c r="AN122" i="28"/>
  <c r="AN126" i="28"/>
  <c r="AN130" i="28"/>
  <c r="AN134" i="28"/>
  <c r="AN138" i="28"/>
  <c r="AN142" i="28"/>
  <c r="AN146" i="28"/>
  <c r="AN150" i="28"/>
  <c r="AN154" i="28"/>
  <c r="AN158" i="28"/>
  <c r="AN162" i="28"/>
  <c r="AN75" i="28"/>
  <c r="AO75" i="28" s="1"/>
  <c r="AN79" i="28"/>
  <c r="AO79" i="28" s="1"/>
  <c r="AN83" i="28"/>
  <c r="AO83" i="28" s="1"/>
  <c r="AN87" i="28"/>
  <c r="AO87" i="28" s="1"/>
  <c r="AN91" i="28"/>
  <c r="AO91" i="28" s="1"/>
  <c r="AN95" i="28"/>
  <c r="AN99" i="28"/>
  <c r="AN103" i="28"/>
  <c r="AN107" i="28"/>
  <c r="AN111" i="28"/>
  <c r="AN115" i="28"/>
  <c r="AN119" i="28"/>
  <c r="AN123" i="28"/>
  <c r="AN127" i="28"/>
  <c r="AN131" i="28"/>
  <c r="AN135" i="28"/>
  <c r="AN139" i="28"/>
  <c r="AN143" i="28"/>
  <c r="AN155" i="28"/>
  <c r="AN159" i="28"/>
  <c r="AN147" i="28"/>
  <c r="AN151" i="28"/>
  <c r="AN14" i="28"/>
  <c r="AN17" i="28"/>
  <c r="AO17" i="28" s="1"/>
  <c r="AN21" i="28"/>
  <c r="AO21" i="28" s="1"/>
  <c r="AN25" i="28"/>
  <c r="AN29" i="28"/>
  <c r="AN33" i="28"/>
  <c r="AN37" i="28"/>
  <c r="AN41" i="28"/>
  <c r="AN45" i="28"/>
  <c r="AN49" i="28"/>
  <c r="AN53" i="28"/>
  <c r="AN57" i="28"/>
  <c r="AN61" i="28"/>
  <c r="AN65" i="28"/>
  <c r="AN69" i="28"/>
  <c r="AN18" i="28"/>
  <c r="AO18" i="28" s="1"/>
  <c r="AN22" i="28"/>
  <c r="AO22" i="28" s="1"/>
  <c r="AN26" i="28"/>
  <c r="AN30" i="28"/>
  <c r="AN34" i="28"/>
  <c r="AN38" i="28"/>
  <c r="AN42" i="28"/>
  <c r="AN46" i="28"/>
  <c r="AN50" i="28"/>
  <c r="AN54" i="28"/>
  <c r="AN58" i="28"/>
  <c r="AN62" i="28"/>
  <c r="AN66" i="28"/>
  <c r="AN70" i="28"/>
  <c r="AN15" i="28"/>
  <c r="AO15" i="28" s="1"/>
  <c r="AN19" i="28"/>
  <c r="AO19" i="28" s="1"/>
  <c r="AN23" i="28"/>
  <c r="AO23" i="28" s="1"/>
  <c r="AN27" i="28"/>
  <c r="AN31" i="28"/>
  <c r="AN35" i="28"/>
  <c r="AN39" i="28"/>
  <c r="AN43" i="28"/>
  <c r="AN47" i="28"/>
  <c r="AN51" i="28"/>
  <c r="AN55" i="28"/>
  <c r="AN59" i="28"/>
  <c r="AN63" i="28"/>
  <c r="AN67" i="28"/>
  <c r="AN16" i="28"/>
  <c r="AO16" i="28" s="1"/>
  <c r="AN20" i="28"/>
  <c r="AO20" i="28" s="1"/>
  <c r="AN24" i="28"/>
  <c r="AO24" i="28" s="1"/>
  <c r="AN28" i="28"/>
  <c r="AN32" i="28"/>
  <c r="AN36" i="28"/>
  <c r="AN40" i="28"/>
  <c r="AN44" i="28"/>
  <c r="AN48" i="28"/>
  <c r="AN52" i="28"/>
  <c r="AN56" i="28"/>
  <c r="AN60" i="28"/>
  <c r="AN64" i="28"/>
  <c r="AN68" i="28"/>
  <c r="AH73" i="28"/>
  <c r="AH74" i="28"/>
  <c r="AI74" i="28" s="1"/>
  <c r="AH78" i="28"/>
  <c r="AI78" i="28" s="1"/>
  <c r="AH82" i="28"/>
  <c r="AI82" i="28" s="1"/>
  <c r="AH86" i="28"/>
  <c r="AI86" i="28" s="1"/>
  <c r="AH90" i="28"/>
  <c r="AI90" i="28" s="1"/>
  <c r="AH94" i="28"/>
  <c r="AH98" i="28"/>
  <c r="AH102" i="28"/>
  <c r="AH106" i="28"/>
  <c r="AH110" i="28"/>
  <c r="AH114" i="28"/>
  <c r="AH118" i="28"/>
  <c r="AH122" i="28"/>
  <c r="AH126" i="28"/>
  <c r="AH130" i="28"/>
  <c r="AH134" i="28"/>
  <c r="AH138" i="28"/>
  <c r="AH142" i="28"/>
  <c r="AH146" i="28"/>
  <c r="AH150" i="28"/>
  <c r="AH154" i="28"/>
  <c r="AH158" i="28"/>
  <c r="AH162" i="28"/>
  <c r="AH133" i="28"/>
  <c r="AH141" i="28"/>
  <c r="AH153" i="28"/>
  <c r="AH161" i="28"/>
  <c r="AH75" i="28"/>
  <c r="AI75" i="28" s="1"/>
  <c r="AH79" i="28"/>
  <c r="AI79" i="28" s="1"/>
  <c r="AH83" i="28"/>
  <c r="AI83" i="28" s="1"/>
  <c r="AH87" i="28"/>
  <c r="AI87" i="28" s="1"/>
  <c r="AH91" i="28"/>
  <c r="AI91" i="28" s="1"/>
  <c r="AH95" i="28"/>
  <c r="AH99" i="28"/>
  <c r="AH103" i="28"/>
  <c r="AH107" i="28"/>
  <c r="AH111" i="28"/>
  <c r="AH115" i="28"/>
  <c r="AH119" i="28"/>
  <c r="AH123" i="28"/>
  <c r="AH127" i="28"/>
  <c r="AH131" i="28"/>
  <c r="AH135" i="28"/>
  <c r="AH139" i="28"/>
  <c r="AH143" i="28"/>
  <c r="AH147" i="28"/>
  <c r="AH151" i="28"/>
  <c r="AH155" i="28"/>
  <c r="AH159" i="28"/>
  <c r="AH76" i="28"/>
  <c r="AI76" i="28" s="1"/>
  <c r="AH80" i="28"/>
  <c r="AI80" i="28" s="1"/>
  <c r="AH84" i="28"/>
  <c r="AI84" i="28" s="1"/>
  <c r="AH88" i="28"/>
  <c r="AI88" i="28" s="1"/>
  <c r="AH92" i="28"/>
  <c r="AH96" i="28"/>
  <c r="AH100" i="28"/>
  <c r="AH104" i="28"/>
  <c r="AH108" i="28"/>
  <c r="AH112" i="28"/>
  <c r="AH116" i="28"/>
  <c r="AH120" i="28"/>
  <c r="AH124" i="28"/>
  <c r="AH128" i="28"/>
  <c r="AH132" i="28"/>
  <c r="AH136" i="28"/>
  <c r="AH140" i="28"/>
  <c r="AH144" i="28"/>
  <c r="AH148" i="28"/>
  <c r="AH152" i="28"/>
  <c r="AH156" i="28"/>
  <c r="AH160" i="28"/>
  <c r="AH77" i="28"/>
  <c r="AI77" i="28" s="1"/>
  <c r="AH81" i="28"/>
  <c r="AI81" i="28" s="1"/>
  <c r="AH85" i="28"/>
  <c r="AI85" i="28" s="1"/>
  <c r="AH89" i="28"/>
  <c r="AI89" i="28" s="1"/>
  <c r="AH93" i="28"/>
  <c r="AH97" i="28"/>
  <c r="AH101" i="28"/>
  <c r="AH105" i="28"/>
  <c r="AH109" i="28"/>
  <c r="AH113" i="28"/>
  <c r="AH117" i="28"/>
  <c r="AH121" i="28"/>
  <c r="AH125" i="28"/>
  <c r="AH129" i="28"/>
  <c r="AH137" i="28"/>
  <c r="AH145" i="28"/>
  <c r="AH149" i="28"/>
  <c r="AH157" i="28"/>
  <c r="AH14" i="28"/>
  <c r="AH17" i="28"/>
  <c r="AI17" i="28" s="1"/>
  <c r="AH21" i="28"/>
  <c r="AI21" i="28" s="1"/>
  <c r="AH25" i="28"/>
  <c r="AH29" i="28"/>
  <c r="AH33" i="28"/>
  <c r="AH37" i="28"/>
  <c r="AH41" i="28"/>
  <c r="AH45" i="28"/>
  <c r="AH49" i="28"/>
  <c r="AH53" i="28"/>
  <c r="AH57" i="28"/>
  <c r="AH61" i="28"/>
  <c r="AH65" i="28"/>
  <c r="AH69" i="28"/>
  <c r="AH18" i="28"/>
  <c r="AI18" i="28" s="1"/>
  <c r="AH22" i="28"/>
  <c r="AI22" i="28" s="1"/>
  <c r="AH26" i="28"/>
  <c r="AH30" i="28"/>
  <c r="AH34" i="28"/>
  <c r="AH38" i="28"/>
  <c r="AH42" i="28"/>
  <c r="AH46" i="28"/>
  <c r="AH50" i="28"/>
  <c r="AH54" i="28"/>
  <c r="AH58" i="28"/>
  <c r="AH62" i="28"/>
  <c r="AH66" i="28"/>
  <c r="AH70" i="28"/>
  <c r="AH15" i="28"/>
  <c r="AI15" i="28" s="1"/>
  <c r="AH19" i="28"/>
  <c r="AI19" i="28" s="1"/>
  <c r="AH23" i="28"/>
  <c r="AI23" i="28" s="1"/>
  <c r="AH27" i="28"/>
  <c r="AH31" i="28"/>
  <c r="AH35" i="28"/>
  <c r="AH39" i="28"/>
  <c r="AH43" i="28"/>
  <c r="AH47" i="28"/>
  <c r="AH51" i="28"/>
  <c r="AH55" i="28"/>
  <c r="AH59" i="28"/>
  <c r="AH63" i="28"/>
  <c r="AH67" i="28"/>
  <c r="AH16" i="28"/>
  <c r="AI16" i="28" s="1"/>
  <c r="AH20" i="28"/>
  <c r="AI20" i="28" s="1"/>
  <c r="AH24" i="28"/>
  <c r="AI24" i="28" s="1"/>
  <c r="AH28" i="28"/>
  <c r="AH32" i="28"/>
  <c r="AH36" i="28"/>
  <c r="AH40" i="28"/>
  <c r="AH44" i="28"/>
  <c r="AH48" i="28"/>
  <c r="AH52" i="28"/>
  <c r="AH56" i="28"/>
  <c r="AH60" i="28"/>
  <c r="AH64" i="28"/>
  <c r="AH68" i="28"/>
  <c r="AF73" i="28"/>
  <c r="AF76" i="28"/>
  <c r="AG76" i="28" s="1"/>
  <c r="AF80" i="28"/>
  <c r="AG80" i="28" s="1"/>
  <c r="AF84" i="28"/>
  <c r="AG84" i="28" s="1"/>
  <c r="AF88" i="28"/>
  <c r="AG88" i="28" s="1"/>
  <c r="AF92" i="28"/>
  <c r="AF96" i="28"/>
  <c r="AF100" i="28"/>
  <c r="AF104" i="28"/>
  <c r="AF108" i="28"/>
  <c r="AF112" i="28"/>
  <c r="AF116" i="28"/>
  <c r="AF120" i="28"/>
  <c r="AF124" i="28"/>
  <c r="AF128" i="28"/>
  <c r="AF132" i="28"/>
  <c r="AF136" i="28"/>
  <c r="AF140" i="28"/>
  <c r="AF144" i="28"/>
  <c r="AF148" i="28"/>
  <c r="AF152" i="28"/>
  <c r="AF156" i="28"/>
  <c r="AF160" i="28"/>
  <c r="AF77" i="28"/>
  <c r="AG77" i="28" s="1"/>
  <c r="AF81" i="28"/>
  <c r="AG81" i="28" s="1"/>
  <c r="AF85" i="28"/>
  <c r="AG85" i="28" s="1"/>
  <c r="AF89" i="28"/>
  <c r="AG89" i="28" s="1"/>
  <c r="AF93" i="28"/>
  <c r="AF97" i="28"/>
  <c r="AF101" i="28"/>
  <c r="AF105" i="28"/>
  <c r="AF109" i="28"/>
  <c r="AF113" i="28"/>
  <c r="AF117" i="28"/>
  <c r="AF121" i="28"/>
  <c r="AF125" i="28"/>
  <c r="AF129" i="28"/>
  <c r="AF133" i="28"/>
  <c r="AF137" i="28"/>
  <c r="AF141" i="28"/>
  <c r="AF145" i="28"/>
  <c r="AF149" i="28"/>
  <c r="AF153" i="28"/>
  <c r="AF157" i="28"/>
  <c r="AF161" i="28"/>
  <c r="AF74" i="28"/>
  <c r="AG74" i="28" s="1"/>
  <c r="AF78" i="28"/>
  <c r="AG78" i="28" s="1"/>
  <c r="AF82" i="28"/>
  <c r="AG82" i="28" s="1"/>
  <c r="AF86" i="28"/>
  <c r="AG86" i="28" s="1"/>
  <c r="AF90" i="28"/>
  <c r="AG90" i="28" s="1"/>
  <c r="AF94" i="28"/>
  <c r="AF98" i="28"/>
  <c r="AF102" i="28"/>
  <c r="AF106" i="28"/>
  <c r="AF110" i="28"/>
  <c r="AF114" i="28"/>
  <c r="AF118" i="28"/>
  <c r="AF122" i="28"/>
  <c r="AF126" i="28"/>
  <c r="AF130" i="28"/>
  <c r="AF134" i="28"/>
  <c r="AF138" i="28"/>
  <c r="AF142" i="28"/>
  <c r="AF146" i="28"/>
  <c r="AF150" i="28"/>
  <c r="AF154" i="28"/>
  <c r="AF158" i="28"/>
  <c r="AF162" i="28"/>
  <c r="AF75" i="28"/>
  <c r="AG75" i="28" s="1"/>
  <c r="AF79" i="28"/>
  <c r="AG79" i="28" s="1"/>
  <c r="AF83" i="28"/>
  <c r="AG83" i="28" s="1"/>
  <c r="AF87" i="28"/>
  <c r="AG87" i="28" s="1"/>
  <c r="AF91" i="28"/>
  <c r="AG91" i="28" s="1"/>
  <c r="AF95" i="28"/>
  <c r="AF99" i="28"/>
  <c r="AF103" i="28"/>
  <c r="AF107" i="28"/>
  <c r="AF111" i="28"/>
  <c r="AF115" i="28"/>
  <c r="AF119" i="28"/>
  <c r="AF123" i="28"/>
  <c r="AF127" i="28"/>
  <c r="AF131" i="28"/>
  <c r="AF135" i="28"/>
  <c r="AF139" i="28"/>
  <c r="AF143" i="28"/>
  <c r="AF155" i="28"/>
  <c r="AF159" i="28"/>
  <c r="AF147" i="28"/>
  <c r="AF151" i="28"/>
  <c r="AF14" i="28"/>
  <c r="AF17" i="28"/>
  <c r="AG17" i="28" s="1"/>
  <c r="AF21" i="28"/>
  <c r="AG21" i="28" s="1"/>
  <c r="AF25" i="28"/>
  <c r="AF29" i="28"/>
  <c r="AF33" i="28"/>
  <c r="AF37" i="28"/>
  <c r="AF41" i="28"/>
  <c r="AF45" i="28"/>
  <c r="AF49" i="28"/>
  <c r="AF53" i="28"/>
  <c r="AF57" i="28"/>
  <c r="AF61" i="28"/>
  <c r="AF65" i="28"/>
  <c r="AF69" i="28"/>
  <c r="AF18" i="28"/>
  <c r="AG18" i="28" s="1"/>
  <c r="AF22" i="28"/>
  <c r="AG22" i="28" s="1"/>
  <c r="AF26" i="28"/>
  <c r="AF30" i="28"/>
  <c r="AF34" i="28"/>
  <c r="AF38" i="28"/>
  <c r="AF42" i="28"/>
  <c r="AF46" i="28"/>
  <c r="AF50" i="28"/>
  <c r="AF54" i="28"/>
  <c r="AF58" i="28"/>
  <c r="AF62" i="28"/>
  <c r="AF66" i="28"/>
  <c r="AF70" i="28"/>
  <c r="AF15" i="28"/>
  <c r="AG15" i="28" s="1"/>
  <c r="AF19" i="28"/>
  <c r="AG19" i="28" s="1"/>
  <c r="AF23" i="28"/>
  <c r="AG23" i="28" s="1"/>
  <c r="AF27" i="28"/>
  <c r="AF31" i="28"/>
  <c r="AF35" i="28"/>
  <c r="AF39" i="28"/>
  <c r="AF43" i="28"/>
  <c r="AF47" i="28"/>
  <c r="AF51" i="28"/>
  <c r="AF55" i="28"/>
  <c r="AF59" i="28"/>
  <c r="AF63" i="28"/>
  <c r="AF67" i="28"/>
  <c r="AF16" i="28"/>
  <c r="AG16" i="28" s="1"/>
  <c r="AF20" i="28"/>
  <c r="AG20" i="28" s="1"/>
  <c r="AF24" i="28"/>
  <c r="AG24" i="28" s="1"/>
  <c r="AF28" i="28"/>
  <c r="AF32" i="28"/>
  <c r="AF36" i="28"/>
  <c r="AF40" i="28"/>
  <c r="AF44" i="28"/>
  <c r="AF48" i="28"/>
  <c r="AF52" i="28"/>
  <c r="AF56" i="28"/>
  <c r="AF60" i="28"/>
  <c r="AF64" i="28"/>
  <c r="AF68" i="28"/>
  <c r="AT10" i="28"/>
  <c r="AU73" i="28"/>
  <c r="BD10" i="28"/>
  <c r="BE73" i="28"/>
  <c r="BD9" i="28"/>
  <c r="BE14" i="28"/>
  <c r="BF73" i="28"/>
  <c r="BF74" i="28"/>
  <c r="BG74" i="28" s="1"/>
  <c r="BF78" i="28"/>
  <c r="BG78" i="28" s="1"/>
  <c r="BF82" i="28"/>
  <c r="BG82" i="28" s="1"/>
  <c r="BF86" i="28"/>
  <c r="BG86" i="28" s="1"/>
  <c r="BF90" i="28"/>
  <c r="BG90" i="28" s="1"/>
  <c r="BF94" i="28"/>
  <c r="BG94" i="28" s="1"/>
  <c r="BF98" i="28"/>
  <c r="BF102" i="28"/>
  <c r="BF106" i="28"/>
  <c r="BF110" i="28"/>
  <c r="BF114" i="28"/>
  <c r="BF118" i="28"/>
  <c r="BF122" i="28"/>
  <c r="BF126" i="28"/>
  <c r="BF130" i="28"/>
  <c r="BF134" i="28"/>
  <c r="BF138" i="28"/>
  <c r="BF142" i="28"/>
  <c r="BF146" i="28"/>
  <c r="BF150" i="28"/>
  <c r="BF154" i="28"/>
  <c r="BF158" i="28"/>
  <c r="BF162" i="28"/>
  <c r="BF81" i="28"/>
  <c r="BG81" i="28" s="1"/>
  <c r="BF89" i="28"/>
  <c r="BG89" i="28" s="1"/>
  <c r="BF93" i="28"/>
  <c r="BG93" i="28" s="1"/>
  <c r="BF97" i="28"/>
  <c r="BF101" i="28"/>
  <c r="BF105" i="28"/>
  <c r="BF117" i="28"/>
  <c r="BF129" i="28"/>
  <c r="BF141" i="28"/>
  <c r="BF153" i="28"/>
  <c r="BF75" i="28"/>
  <c r="BG75" i="28" s="1"/>
  <c r="BF79" i="28"/>
  <c r="BG79" i="28" s="1"/>
  <c r="BF83" i="28"/>
  <c r="BG83" i="28" s="1"/>
  <c r="BF87" i="28"/>
  <c r="BG87" i="28" s="1"/>
  <c r="BF91" i="28"/>
  <c r="BG91" i="28" s="1"/>
  <c r="BF95" i="28"/>
  <c r="BG95" i="28" s="1"/>
  <c r="BF99" i="28"/>
  <c r="BF103" i="28"/>
  <c r="BF107" i="28"/>
  <c r="BF111" i="28"/>
  <c r="BF115" i="28"/>
  <c r="BF119" i="28"/>
  <c r="BF123" i="28"/>
  <c r="BF127" i="28"/>
  <c r="BF131" i="28"/>
  <c r="BF135" i="28"/>
  <c r="BF139" i="28"/>
  <c r="BF143" i="28"/>
  <c r="BF147" i="28"/>
  <c r="BF151" i="28"/>
  <c r="BF155" i="28"/>
  <c r="BF159" i="28"/>
  <c r="BF85" i="28"/>
  <c r="BG85" i="28" s="1"/>
  <c r="BF109" i="28"/>
  <c r="BF121" i="28"/>
  <c r="BF133" i="28"/>
  <c r="BF145" i="28"/>
  <c r="BF161" i="28"/>
  <c r="BF76" i="28"/>
  <c r="BG76" i="28" s="1"/>
  <c r="BF80" i="28"/>
  <c r="BG80" i="28" s="1"/>
  <c r="BF84" i="28"/>
  <c r="BG84" i="28" s="1"/>
  <c r="BF88" i="28"/>
  <c r="BG88" i="28" s="1"/>
  <c r="BF92" i="28"/>
  <c r="BG92" i="28" s="1"/>
  <c r="BF96" i="28"/>
  <c r="BG96" i="28" s="1"/>
  <c r="BF100" i="28"/>
  <c r="BF104" i="28"/>
  <c r="BF108" i="28"/>
  <c r="BF112" i="28"/>
  <c r="BF116" i="28"/>
  <c r="BF120" i="28"/>
  <c r="BF124" i="28"/>
  <c r="BF128" i="28"/>
  <c r="BF132" i="28"/>
  <c r="BF136" i="28"/>
  <c r="BF140" i="28"/>
  <c r="BF144" i="28"/>
  <c r="BF148" i="28"/>
  <c r="BF152" i="28"/>
  <c r="BF156" i="28"/>
  <c r="BF160" i="28"/>
  <c r="BF77" i="28"/>
  <c r="BG77" i="28" s="1"/>
  <c r="BF113" i="28"/>
  <c r="BF125" i="28"/>
  <c r="BF137" i="28"/>
  <c r="BF149" i="28"/>
  <c r="BF157" i="28"/>
  <c r="AX73" i="28"/>
  <c r="AX74" i="28"/>
  <c r="AY74" i="28" s="1"/>
  <c r="AX78" i="28"/>
  <c r="AY78" i="28" s="1"/>
  <c r="AX82" i="28"/>
  <c r="AY82" i="28" s="1"/>
  <c r="AX86" i="28"/>
  <c r="AY86" i="28" s="1"/>
  <c r="AX90" i="28"/>
  <c r="AY90" i="28" s="1"/>
  <c r="AX94" i="28"/>
  <c r="AY94" i="28" s="1"/>
  <c r="AX98" i="28"/>
  <c r="AX102" i="28"/>
  <c r="AX106" i="28"/>
  <c r="AX110" i="28"/>
  <c r="AX114" i="28"/>
  <c r="AX118" i="28"/>
  <c r="AX122" i="28"/>
  <c r="AX126" i="28"/>
  <c r="AX130" i="28"/>
  <c r="AX134" i="28"/>
  <c r="AX138" i="28"/>
  <c r="AX142" i="28"/>
  <c r="AX146" i="28"/>
  <c r="AX150" i="28"/>
  <c r="AX154" i="28"/>
  <c r="AX158" i="28"/>
  <c r="AX162" i="28"/>
  <c r="AX75" i="28"/>
  <c r="AY75" i="28" s="1"/>
  <c r="AX79" i="28"/>
  <c r="AY79" i="28" s="1"/>
  <c r="AX83" i="28"/>
  <c r="AY83" i="28" s="1"/>
  <c r="AX87" i="28"/>
  <c r="AY87" i="28" s="1"/>
  <c r="AX91" i="28"/>
  <c r="AY91" i="28" s="1"/>
  <c r="AX95" i="28"/>
  <c r="AY95" i="28" s="1"/>
  <c r="AX99" i="28"/>
  <c r="AX103" i="28"/>
  <c r="AX107" i="28"/>
  <c r="AX111" i="28"/>
  <c r="AX115" i="28"/>
  <c r="AX119" i="28"/>
  <c r="AX123" i="28"/>
  <c r="AX127" i="28"/>
  <c r="AX131" i="28"/>
  <c r="AX135" i="28"/>
  <c r="AX139" i="28"/>
  <c r="AX143" i="28"/>
  <c r="AX147" i="28"/>
  <c r="AX151" i="28"/>
  <c r="AX155" i="28"/>
  <c r="AX159" i="28"/>
  <c r="AX76" i="28"/>
  <c r="AY76" i="28" s="1"/>
  <c r="AX80" i="28"/>
  <c r="AY80" i="28" s="1"/>
  <c r="AX84" i="28"/>
  <c r="AY84" i="28" s="1"/>
  <c r="AX88" i="28"/>
  <c r="AY88" i="28" s="1"/>
  <c r="AX92" i="28"/>
  <c r="AY92" i="28" s="1"/>
  <c r="AX96" i="28"/>
  <c r="AY96" i="28" s="1"/>
  <c r="AX100" i="28"/>
  <c r="AX104" i="28"/>
  <c r="AX108" i="28"/>
  <c r="AX112" i="28"/>
  <c r="AX116" i="28"/>
  <c r="AX120" i="28"/>
  <c r="AX124" i="28"/>
  <c r="AX128" i="28"/>
  <c r="AX132" i="28"/>
  <c r="AX136" i="28"/>
  <c r="AX140" i="28"/>
  <c r="AX144" i="28"/>
  <c r="AX148" i="28"/>
  <c r="AX152" i="28"/>
  <c r="AX156" i="28"/>
  <c r="AX160" i="28"/>
  <c r="AX77" i="28"/>
  <c r="AY77" i="28" s="1"/>
  <c r="AX81" i="28"/>
  <c r="AY81" i="28" s="1"/>
  <c r="AX85" i="28"/>
  <c r="AY85" i="28" s="1"/>
  <c r="AX89" i="28"/>
  <c r="AY89" i="28" s="1"/>
  <c r="AX93" i="28"/>
  <c r="AY93" i="28" s="1"/>
  <c r="AX97" i="28"/>
  <c r="AX101" i="28"/>
  <c r="AX105" i="28"/>
  <c r="AX109" i="28"/>
  <c r="AX113" i="28"/>
  <c r="AX117" i="28"/>
  <c r="AX121" i="28"/>
  <c r="AX125" i="28"/>
  <c r="AX129" i="28"/>
  <c r="AX133" i="28"/>
  <c r="AX137" i="28"/>
  <c r="AX141" i="28"/>
  <c r="AX145" i="28"/>
  <c r="AX149" i="28"/>
  <c r="AX153" i="28"/>
  <c r="AX157" i="28"/>
  <c r="AX161" i="28"/>
  <c r="AV73" i="28"/>
  <c r="AV74" i="28"/>
  <c r="AW74" i="28" s="1"/>
  <c r="AV78" i="28"/>
  <c r="AW78" i="28" s="1"/>
  <c r="AV82" i="28"/>
  <c r="AW82" i="28" s="1"/>
  <c r="AV86" i="28"/>
  <c r="AW86" i="28" s="1"/>
  <c r="AV90" i="28"/>
  <c r="AW90" i="28" s="1"/>
  <c r="AV94" i="28"/>
  <c r="AW94" i="28" s="1"/>
  <c r="AV98" i="28"/>
  <c r="AV102" i="28"/>
  <c r="AV106" i="28"/>
  <c r="AV110" i="28"/>
  <c r="AV114" i="28"/>
  <c r="AV118" i="28"/>
  <c r="AV122" i="28"/>
  <c r="AV126" i="28"/>
  <c r="AV130" i="28"/>
  <c r="AV134" i="28"/>
  <c r="AV138" i="28"/>
  <c r="AV142" i="28"/>
  <c r="AV146" i="28"/>
  <c r="AV150" i="28"/>
  <c r="AV154" i="28"/>
  <c r="AV158" i="28"/>
  <c r="AV162" i="28"/>
  <c r="AV76" i="28"/>
  <c r="AW76" i="28" s="1"/>
  <c r="AV75" i="28"/>
  <c r="AW75" i="28" s="1"/>
  <c r="AV79" i="28"/>
  <c r="AW79" i="28" s="1"/>
  <c r="AV83" i="28"/>
  <c r="AW83" i="28" s="1"/>
  <c r="AV87" i="28"/>
  <c r="AW87" i="28" s="1"/>
  <c r="AV91" i="28"/>
  <c r="AW91" i="28" s="1"/>
  <c r="AV95" i="28"/>
  <c r="AW95" i="28" s="1"/>
  <c r="AV99" i="28"/>
  <c r="AV103" i="28"/>
  <c r="AV107" i="28"/>
  <c r="AV111" i="28"/>
  <c r="AV115" i="28"/>
  <c r="AV119" i="28"/>
  <c r="AV123" i="28"/>
  <c r="AV127" i="28"/>
  <c r="AV131" i="28"/>
  <c r="AV135" i="28"/>
  <c r="AV139" i="28"/>
  <c r="AV143" i="28"/>
  <c r="AV147" i="28"/>
  <c r="AV151" i="28"/>
  <c r="AV155" i="28"/>
  <c r="AV159" i="28"/>
  <c r="AV80" i="28"/>
  <c r="AW80" i="28" s="1"/>
  <c r="AV84" i="28"/>
  <c r="AW84" i="28" s="1"/>
  <c r="AV88" i="28"/>
  <c r="AW88" i="28" s="1"/>
  <c r="AV92" i="28"/>
  <c r="AW92" i="28" s="1"/>
  <c r="AV96" i="28"/>
  <c r="AW96" i="28" s="1"/>
  <c r="AV100" i="28"/>
  <c r="AV104" i="28"/>
  <c r="AV108" i="28"/>
  <c r="AV112" i="28"/>
  <c r="AV116" i="28"/>
  <c r="AV120" i="28"/>
  <c r="AV124" i="28"/>
  <c r="AV128" i="28"/>
  <c r="AV132" i="28"/>
  <c r="AV136" i="28"/>
  <c r="AV140" i="28"/>
  <c r="AV144" i="28"/>
  <c r="AV148" i="28"/>
  <c r="AV152" i="28"/>
  <c r="AV156" i="28"/>
  <c r="AV160" i="28"/>
  <c r="AV77" i="28"/>
  <c r="AW77" i="28" s="1"/>
  <c r="AV81" i="28"/>
  <c r="AW81" i="28" s="1"/>
  <c r="AV85" i="28"/>
  <c r="AW85" i="28" s="1"/>
  <c r="AV89" i="28"/>
  <c r="AW89" i="28" s="1"/>
  <c r="AV93" i="28"/>
  <c r="AW93" i="28" s="1"/>
  <c r="AV97" i="28"/>
  <c r="AV101" i="28"/>
  <c r="AV105" i="28"/>
  <c r="AV109" i="28"/>
  <c r="AV113" i="28"/>
  <c r="AV117" i="28"/>
  <c r="AV121" i="28"/>
  <c r="AV125" i="28"/>
  <c r="AV129" i="28"/>
  <c r="AV133" i="28"/>
  <c r="AV137" i="28"/>
  <c r="AV141" i="28"/>
  <c r="AV145" i="28"/>
  <c r="AV149" i="28"/>
  <c r="AV153" i="28"/>
  <c r="AV157" i="28"/>
  <c r="AV161" i="28"/>
  <c r="AQ94" i="28"/>
  <c r="AQ95" i="28"/>
  <c r="AQ92" i="28"/>
  <c r="AQ96" i="28"/>
  <c r="AQ93" i="28"/>
  <c r="AO94" i="28"/>
  <c r="AO95" i="28"/>
  <c r="AO92" i="28"/>
  <c r="AO96" i="28"/>
  <c r="AO93" i="28"/>
  <c r="AK94" i="28"/>
  <c r="AK95" i="28"/>
  <c r="AK93" i="28"/>
  <c r="AK92" i="28"/>
  <c r="AK96" i="28"/>
  <c r="AG94" i="28"/>
  <c r="AG93" i="28"/>
  <c r="AG95" i="28"/>
  <c r="AG92" i="28"/>
  <c r="AG96" i="28"/>
  <c r="AI94" i="28"/>
  <c r="AI93" i="28"/>
  <c r="AI95" i="28"/>
  <c r="AI92" i="28"/>
  <c r="AI96" i="28"/>
  <c r="AO25" i="28"/>
  <c r="AQ25" i="28"/>
  <c r="AV14" i="28"/>
  <c r="AV15" i="28"/>
  <c r="AW15" i="28" s="1"/>
  <c r="AV19" i="28"/>
  <c r="AW19" i="28" s="1"/>
  <c r="AV23" i="28"/>
  <c r="AW23" i="28" s="1"/>
  <c r="AV27" i="28"/>
  <c r="AV31" i="28"/>
  <c r="AV35" i="28"/>
  <c r="AV39" i="28"/>
  <c r="AV43" i="28"/>
  <c r="AV47" i="28"/>
  <c r="AV51" i="28"/>
  <c r="AV55" i="28"/>
  <c r="AV59" i="28"/>
  <c r="AV63" i="28"/>
  <c r="AV67" i="28"/>
  <c r="AV26" i="28"/>
  <c r="AV38" i="28"/>
  <c r="AV46" i="28"/>
  <c r="AV58" i="28"/>
  <c r="AV70" i="28"/>
  <c r="AV16" i="28"/>
  <c r="AW16" i="28" s="1"/>
  <c r="AV20" i="28"/>
  <c r="AW20" i="28" s="1"/>
  <c r="AV24" i="28"/>
  <c r="AW24" i="28" s="1"/>
  <c r="AV28" i="28"/>
  <c r="AV32" i="28"/>
  <c r="AV36" i="28"/>
  <c r="AV40" i="28"/>
  <c r="AV44" i="28"/>
  <c r="AV48" i="28"/>
  <c r="AV52" i="28"/>
  <c r="AV56" i="28"/>
  <c r="AV60" i="28"/>
  <c r="AV64" i="28"/>
  <c r="AV68" i="28"/>
  <c r="AV22" i="28"/>
  <c r="AW22" i="28" s="1"/>
  <c r="AV34" i="28"/>
  <c r="AV42" i="28"/>
  <c r="AV54" i="28"/>
  <c r="AV66" i="28"/>
  <c r="AV17" i="28"/>
  <c r="AW17" i="28" s="1"/>
  <c r="AV21" i="28"/>
  <c r="AW21" i="28" s="1"/>
  <c r="AV25" i="28"/>
  <c r="AW25" i="28" s="1"/>
  <c r="AV29" i="28"/>
  <c r="AV33" i="28"/>
  <c r="AV37" i="28"/>
  <c r="AV41" i="28"/>
  <c r="AV45" i="28"/>
  <c r="AV49" i="28"/>
  <c r="AV53" i="28"/>
  <c r="AV57" i="28"/>
  <c r="AV61" i="28"/>
  <c r="AV65" i="28"/>
  <c r="AV69" i="28"/>
  <c r="AV18" i="28"/>
  <c r="AW18" i="28" s="1"/>
  <c r="AV30" i="28"/>
  <c r="AV50" i="28"/>
  <c r="AV62" i="28"/>
  <c r="AX14" i="28"/>
  <c r="AX15" i="28"/>
  <c r="AY15" i="28" s="1"/>
  <c r="AX19" i="28"/>
  <c r="AY19" i="28" s="1"/>
  <c r="AX23" i="28"/>
  <c r="AY23" i="28" s="1"/>
  <c r="AX27" i="28"/>
  <c r="AX31" i="28"/>
  <c r="AX35" i="28"/>
  <c r="AX39" i="28"/>
  <c r="AX43" i="28"/>
  <c r="AX47" i="28"/>
  <c r="AX51" i="28"/>
  <c r="AX55" i="28"/>
  <c r="AX59" i="28"/>
  <c r="AX63" i="28"/>
  <c r="AX67" i="28"/>
  <c r="AX26" i="28"/>
  <c r="AX30" i="28"/>
  <c r="AX38" i="28"/>
  <c r="AX50" i="28"/>
  <c r="AX62" i="28"/>
  <c r="AX16" i="28"/>
  <c r="AY16" i="28" s="1"/>
  <c r="AX20" i="28"/>
  <c r="AY20" i="28" s="1"/>
  <c r="AX24" i="28"/>
  <c r="AY24" i="28" s="1"/>
  <c r="AX28" i="28"/>
  <c r="AX32" i="28"/>
  <c r="AX36" i="28"/>
  <c r="AX40" i="28"/>
  <c r="AX44" i="28"/>
  <c r="AX48" i="28"/>
  <c r="AX52" i="28"/>
  <c r="AX56" i="28"/>
  <c r="AX60" i="28"/>
  <c r="AX64" i="28"/>
  <c r="AX68" i="28"/>
  <c r="AX22" i="28"/>
  <c r="AY22" i="28" s="1"/>
  <c r="AX34" i="28"/>
  <c r="AX46" i="28"/>
  <c r="AX58" i="28"/>
  <c r="AX70" i="28"/>
  <c r="AX17" i="28"/>
  <c r="AY17" i="28" s="1"/>
  <c r="AX21" i="28"/>
  <c r="AY21" i="28" s="1"/>
  <c r="AX25" i="28"/>
  <c r="AY25" i="28" s="1"/>
  <c r="AX29" i="28"/>
  <c r="AX33" i="28"/>
  <c r="AX37" i="28"/>
  <c r="AX41" i="28"/>
  <c r="AX45" i="28"/>
  <c r="AX49" i="28"/>
  <c r="AX53" i="28"/>
  <c r="AX57" i="28"/>
  <c r="AX61" i="28"/>
  <c r="AX65" i="28"/>
  <c r="AX69" i="28"/>
  <c r="AX18" i="28"/>
  <c r="AY18" i="28" s="1"/>
  <c r="AX42" i="28"/>
  <c r="AX54" i="28"/>
  <c r="AX66" i="28"/>
  <c r="BF15" i="28"/>
  <c r="BG15" i="28" s="1"/>
  <c r="BF19" i="28"/>
  <c r="BG19" i="28" s="1"/>
  <c r="BF23" i="28"/>
  <c r="BG23" i="28" s="1"/>
  <c r="BF27" i="28"/>
  <c r="BF31" i="28"/>
  <c r="BF35" i="28"/>
  <c r="BF39" i="28"/>
  <c r="BF43" i="28"/>
  <c r="BF47" i="28"/>
  <c r="BF51" i="28"/>
  <c r="BF55" i="28"/>
  <c r="BF59" i="28"/>
  <c r="BF63" i="28"/>
  <c r="BF67" i="28"/>
  <c r="BF22" i="28"/>
  <c r="BG22" i="28" s="1"/>
  <c r="BF30" i="28"/>
  <c r="BF42" i="28"/>
  <c r="BF54" i="28"/>
  <c r="BF66" i="28"/>
  <c r="BF16" i="28"/>
  <c r="BG16" i="28" s="1"/>
  <c r="BF20" i="28"/>
  <c r="BG20" i="28" s="1"/>
  <c r="BF24" i="28"/>
  <c r="BG24" i="28" s="1"/>
  <c r="BF28" i="28"/>
  <c r="BF32" i="28"/>
  <c r="BF36" i="28"/>
  <c r="BF40" i="28"/>
  <c r="BF44" i="28"/>
  <c r="BF48" i="28"/>
  <c r="BF52" i="28"/>
  <c r="BF56" i="28"/>
  <c r="BF60" i="28"/>
  <c r="BF64" i="28"/>
  <c r="BF68" i="28"/>
  <c r="BF26" i="28"/>
  <c r="BF34" i="28"/>
  <c r="BF46" i="28"/>
  <c r="BF58" i="28"/>
  <c r="BF70" i="28"/>
  <c r="BF17" i="28"/>
  <c r="BG17" i="28" s="1"/>
  <c r="BF21" i="28"/>
  <c r="BG21" i="28" s="1"/>
  <c r="BF25" i="28"/>
  <c r="BG25" i="28" s="1"/>
  <c r="BF29" i="28"/>
  <c r="BF33" i="28"/>
  <c r="BF37" i="28"/>
  <c r="BF41" i="28"/>
  <c r="BF45" i="28"/>
  <c r="BF49" i="28"/>
  <c r="BF53" i="28"/>
  <c r="BF57" i="28"/>
  <c r="BF61" i="28"/>
  <c r="BF65" i="28"/>
  <c r="BF69" i="28"/>
  <c r="BF18" i="28"/>
  <c r="BG18" i="28" s="1"/>
  <c r="BF38" i="28"/>
  <c r="BF50" i="28"/>
  <c r="BF62" i="28"/>
  <c r="BF14" i="28"/>
  <c r="BF11" i="28"/>
  <c r="AK25" i="28"/>
  <c r="AX11" i="28"/>
  <c r="AV11" i="28"/>
  <c r="AP11" i="28"/>
  <c r="AN11" i="28"/>
  <c r="AI25" i="28"/>
  <c r="AH11" i="28"/>
  <c r="AG25" i="28"/>
  <c r="AF11" i="28"/>
  <c r="F7" i="28"/>
  <c r="F8" i="28" s="1"/>
  <c r="D7" i="28"/>
  <c r="AM73" i="28" l="1"/>
  <c r="AM14" i="28"/>
  <c r="AJ8" i="28"/>
  <c r="AJ75" i="28" s="1"/>
  <c r="AK75" i="28" s="1"/>
  <c r="AU14" i="28"/>
  <c r="BB9" i="28"/>
  <c r="AZ8" i="28"/>
  <c r="AZ24" i="28" s="1"/>
  <c r="BA24" i="28" s="1"/>
  <c r="AR8" i="28"/>
  <c r="BH8" i="28"/>
  <c r="BH75" i="28" s="1"/>
  <c r="BI75" i="28" s="1"/>
  <c r="BJ8" i="28"/>
  <c r="BJ116" i="28" s="1"/>
  <c r="F73" i="28"/>
  <c r="F76" i="28"/>
  <c r="F80" i="28"/>
  <c r="F84" i="28"/>
  <c r="F88" i="28"/>
  <c r="F92" i="28"/>
  <c r="F96" i="28"/>
  <c r="F100" i="28"/>
  <c r="F104" i="28"/>
  <c r="F108" i="28"/>
  <c r="F112" i="28"/>
  <c r="F116" i="28"/>
  <c r="F120" i="28"/>
  <c r="F124" i="28"/>
  <c r="F128" i="28"/>
  <c r="F132" i="28"/>
  <c r="F136" i="28"/>
  <c r="F140" i="28"/>
  <c r="F144" i="28"/>
  <c r="F148" i="28"/>
  <c r="F152" i="28"/>
  <c r="F156" i="28"/>
  <c r="F160" i="28"/>
  <c r="F77" i="28"/>
  <c r="F81" i="28"/>
  <c r="F85" i="28"/>
  <c r="F89" i="28"/>
  <c r="F93" i="28"/>
  <c r="F97" i="28"/>
  <c r="F101" i="28"/>
  <c r="F105" i="28"/>
  <c r="F109" i="28"/>
  <c r="F113" i="28"/>
  <c r="F117" i="28"/>
  <c r="F121" i="28"/>
  <c r="F125" i="28"/>
  <c r="F129" i="28"/>
  <c r="F133" i="28"/>
  <c r="F137" i="28"/>
  <c r="F141" i="28"/>
  <c r="F145" i="28"/>
  <c r="F149" i="28"/>
  <c r="F153" i="28"/>
  <c r="F157" i="28"/>
  <c r="F161" i="28"/>
  <c r="F74" i="28"/>
  <c r="F78" i="28"/>
  <c r="F82" i="28"/>
  <c r="F86" i="28"/>
  <c r="F90" i="28"/>
  <c r="F94" i="28"/>
  <c r="F98" i="28"/>
  <c r="F102" i="28"/>
  <c r="F106" i="28"/>
  <c r="F110" i="28"/>
  <c r="F114" i="28"/>
  <c r="F118" i="28"/>
  <c r="F122" i="28"/>
  <c r="F126" i="28"/>
  <c r="F130" i="28"/>
  <c r="F134" i="28"/>
  <c r="F138" i="28"/>
  <c r="F142" i="28"/>
  <c r="F146" i="28"/>
  <c r="F150" i="28"/>
  <c r="F154" i="28"/>
  <c r="F158" i="28"/>
  <c r="F162" i="28"/>
  <c r="F75" i="28"/>
  <c r="F79" i="28"/>
  <c r="F83" i="28"/>
  <c r="F87" i="28"/>
  <c r="F91" i="28"/>
  <c r="F95" i="28"/>
  <c r="F99" i="28"/>
  <c r="F103" i="28"/>
  <c r="F107" i="28"/>
  <c r="F111" i="28"/>
  <c r="F115" i="28"/>
  <c r="F119" i="28"/>
  <c r="F123" i="28"/>
  <c r="F127" i="28"/>
  <c r="F131" i="28"/>
  <c r="F135" i="28"/>
  <c r="F139" i="28"/>
  <c r="F143" i="28"/>
  <c r="F155" i="28"/>
  <c r="F159" i="28"/>
  <c r="F147" i="28"/>
  <c r="F151" i="28"/>
  <c r="F14" i="28"/>
  <c r="F17" i="28"/>
  <c r="F21" i="28"/>
  <c r="F25" i="28"/>
  <c r="F29" i="28"/>
  <c r="F33" i="28"/>
  <c r="F37" i="28"/>
  <c r="F41" i="28"/>
  <c r="F45" i="28"/>
  <c r="F49" i="28"/>
  <c r="F53" i="28"/>
  <c r="F57" i="28"/>
  <c r="F61" i="28"/>
  <c r="F65" i="28"/>
  <c r="F69" i="28"/>
  <c r="F18" i="28"/>
  <c r="F22" i="28"/>
  <c r="F26" i="28"/>
  <c r="F30" i="28"/>
  <c r="F34" i="28"/>
  <c r="F38" i="28"/>
  <c r="F42" i="28"/>
  <c r="F46" i="28"/>
  <c r="F50" i="28"/>
  <c r="F54" i="28"/>
  <c r="F58" i="28"/>
  <c r="F62" i="28"/>
  <c r="F66" i="28"/>
  <c r="F70" i="28"/>
  <c r="F15" i="28"/>
  <c r="F19" i="28"/>
  <c r="F23" i="28"/>
  <c r="F27" i="28"/>
  <c r="F31" i="28"/>
  <c r="F35" i="28"/>
  <c r="F39" i="28"/>
  <c r="F43" i="28"/>
  <c r="F47" i="28"/>
  <c r="F51" i="28"/>
  <c r="F55" i="28"/>
  <c r="F59" i="28"/>
  <c r="F63" i="28"/>
  <c r="F67" i="28"/>
  <c r="F16" i="28"/>
  <c r="F20" i="28"/>
  <c r="F24" i="28"/>
  <c r="F28" i="28"/>
  <c r="F32" i="28"/>
  <c r="F36" i="28"/>
  <c r="F40" i="28"/>
  <c r="F44" i="28"/>
  <c r="F48" i="28"/>
  <c r="F52" i="28"/>
  <c r="F56" i="28"/>
  <c r="F60" i="28"/>
  <c r="F64" i="28"/>
  <c r="F68" i="28"/>
  <c r="AF10" i="28"/>
  <c r="AG73" i="28"/>
  <c r="AN10" i="28"/>
  <c r="AO73" i="28"/>
  <c r="AV10" i="28"/>
  <c r="AW73" i="28"/>
  <c r="AH10" i="28"/>
  <c r="AI73" i="28"/>
  <c r="AP10" i="28"/>
  <c r="AQ73" i="28"/>
  <c r="AX10" i="28"/>
  <c r="AY73" i="28"/>
  <c r="BF10" i="28"/>
  <c r="BG73" i="28"/>
  <c r="AX9" i="28"/>
  <c r="AY14" i="28"/>
  <c r="AN9" i="28"/>
  <c r="AO14" i="28"/>
  <c r="AH9" i="28"/>
  <c r="AI14" i="28"/>
  <c r="AV9" i="28"/>
  <c r="AW14" i="28"/>
  <c r="AF9" i="28"/>
  <c r="AG14" i="28"/>
  <c r="BF9" i="28"/>
  <c r="BG14" i="28"/>
  <c r="AP9" i="28"/>
  <c r="AQ14" i="28"/>
  <c r="G25" i="28"/>
  <c r="G5" i="44"/>
  <c r="BJ157" i="28" l="1"/>
  <c r="BJ67" i="28"/>
  <c r="AJ131" i="28"/>
  <c r="BJ52" i="28"/>
  <c r="BJ161" i="28"/>
  <c r="BJ109" i="28"/>
  <c r="BJ70" i="28"/>
  <c r="BJ113" i="28"/>
  <c r="AJ128" i="28"/>
  <c r="BJ156" i="28"/>
  <c r="BJ79" i="28"/>
  <c r="BK79" i="28" s="1"/>
  <c r="BJ141" i="28"/>
  <c r="BJ38" i="28"/>
  <c r="BJ45" i="28"/>
  <c r="BJ63" i="28"/>
  <c r="BJ120" i="28"/>
  <c r="BJ123" i="28"/>
  <c r="BJ106" i="28"/>
  <c r="BJ76" i="28"/>
  <c r="BK76" i="28" s="1"/>
  <c r="BJ85" i="28"/>
  <c r="BK85" i="28" s="1"/>
  <c r="BJ150" i="28"/>
  <c r="BJ77" i="28"/>
  <c r="BK77" i="28" s="1"/>
  <c r="BJ25" i="28"/>
  <c r="BK25" i="28" s="1"/>
  <c r="BJ29" i="28"/>
  <c r="BJ47" i="28"/>
  <c r="BJ104" i="28"/>
  <c r="BJ107" i="28"/>
  <c r="BJ90" i="28"/>
  <c r="BK90" i="28" s="1"/>
  <c r="BJ143" i="28"/>
  <c r="BJ89" i="28"/>
  <c r="BK89" i="28" s="1"/>
  <c r="BJ66" i="28"/>
  <c r="BJ11" i="28"/>
  <c r="BJ36" i="28"/>
  <c r="BJ117" i="28"/>
  <c r="BJ93" i="28"/>
  <c r="BK93" i="28" s="1"/>
  <c r="BJ154" i="28"/>
  <c r="BJ140" i="28"/>
  <c r="BJ142" i="28"/>
  <c r="BJ159" i="28"/>
  <c r="BJ110" i="28"/>
  <c r="AJ147" i="28"/>
  <c r="AJ112" i="28"/>
  <c r="BJ148" i="28"/>
  <c r="BH64" i="28"/>
  <c r="BJ84" i="28"/>
  <c r="BK84" i="28" s="1"/>
  <c r="BJ92" i="28"/>
  <c r="BK92" i="28" s="1"/>
  <c r="BJ95" i="28"/>
  <c r="BK95" i="28" s="1"/>
  <c r="BJ134" i="28"/>
  <c r="AZ34" i="28"/>
  <c r="BJ118" i="28"/>
  <c r="BJ135" i="28"/>
  <c r="BJ132" i="28"/>
  <c r="BJ43" i="28"/>
  <c r="BJ56" i="28"/>
  <c r="BJ69" i="28"/>
  <c r="BJ61" i="28"/>
  <c r="BJ68" i="28"/>
  <c r="BJ42" i="28"/>
  <c r="BJ15" i="28"/>
  <c r="BK15" i="28" s="1"/>
  <c r="BJ136" i="28"/>
  <c r="BJ153" i="28"/>
  <c r="BJ139" i="28"/>
  <c r="BJ75" i="28"/>
  <c r="BK75" i="28" s="1"/>
  <c r="BJ122" i="28"/>
  <c r="BJ125" i="28"/>
  <c r="BJ108" i="28"/>
  <c r="BJ97" i="28"/>
  <c r="BJ111" i="28"/>
  <c r="BJ158" i="28"/>
  <c r="BJ78" i="28"/>
  <c r="BK78" i="28" s="1"/>
  <c r="BJ151" i="28"/>
  <c r="BJ86" i="28"/>
  <c r="BK86" i="28" s="1"/>
  <c r="BJ103" i="28"/>
  <c r="BJ100" i="28"/>
  <c r="BJ23" i="28"/>
  <c r="BK23" i="28" s="1"/>
  <c r="BJ32" i="28"/>
  <c r="BJ49" i="28"/>
  <c r="BJ34" i="28"/>
  <c r="BJ62" i="28"/>
  <c r="BJ20" i="28"/>
  <c r="BK20" i="28" s="1"/>
  <c r="BJ31" i="28"/>
  <c r="BJ152" i="28"/>
  <c r="BJ88" i="28"/>
  <c r="BK88" i="28" s="1"/>
  <c r="BJ155" i="28"/>
  <c r="BJ91" i="28"/>
  <c r="BK91" i="28" s="1"/>
  <c r="BJ138" i="28"/>
  <c r="BJ74" i="28"/>
  <c r="BK74" i="28" s="1"/>
  <c r="BJ124" i="28"/>
  <c r="BJ121" i="28"/>
  <c r="BJ127" i="28"/>
  <c r="BJ133" i="28"/>
  <c r="BJ94" i="28"/>
  <c r="BK94" i="28" s="1"/>
  <c r="BJ87" i="28"/>
  <c r="BK87" i="28" s="1"/>
  <c r="BJ149" i="28"/>
  <c r="AJ90" i="28"/>
  <c r="AK90" i="28" s="1"/>
  <c r="AJ56" i="28"/>
  <c r="AJ122" i="28"/>
  <c r="BJ105" i="28"/>
  <c r="AZ64" i="28"/>
  <c r="BH135" i="28"/>
  <c r="AZ105" i="28"/>
  <c r="AJ156" i="28"/>
  <c r="AJ87" i="28"/>
  <c r="AK87" i="28" s="1"/>
  <c r="AJ138" i="28"/>
  <c r="AJ151" i="28"/>
  <c r="AJ66" i="28"/>
  <c r="AJ45" i="28"/>
  <c r="AJ78" i="28"/>
  <c r="AK78" i="28" s="1"/>
  <c r="AJ119" i="28"/>
  <c r="AJ23" i="28"/>
  <c r="AK23" i="28" s="1"/>
  <c r="AJ61" i="28"/>
  <c r="AJ110" i="28"/>
  <c r="AJ140" i="28"/>
  <c r="AJ155" i="28"/>
  <c r="AJ126" i="28"/>
  <c r="AJ79" i="28"/>
  <c r="AK79" i="28" s="1"/>
  <c r="AJ77" i="28"/>
  <c r="AK77" i="28" s="1"/>
  <c r="AJ59" i="28"/>
  <c r="AJ88" i="28"/>
  <c r="AK88" i="28" s="1"/>
  <c r="AJ42" i="28"/>
  <c r="AJ67" i="28"/>
  <c r="AJ150" i="28"/>
  <c r="AJ44" i="28"/>
  <c r="AJ101" i="28"/>
  <c r="AJ158" i="28"/>
  <c r="AJ95" i="28"/>
  <c r="AJ105" i="28"/>
  <c r="AJ20" i="28"/>
  <c r="AK20" i="28" s="1"/>
  <c r="AJ104" i="28"/>
  <c r="AJ58" i="28"/>
  <c r="AJ60" i="28"/>
  <c r="AJ91" i="28"/>
  <c r="AK91" i="28" s="1"/>
  <c r="AJ114" i="28"/>
  <c r="AJ97" i="28"/>
  <c r="AJ57" i="28"/>
  <c r="AJ16" i="28"/>
  <c r="AK16" i="28" s="1"/>
  <c r="AJ143" i="28"/>
  <c r="AJ100" i="28"/>
  <c r="AJ102" i="28"/>
  <c r="AJ54" i="28"/>
  <c r="AJ68" i="28"/>
  <c r="AJ157" i="28"/>
  <c r="AJ152" i="28"/>
  <c r="AJ33" i="28"/>
  <c r="AJ47" i="28"/>
  <c r="AJ89" i="28"/>
  <c r="AK89" i="28" s="1"/>
  <c r="AJ69" i="28"/>
  <c r="AJ145" i="28"/>
  <c r="AJ74" i="28"/>
  <c r="AK74" i="28" s="1"/>
  <c r="AJ107" i="28"/>
  <c r="AJ146" i="28"/>
  <c r="AJ125" i="28"/>
  <c r="AJ18" i="28"/>
  <c r="AK18" i="28" s="1"/>
  <c r="AJ32" i="28"/>
  <c r="AJ159" i="28"/>
  <c r="AJ116" i="28"/>
  <c r="AJ134" i="28"/>
  <c r="AJ70" i="28"/>
  <c r="AJ83" i="28"/>
  <c r="AK83" i="28" s="1"/>
  <c r="AJ98" i="28"/>
  <c r="AJ85" i="28"/>
  <c r="AK85" i="28" s="1"/>
  <c r="AJ49" i="28"/>
  <c r="AJ63" i="28"/>
  <c r="AJ118" i="28"/>
  <c r="AJ93" i="28"/>
  <c r="AJ35" i="28"/>
  <c r="AJ46" i="28"/>
  <c r="AJ123" i="28"/>
  <c r="AJ137" i="28"/>
  <c r="AJ80" i="28"/>
  <c r="AK80" i="28" s="1"/>
  <c r="AJ144" i="28"/>
  <c r="AJ153" i="28"/>
  <c r="AJ25" i="28"/>
  <c r="AJ34" i="28"/>
  <c r="AJ39" i="28"/>
  <c r="AJ48" i="28"/>
  <c r="AJ111" i="28"/>
  <c r="AJ109" i="28"/>
  <c r="AJ154" i="28"/>
  <c r="AJ132" i="28"/>
  <c r="AJ133" i="28"/>
  <c r="AJ14" i="28"/>
  <c r="AJ9" i="28" s="1"/>
  <c r="AJ22" i="28"/>
  <c r="AK22" i="28" s="1"/>
  <c r="AJ27" i="28"/>
  <c r="AJ36" i="28"/>
  <c r="AJ99" i="28"/>
  <c r="AJ81" i="28"/>
  <c r="AK81" i="28" s="1"/>
  <c r="AJ130" i="28"/>
  <c r="AJ120" i="28"/>
  <c r="AJ113" i="28"/>
  <c r="AJ142" i="28"/>
  <c r="AJ65" i="28"/>
  <c r="AJ15" i="28"/>
  <c r="AK15" i="28" s="1"/>
  <c r="AJ24" i="28"/>
  <c r="AK24" i="28" s="1"/>
  <c r="AJ106" i="28"/>
  <c r="AJ53" i="28"/>
  <c r="AJ124" i="28"/>
  <c r="AJ19" i="28"/>
  <c r="AK19" i="28" s="1"/>
  <c r="AJ129" i="28"/>
  <c r="AJ21" i="28"/>
  <c r="AK21" i="28" s="1"/>
  <c r="AJ135" i="28"/>
  <c r="AJ37" i="28"/>
  <c r="AJ51" i="28"/>
  <c r="AJ139" i="28"/>
  <c r="AJ82" i="28"/>
  <c r="AK82" i="28" s="1"/>
  <c r="AJ96" i="28"/>
  <c r="AJ160" i="28"/>
  <c r="AJ94" i="28"/>
  <c r="AJ41" i="28"/>
  <c r="AJ50" i="28"/>
  <c r="AJ55" i="28"/>
  <c r="AJ64" i="28"/>
  <c r="AJ127" i="28"/>
  <c r="AJ149" i="28"/>
  <c r="AJ84" i="28"/>
  <c r="AK84" i="28" s="1"/>
  <c r="AJ148" i="28"/>
  <c r="AJ161" i="28"/>
  <c r="AJ29" i="28"/>
  <c r="AJ38" i="28"/>
  <c r="AJ43" i="28"/>
  <c r="AJ52" i="28"/>
  <c r="AJ115" i="28"/>
  <c r="AJ121" i="28"/>
  <c r="AJ162" i="28"/>
  <c r="AJ136" i="28"/>
  <c r="AJ141" i="28"/>
  <c r="AJ17" i="28"/>
  <c r="AK17" i="28" s="1"/>
  <c r="AJ26" i="28"/>
  <c r="AJ31" i="28"/>
  <c r="AJ40" i="28"/>
  <c r="AJ108" i="28"/>
  <c r="AJ62" i="28"/>
  <c r="AJ103" i="28"/>
  <c r="AJ117" i="28"/>
  <c r="AJ28" i="28"/>
  <c r="AJ76" i="28"/>
  <c r="AK76" i="28" s="1"/>
  <c r="AJ30" i="28"/>
  <c r="AJ86" i="28"/>
  <c r="AK86" i="28" s="1"/>
  <c r="AJ92" i="28"/>
  <c r="AJ11" i="28"/>
  <c r="AZ159" i="28"/>
  <c r="AZ155" i="28"/>
  <c r="BH109" i="28"/>
  <c r="AZ114" i="28"/>
  <c r="AZ108" i="28"/>
  <c r="AZ65" i="28"/>
  <c r="AZ102" i="28"/>
  <c r="AZ96" i="28"/>
  <c r="BA96" i="28" s="1"/>
  <c r="AZ53" i="28"/>
  <c r="AZ106" i="28"/>
  <c r="AZ100" i="28"/>
  <c r="BH102" i="28"/>
  <c r="AZ97" i="28"/>
  <c r="AZ15" i="28"/>
  <c r="BA15" i="28" s="1"/>
  <c r="AZ39" i="28"/>
  <c r="AZ85" i="28"/>
  <c r="BA85" i="28" s="1"/>
  <c r="AZ160" i="28"/>
  <c r="AZ55" i="28"/>
  <c r="AZ89" i="28"/>
  <c r="BA89" i="28" s="1"/>
  <c r="AZ77" i="28"/>
  <c r="BA77" i="28" s="1"/>
  <c r="BH63" i="28"/>
  <c r="BH99" i="28"/>
  <c r="AZ103" i="28"/>
  <c r="AZ58" i="28"/>
  <c r="AZ18" i="28"/>
  <c r="BA18" i="28" s="1"/>
  <c r="AZ91" i="28"/>
  <c r="BA91" i="28" s="1"/>
  <c r="AZ67" i="28"/>
  <c r="AZ57" i="28"/>
  <c r="AZ95" i="28"/>
  <c r="BA95" i="28" s="1"/>
  <c r="AJ73" i="28"/>
  <c r="AJ10" i="28" s="1"/>
  <c r="BJ126" i="28"/>
  <c r="BJ102" i="28"/>
  <c r="BJ119" i="28"/>
  <c r="BH142" i="28"/>
  <c r="BH38" i="28"/>
  <c r="BH35" i="28"/>
  <c r="BH153" i="28"/>
  <c r="BH162" i="28"/>
  <c r="BH132" i="28"/>
  <c r="BH140" i="28"/>
  <c r="AZ130" i="28"/>
  <c r="AZ125" i="28"/>
  <c r="AZ119" i="28"/>
  <c r="AZ137" i="28"/>
  <c r="AZ124" i="28"/>
  <c r="AZ31" i="28"/>
  <c r="AZ28" i="28"/>
  <c r="AZ17" i="28"/>
  <c r="BA17" i="28" s="1"/>
  <c r="AZ38" i="28"/>
  <c r="AZ36" i="28"/>
  <c r="AZ118" i="28"/>
  <c r="AZ101" i="28"/>
  <c r="AZ107" i="28"/>
  <c r="AZ113" i="28"/>
  <c r="AZ112" i="28"/>
  <c r="AZ19" i="28"/>
  <c r="BA19" i="28" s="1"/>
  <c r="AZ16" i="28"/>
  <c r="BA16" i="28" s="1"/>
  <c r="AZ46" i="28"/>
  <c r="AZ69" i="28"/>
  <c r="AZ20" i="28"/>
  <c r="BA20" i="28" s="1"/>
  <c r="AZ122" i="28"/>
  <c r="AZ109" i="28"/>
  <c r="AZ111" i="28"/>
  <c r="AZ121" i="28"/>
  <c r="AZ116" i="28"/>
  <c r="AZ26" i="28"/>
  <c r="AZ149" i="28"/>
  <c r="AZ83" i="28"/>
  <c r="BA83" i="28" s="1"/>
  <c r="AZ99" i="28"/>
  <c r="AZ126" i="28"/>
  <c r="AZ45" i="28"/>
  <c r="AZ61" i="28"/>
  <c r="AZ142" i="28"/>
  <c r="AZ136" i="28"/>
  <c r="AZ158" i="28"/>
  <c r="AZ152" i="28"/>
  <c r="AZ93" i="28"/>
  <c r="BA93" i="28" s="1"/>
  <c r="AZ56" i="28"/>
  <c r="AZ30" i="28"/>
  <c r="AZ22" i="28"/>
  <c r="BA22" i="28" s="1"/>
  <c r="BH92" i="28"/>
  <c r="BI92" i="28" s="1"/>
  <c r="BH26" i="28"/>
  <c r="BH89" i="28"/>
  <c r="BI89" i="28" s="1"/>
  <c r="BH98" i="28"/>
  <c r="BH139" i="28"/>
  <c r="AZ146" i="28"/>
  <c r="AZ161" i="28"/>
  <c r="AZ135" i="28"/>
  <c r="AZ76" i="28"/>
  <c r="BA76" i="28" s="1"/>
  <c r="AZ140" i="28"/>
  <c r="AZ47" i="28"/>
  <c r="AZ44" i="28"/>
  <c r="AZ33" i="28"/>
  <c r="AZ14" i="28"/>
  <c r="AZ68" i="28"/>
  <c r="AZ73" i="28"/>
  <c r="AZ134" i="28"/>
  <c r="AZ133" i="28"/>
  <c r="AZ123" i="28"/>
  <c r="AZ145" i="28"/>
  <c r="AZ128" i="28"/>
  <c r="AZ35" i="28"/>
  <c r="AZ32" i="28"/>
  <c r="AZ21" i="28"/>
  <c r="BA21" i="28" s="1"/>
  <c r="AZ50" i="28"/>
  <c r="AZ52" i="28"/>
  <c r="AZ74" i="28"/>
  <c r="BA74" i="28" s="1"/>
  <c r="AZ138" i="28"/>
  <c r="AZ141" i="28"/>
  <c r="AZ127" i="28"/>
  <c r="AZ153" i="28"/>
  <c r="AZ132" i="28"/>
  <c r="AZ54" i="28"/>
  <c r="AZ131" i="28"/>
  <c r="AZ147" i="28"/>
  <c r="AZ81" i="28"/>
  <c r="BA81" i="28" s="1"/>
  <c r="AZ120" i="28"/>
  <c r="AZ27" i="28"/>
  <c r="AZ117" i="28"/>
  <c r="AZ115" i="28"/>
  <c r="BH133" i="28"/>
  <c r="BH17" i="28"/>
  <c r="BI17" i="28" s="1"/>
  <c r="BH112" i="28"/>
  <c r="BH19" i="28"/>
  <c r="BI19" i="28" s="1"/>
  <c r="AZ98" i="28"/>
  <c r="AZ162" i="28"/>
  <c r="AZ87" i="28"/>
  <c r="BA87" i="28" s="1"/>
  <c r="AZ151" i="28"/>
  <c r="AZ92" i="28"/>
  <c r="BA92" i="28" s="1"/>
  <c r="AZ156" i="28"/>
  <c r="AZ63" i="28"/>
  <c r="AZ60" i="28"/>
  <c r="AZ49" i="28"/>
  <c r="AZ11" i="28"/>
  <c r="AZ41" i="28"/>
  <c r="AZ86" i="28"/>
  <c r="BA86" i="28" s="1"/>
  <c r="AZ150" i="28"/>
  <c r="AZ75" i="28"/>
  <c r="BA75" i="28" s="1"/>
  <c r="AZ139" i="28"/>
  <c r="AZ80" i="28"/>
  <c r="BA80" i="28" s="1"/>
  <c r="AZ144" i="28"/>
  <c r="AZ51" i="28"/>
  <c r="AZ48" i="28"/>
  <c r="AZ37" i="28"/>
  <c r="AZ23" i="28"/>
  <c r="BA23" i="28" s="1"/>
  <c r="AZ25" i="28"/>
  <c r="BA25" i="28" s="1"/>
  <c r="AZ90" i="28"/>
  <c r="BA90" i="28" s="1"/>
  <c r="AZ154" i="28"/>
  <c r="AZ79" i="28"/>
  <c r="BA79" i="28" s="1"/>
  <c r="AZ143" i="28"/>
  <c r="AZ84" i="28"/>
  <c r="BA84" i="28" s="1"/>
  <c r="AZ148" i="28"/>
  <c r="AZ62" i="28"/>
  <c r="AZ78" i="28"/>
  <c r="BA78" i="28" s="1"/>
  <c r="AZ157" i="28"/>
  <c r="AZ94" i="28"/>
  <c r="BA94" i="28" s="1"/>
  <c r="AZ88" i="28"/>
  <c r="BA88" i="28" s="1"/>
  <c r="AZ110" i="28"/>
  <c r="AZ104" i="28"/>
  <c r="AZ59" i="28"/>
  <c r="AZ66" i="28"/>
  <c r="AZ42" i="28"/>
  <c r="AZ82" i="28"/>
  <c r="BA82" i="28" s="1"/>
  <c r="AZ70" i="28"/>
  <c r="AZ43" i="28"/>
  <c r="AZ129" i="28"/>
  <c r="AZ40" i="28"/>
  <c r="AZ29" i="28"/>
  <c r="BH94" i="28"/>
  <c r="BI94" i="28" s="1"/>
  <c r="BH74" i="28"/>
  <c r="BI74" i="28" s="1"/>
  <c r="BH138" i="28"/>
  <c r="BH111" i="28"/>
  <c r="BH88" i="28"/>
  <c r="BI88" i="28" s="1"/>
  <c r="BH152" i="28"/>
  <c r="BH129" i="28"/>
  <c r="BH14" i="28"/>
  <c r="BH59" i="28"/>
  <c r="BH48" i="28"/>
  <c r="BH25" i="28"/>
  <c r="BI25" i="28" s="1"/>
  <c r="BH57" i="28"/>
  <c r="BH30" i="28"/>
  <c r="BH54" i="28"/>
  <c r="BH43" i="28"/>
  <c r="BH21" i="28"/>
  <c r="BI21" i="28" s="1"/>
  <c r="BH50" i="28"/>
  <c r="BH11" i="28"/>
  <c r="BH90" i="28"/>
  <c r="BI90" i="28" s="1"/>
  <c r="BH154" i="28"/>
  <c r="BH127" i="28"/>
  <c r="BH104" i="28"/>
  <c r="BH81" i="28"/>
  <c r="BI81" i="28" s="1"/>
  <c r="BH145" i="28"/>
  <c r="BH27" i="28"/>
  <c r="BH16" i="28"/>
  <c r="BI16" i="28" s="1"/>
  <c r="BH52" i="28"/>
  <c r="BH37" i="28"/>
  <c r="BH61" i="28"/>
  <c r="BH34" i="28"/>
  <c r="BH66" i="28"/>
  <c r="BH39" i="28"/>
  <c r="BH68" i="28"/>
  <c r="BH41" i="28"/>
  <c r="BH46" i="28"/>
  <c r="BH70" i="28"/>
  <c r="BH36" i="28"/>
  <c r="BH22" i="28"/>
  <c r="BI22" i="28" s="1"/>
  <c r="BH106" i="28"/>
  <c r="BH79" i="28"/>
  <c r="BI79" i="28" s="1"/>
  <c r="BH143" i="28"/>
  <c r="BH120" i="28"/>
  <c r="BH97" i="28"/>
  <c r="BH161" i="28"/>
  <c r="BH20" i="28"/>
  <c r="BI20" i="28" s="1"/>
  <c r="BH69" i="28"/>
  <c r="BH45" i="28"/>
  <c r="BH122" i="28"/>
  <c r="BH95" i="28"/>
  <c r="BI95" i="28" s="1"/>
  <c r="BH159" i="28"/>
  <c r="BH136" i="28"/>
  <c r="BH113" i="28"/>
  <c r="BH83" i="28"/>
  <c r="BI83" i="28" s="1"/>
  <c r="BH124" i="28"/>
  <c r="BH23" i="28"/>
  <c r="BI23" i="28" s="1"/>
  <c r="BH29" i="28"/>
  <c r="BH62" i="28"/>
  <c r="BH60" i="28"/>
  <c r="BH84" i="28"/>
  <c r="BI84" i="28" s="1"/>
  <c r="BH65" i="28"/>
  <c r="BH56" i="28"/>
  <c r="BH47" i="28"/>
  <c r="BH137" i="28"/>
  <c r="BH160" i="28"/>
  <c r="BH96" i="28"/>
  <c r="BI96" i="28" s="1"/>
  <c r="BH119" i="28"/>
  <c r="BH146" i="28"/>
  <c r="BH82" i="28"/>
  <c r="BI82" i="28" s="1"/>
  <c r="BH157" i="28"/>
  <c r="BH93" i="28"/>
  <c r="BI93" i="28" s="1"/>
  <c r="BH116" i="28"/>
  <c r="BH123" i="28"/>
  <c r="BH150" i="28"/>
  <c r="BH86" i="28"/>
  <c r="BI86" i="28" s="1"/>
  <c r="BH131" i="28"/>
  <c r="BH85" i="28"/>
  <c r="BI85" i="28" s="1"/>
  <c r="AR74" i="28"/>
  <c r="AS74" i="28" s="1"/>
  <c r="AR138" i="28"/>
  <c r="AR107" i="28"/>
  <c r="AR80" i="28"/>
  <c r="AS80" i="28" s="1"/>
  <c r="AR144" i="28"/>
  <c r="AR129" i="28"/>
  <c r="AR27" i="28"/>
  <c r="AR16" i="28"/>
  <c r="AS16" i="28" s="1"/>
  <c r="AR46" i="28"/>
  <c r="AR69" i="28"/>
  <c r="AR110" i="28"/>
  <c r="AR79" i="28"/>
  <c r="AS79" i="28" s="1"/>
  <c r="AR143" i="28"/>
  <c r="AR116" i="28"/>
  <c r="AR101" i="28"/>
  <c r="AR15" i="28"/>
  <c r="AS15" i="28" s="1"/>
  <c r="AR42" i="28"/>
  <c r="AR68" i="28"/>
  <c r="AR57" i="28"/>
  <c r="AR98" i="28"/>
  <c r="AR162" i="28"/>
  <c r="AR131" i="28"/>
  <c r="AR104" i="28"/>
  <c r="AR89" i="28"/>
  <c r="AS89" i="28" s="1"/>
  <c r="AR153" i="28"/>
  <c r="AR67" i="28"/>
  <c r="AR56" i="28"/>
  <c r="AR45" i="28"/>
  <c r="AR86" i="28"/>
  <c r="AS86" i="28" s="1"/>
  <c r="AR150" i="28"/>
  <c r="AR119" i="28"/>
  <c r="AR92" i="28"/>
  <c r="AS92" i="28" s="1"/>
  <c r="AR156" i="28"/>
  <c r="AR141" i="28"/>
  <c r="AR55" i="28"/>
  <c r="AR44" i="28"/>
  <c r="AR33" i="28"/>
  <c r="AR90" i="28"/>
  <c r="AS90" i="28" s="1"/>
  <c r="AR154" i="28"/>
  <c r="AR123" i="28"/>
  <c r="AR96" i="28"/>
  <c r="AS96" i="28" s="1"/>
  <c r="AR160" i="28"/>
  <c r="AR145" i="28"/>
  <c r="AR43" i="28"/>
  <c r="AR32" i="28"/>
  <c r="AR21" i="28"/>
  <c r="AS21" i="28" s="1"/>
  <c r="AR62" i="28"/>
  <c r="AR126" i="28"/>
  <c r="AR95" i="28"/>
  <c r="AS95" i="28" s="1"/>
  <c r="AR159" i="28"/>
  <c r="AR132" i="28"/>
  <c r="AR117" i="28"/>
  <c r="AR31" i="28"/>
  <c r="AR20" i="28"/>
  <c r="AS20" i="28" s="1"/>
  <c r="AR58" i="28"/>
  <c r="AR18" i="28"/>
  <c r="AS18" i="28" s="1"/>
  <c r="AR114" i="28"/>
  <c r="AR83" i="28"/>
  <c r="AS83" i="28" s="1"/>
  <c r="AR147" i="28"/>
  <c r="AR120" i="28"/>
  <c r="AR105" i="28"/>
  <c r="AR19" i="28"/>
  <c r="AS19" i="28" s="1"/>
  <c r="AR54" i="28"/>
  <c r="AR26" i="28"/>
  <c r="AR61" i="28"/>
  <c r="AR102" i="28"/>
  <c r="AR81" i="28"/>
  <c r="AS81" i="28" s="1"/>
  <c r="AR135" i="28"/>
  <c r="AR108" i="28"/>
  <c r="AR93" i="28"/>
  <c r="AS93" i="28" s="1"/>
  <c r="AR157" i="28"/>
  <c r="AR22" i="28"/>
  <c r="AS22" i="28" s="1"/>
  <c r="AR60" i="28"/>
  <c r="AR49" i="28"/>
  <c r="AR106" i="28"/>
  <c r="AR75" i="28"/>
  <c r="AS75" i="28" s="1"/>
  <c r="AR139" i="28"/>
  <c r="AR112" i="28"/>
  <c r="AR97" i="28"/>
  <c r="AR161" i="28"/>
  <c r="AR59" i="28"/>
  <c r="AR48" i="28"/>
  <c r="AR37" i="28"/>
  <c r="AR78" i="28"/>
  <c r="AS78" i="28" s="1"/>
  <c r="AR142" i="28"/>
  <c r="AR111" i="28"/>
  <c r="AR84" i="28"/>
  <c r="AS84" i="28" s="1"/>
  <c r="AR148" i="28"/>
  <c r="AR133" i="28"/>
  <c r="AR47" i="28"/>
  <c r="AR36" i="28"/>
  <c r="AR25" i="28"/>
  <c r="AS25" i="28" s="1"/>
  <c r="AR11" i="28"/>
  <c r="AR130" i="28"/>
  <c r="AR99" i="28"/>
  <c r="AR85" i="28"/>
  <c r="AS85" i="28" s="1"/>
  <c r="AR136" i="28"/>
  <c r="AR121" i="28"/>
  <c r="AR35" i="28"/>
  <c r="AR24" i="28"/>
  <c r="AS24" i="28" s="1"/>
  <c r="AR70" i="28"/>
  <c r="AR38" i="28"/>
  <c r="AR118" i="28"/>
  <c r="AR87" i="28"/>
  <c r="AS87" i="28" s="1"/>
  <c r="AR151" i="28"/>
  <c r="AR124" i="28"/>
  <c r="AR109" i="28"/>
  <c r="AR23" i="28"/>
  <c r="AS23" i="28" s="1"/>
  <c r="AR66" i="28"/>
  <c r="AR34" i="28"/>
  <c r="AR65" i="28"/>
  <c r="AR122" i="28"/>
  <c r="AR91" i="28"/>
  <c r="AS91" i="28" s="1"/>
  <c r="AR155" i="28"/>
  <c r="AR128" i="28"/>
  <c r="AR113" i="28"/>
  <c r="AR14" i="28"/>
  <c r="AR30" i="28"/>
  <c r="AR64" i="28"/>
  <c r="AR53" i="28"/>
  <c r="AR94" i="28"/>
  <c r="AS94" i="28" s="1"/>
  <c r="AR158" i="28"/>
  <c r="AR127" i="28"/>
  <c r="AR100" i="28"/>
  <c r="AR77" i="28"/>
  <c r="AS77" i="28" s="1"/>
  <c r="AR149" i="28"/>
  <c r="AR63" i="28"/>
  <c r="AR52" i="28"/>
  <c r="AR41" i="28"/>
  <c r="AR82" i="28"/>
  <c r="AS82" i="28" s="1"/>
  <c r="AR146" i="28"/>
  <c r="AR115" i="28"/>
  <c r="AR88" i="28"/>
  <c r="AS88" i="28" s="1"/>
  <c r="AR152" i="28"/>
  <c r="AR137" i="28"/>
  <c r="AR51" i="28"/>
  <c r="AR40" i="28"/>
  <c r="AR29" i="28"/>
  <c r="AR73" i="28"/>
  <c r="AR134" i="28"/>
  <c r="AR103" i="28"/>
  <c r="AR76" i="28"/>
  <c r="AS76" i="28" s="1"/>
  <c r="AR140" i="28"/>
  <c r="AR125" i="28"/>
  <c r="AR39" i="28"/>
  <c r="AR28" i="28"/>
  <c r="AR17" i="28"/>
  <c r="AS17" i="28" s="1"/>
  <c r="AR50" i="28"/>
  <c r="BH78" i="28"/>
  <c r="BI78" i="28" s="1"/>
  <c r="BH115" i="28"/>
  <c r="BH156" i="28"/>
  <c r="BH55" i="28"/>
  <c r="BH53" i="28"/>
  <c r="BH28" i="28"/>
  <c r="BH58" i="28"/>
  <c r="BH49" i="28"/>
  <c r="BH40" i="28"/>
  <c r="BH31" i="28"/>
  <c r="BH121" i="28"/>
  <c r="BH144" i="28"/>
  <c r="BH80" i="28"/>
  <c r="BI80" i="28" s="1"/>
  <c r="BH103" i="28"/>
  <c r="BH130" i="28"/>
  <c r="BH44" i="28"/>
  <c r="BH141" i="28"/>
  <c r="BH77" i="28"/>
  <c r="BI77" i="28" s="1"/>
  <c r="BH100" i="28"/>
  <c r="BH107" i="28"/>
  <c r="BH134" i="28"/>
  <c r="BH73" i="28"/>
  <c r="BH10" i="28" s="1"/>
  <c r="BH126" i="28"/>
  <c r="BH76" i="28"/>
  <c r="BI76" i="28" s="1"/>
  <c r="BH117" i="28"/>
  <c r="BH110" i="28"/>
  <c r="BH147" i="28"/>
  <c r="BH101" i="28"/>
  <c r="BH32" i="28"/>
  <c r="BH18" i="28"/>
  <c r="BI18" i="28" s="1"/>
  <c r="BH67" i="28"/>
  <c r="BH42" i="28"/>
  <c r="BH33" i="28"/>
  <c r="BH24" i="28"/>
  <c r="BI24" i="28" s="1"/>
  <c r="BH15" i="28"/>
  <c r="BI15" i="28" s="1"/>
  <c r="BH105" i="28"/>
  <c r="BH128" i="28"/>
  <c r="BH151" i="28"/>
  <c r="BH87" i="28"/>
  <c r="BI87" i="28" s="1"/>
  <c r="BH114" i="28"/>
  <c r="BH51" i="28"/>
  <c r="BH125" i="28"/>
  <c r="BH148" i="28"/>
  <c r="BH155" i="28"/>
  <c r="BH91" i="28"/>
  <c r="BI91" i="28" s="1"/>
  <c r="BH118" i="28"/>
  <c r="BH158" i="28"/>
  <c r="BH108" i="28"/>
  <c r="BH149" i="28"/>
  <c r="BJ73" i="28"/>
  <c r="BJ114" i="28"/>
  <c r="BJ145" i="28"/>
  <c r="BJ131" i="28"/>
  <c r="BJ129" i="28"/>
  <c r="BJ128" i="28"/>
  <c r="BJ27" i="28"/>
  <c r="BJ55" i="28"/>
  <c r="BJ54" i="28"/>
  <c r="BJ40" i="28"/>
  <c r="BJ64" i="28"/>
  <c r="BJ21" i="28"/>
  <c r="BK21" i="28" s="1"/>
  <c r="BJ53" i="28"/>
  <c r="BJ50" i="28"/>
  <c r="BJ37" i="28"/>
  <c r="BJ51" i="28"/>
  <c r="BJ60" i="28"/>
  <c r="BJ130" i="28"/>
  <c r="BJ83" i="28"/>
  <c r="BK83" i="28" s="1"/>
  <c r="BJ147" i="28"/>
  <c r="BJ80" i="28"/>
  <c r="BK80" i="28" s="1"/>
  <c r="BJ144" i="28"/>
  <c r="BJ35" i="28"/>
  <c r="BJ59" i="28"/>
  <c r="BJ16" i="28"/>
  <c r="BK16" i="28" s="1"/>
  <c r="BJ44" i="28"/>
  <c r="BJ22" i="28"/>
  <c r="BK22" i="28" s="1"/>
  <c r="BJ33" i="28"/>
  <c r="BJ57" i="28"/>
  <c r="BJ58" i="28"/>
  <c r="BJ26" i="28"/>
  <c r="BJ24" i="28"/>
  <c r="BK24" i="28" s="1"/>
  <c r="BJ46" i="28"/>
  <c r="BJ65" i="28"/>
  <c r="BJ30" i="28"/>
  <c r="BJ41" i="28"/>
  <c r="BJ82" i="28"/>
  <c r="BK82" i="28" s="1"/>
  <c r="BJ146" i="28"/>
  <c r="BJ99" i="28"/>
  <c r="BJ81" i="28"/>
  <c r="BK81" i="28" s="1"/>
  <c r="BJ96" i="28"/>
  <c r="BK96" i="28" s="1"/>
  <c r="BJ160" i="28"/>
  <c r="BJ39" i="28"/>
  <c r="BJ48" i="28"/>
  <c r="BJ14" i="28"/>
  <c r="BJ19" i="28"/>
  <c r="BK19" i="28" s="1"/>
  <c r="BJ28" i="28"/>
  <c r="BJ17" i="28"/>
  <c r="BK17" i="28" s="1"/>
  <c r="BJ18" i="28"/>
  <c r="BK18" i="28" s="1"/>
  <c r="BJ98" i="28"/>
  <c r="BJ162" i="28"/>
  <c r="BJ115" i="28"/>
  <c r="BJ101" i="28"/>
  <c r="BJ112" i="28"/>
  <c r="BJ137" i="28"/>
  <c r="I5" i="44"/>
  <c r="F14" i="56" l="1"/>
  <c r="AK14" i="28"/>
  <c r="AK73" i="28"/>
  <c r="BA73" i="28"/>
  <c r="AZ10" i="28"/>
  <c r="BA14" i="28"/>
  <c r="AZ9" i="28"/>
  <c r="BI14" i="28"/>
  <c r="BH9" i="28"/>
  <c r="AR10" i="28"/>
  <c r="AS73" i="28"/>
  <c r="BK14" i="28"/>
  <c r="BJ9" i="28"/>
  <c r="BJ10" i="28"/>
  <c r="BK73" i="28"/>
  <c r="BI73" i="28"/>
  <c r="AR9" i="28"/>
  <c r="AS14" i="28"/>
  <c r="G92" i="28"/>
  <c r="G93" i="28"/>
  <c r="G95" i="28"/>
  <c r="G96" i="28"/>
  <c r="G94" i="28"/>
  <c r="K14" i="56" l="1"/>
  <c r="G14" i="56"/>
  <c r="L14" i="56"/>
  <c r="M14" i="56"/>
  <c r="J14" i="56"/>
  <c r="D8" i="28"/>
  <c r="E25" i="28"/>
  <c r="C25" i="28"/>
  <c r="D80" i="28" l="1"/>
  <c r="D96" i="28"/>
  <c r="D112" i="28"/>
  <c r="D128" i="28"/>
  <c r="D144" i="28"/>
  <c r="D160" i="28"/>
  <c r="D89" i="28"/>
  <c r="D105" i="28"/>
  <c r="D121" i="28"/>
  <c r="D137" i="28"/>
  <c r="D153" i="28"/>
  <c r="D78" i="28"/>
  <c r="D94" i="28"/>
  <c r="D110" i="28"/>
  <c r="D126" i="28"/>
  <c r="D142" i="28"/>
  <c r="D158" i="28"/>
  <c r="D83" i="28"/>
  <c r="D99" i="28"/>
  <c r="D115" i="28"/>
  <c r="D131" i="28"/>
  <c r="D155" i="28"/>
  <c r="D14" i="28"/>
  <c r="C14" i="28" s="1"/>
  <c r="D25" i="28"/>
  <c r="D41" i="28"/>
  <c r="D57" i="28"/>
  <c r="D18" i="28"/>
  <c r="C18" i="28" s="1"/>
  <c r="D34" i="28"/>
  <c r="D50" i="28"/>
  <c r="D66" i="28"/>
  <c r="D23" i="28"/>
  <c r="C23" i="28" s="1"/>
  <c r="D39" i="28"/>
  <c r="D55" i="28"/>
  <c r="D16" i="28"/>
  <c r="C16" i="28" s="1"/>
  <c r="D32" i="28"/>
  <c r="D48" i="28"/>
  <c r="D64" i="28"/>
  <c r="D29" i="28"/>
  <c r="D22" i="28"/>
  <c r="C22" i="28" s="1"/>
  <c r="D70" i="28"/>
  <c r="D27" i="28"/>
  <c r="D59" i="28"/>
  <c r="D52" i="28"/>
  <c r="D84" i="28"/>
  <c r="D100" i="28"/>
  <c r="D116" i="28"/>
  <c r="D132" i="28"/>
  <c r="D148" i="28"/>
  <c r="D77" i="28"/>
  <c r="D93" i="28"/>
  <c r="D109" i="28"/>
  <c r="D125" i="28"/>
  <c r="D141" i="28"/>
  <c r="D157" i="28"/>
  <c r="D82" i="28"/>
  <c r="D98" i="28"/>
  <c r="D114" i="28"/>
  <c r="D130" i="28"/>
  <c r="D146" i="28"/>
  <c r="D162" i="28"/>
  <c r="D87" i="28"/>
  <c r="D103" i="28"/>
  <c r="D119" i="28"/>
  <c r="D135" i="28"/>
  <c r="D159" i="28"/>
  <c r="D73" i="28"/>
  <c r="D45" i="28"/>
  <c r="D38" i="28"/>
  <c r="D36" i="28"/>
  <c r="D88" i="28"/>
  <c r="D104" i="28"/>
  <c r="D120" i="28"/>
  <c r="D136" i="28"/>
  <c r="D152" i="28"/>
  <c r="D81" i="28"/>
  <c r="D97" i="28"/>
  <c r="D113" i="28"/>
  <c r="D129" i="28"/>
  <c r="D145" i="28"/>
  <c r="D161" i="28"/>
  <c r="D86" i="28"/>
  <c r="D102" i="28"/>
  <c r="D118" i="28"/>
  <c r="D134" i="28"/>
  <c r="D150" i="28"/>
  <c r="D75" i="28"/>
  <c r="D91" i="28"/>
  <c r="D107" i="28"/>
  <c r="D123" i="28"/>
  <c r="D139" i="28"/>
  <c r="D147" i="28"/>
  <c r="D17" i="28"/>
  <c r="C17" i="28" s="1"/>
  <c r="D33" i="28"/>
  <c r="D49" i="28"/>
  <c r="D65" i="28"/>
  <c r="D26" i="28"/>
  <c r="D42" i="28"/>
  <c r="D58" i="28"/>
  <c r="D15" i="28"/>
  <c r="C15" i="28" s="1"/>
  <c r="D31" i="28"/>
  <c r="D47" i="28"/>
  <c r="D63" i="28"/>
  <c r="D24" i="28"/>
  <c r="C24" i="28" s="1"/>
  <c r="K24" i="28" s="1"/>
  <c r="D40" i="28"/>
  <c r="D56" i="28"/>
  <c r="D76" i="28"/>
  <c r="D92" i="28"/>
  <c r="D108" i="28"/>
  <c r="D124" i="28"/>
  <c r="D140" i="28"/>
  <c r="D156" i="28"/>
  <c r="D85" i="28"/>
  <c r="D101" i="28"/>
  <c r="D117" i="28"/>
  <c r="D133" i="28"/>
  <c r="D149" i="28"/>
  <c r="D74" i="28"/>
  <c r="D90" i="28"/>
  <c r="D106" i="28"/>
  <c r="D122" i="28"/>
  <c r="D138" i="28"/>
  <c r="D154" i="28"/>
  <c r="D79" i="28"/>
  <c r="D95" i="28"/>
  <c r="D111" i="28"/>
  <c r="D127" i="28"/>
  <c r="D143" i="28"/>
  <c r="D151" i="28"/>
  <c r="D21" i="28"/>
  <c r="C21" i="28" s="1"/>
  <c r="D37" i="28"/>
  <c r="D53" i="28"/>
  <c r="D69" i="28"/>
  <c r="D30" i="28"/>
  <c r="D46" i="28"/>
  <c r="D62" i="28"/>
  <c r="D19" i="28"/>
  <c r="C19" i="28" s="1"/>
  <c r="D35" i="28"/>
  <c r="D51" i="28"/>
  <c r="D67" i="28"/>
  <c r="D28" i="28"/>
  <c r="D44" i="28"/>
  <c r="D60" i="28"/>
  <c r="D61" i="28"/>
  <c r="D54" i="28"/>
  <c r="D43" i="28"/>
  <c r="D20" i="28"/>
  <c r="C20" i="28" s="1"/>
  <c r="D68" i="28"/>
  <c r="H14" i="56"/>
  <c r="O8" i="56"/>
  <c r="K8" i="56"/>
  <c r="K15" i="28"/>
  <c r="K21" i="28"/>
  <c r="K19" i="28"/>
  <c r="K23" i="28"/>
  <c r="I16" i="28"/>
  <c r="K16" i="28"/>
  <c r="I20" i="28"/>
  <c r="K20" i="28"/>
  <c r="E17" i="28"/>
  <c r="K17" i="28"/>
  <c r="I18" i="28"/>
  <c r="K18" i="28"/>
  <c r="I22" i="28"/>
  <c r="K22" i="28"/>
  <c r="G21" i="28"/>
  <c r="I21" i="28"/>
  <c r="G15" i="28"/>
  <c r="I15" i="28"/>
  <c r="E21" i="28"/>
  <c r="G19" i="28"/>
  <c r="I19" i="28"/>
  <c r="G24" i="28"/>
  <c r="I24" i="28"/>
  <c r="G17" i="28"/>
  <c r="I17" i="28"/>
  <c r="G23" i="28"/>
  <c r="I23" i="28"/>
  <c r="E16" i="28"/>
  <c r="G16" i="28"/>
  <c r="E19" i="28"/>
  <c r="E22" i="28"/>
  <c r="G22" i="28"/>
  <c r="E20" i="28"/>
  <c r="G20" i="28"/>
  <c r="E15" i="28"/>
  <c r="E18" i="28"/>
  <c r="G18" i="28"/>
  <c r="E23" i="28"/>
  <c r="E24" i="28"/>
  <c r="C96" i="28"/>
  <c r="E96" i="28"/>
  <c r="E95" i="28"/>
  <c r="C95" i="28"/>
  <c r="E94" i="28"/>
  <c r="C94" i="28"/>
  <c r="C92" i="28"/>
  <c r="E92" i="28"/>
  <c r="C90" i="28"/>
  <c r="C88" i="28"/>
  <c r="E93" i="28"/>
  <c r="C93" i="28"/>
  <c r="C91" i="28"/>
  <c r="C89" i="28"/>
  <c r="C86" i="28"/>
  <c r="C84" i="28"/>
  <c r="C87" i="28"/>
  <c r="C85" i="28"/>
  <c r="C83" i="28"/>
  <c r="C82" i="28"/>
  <c r="C81" i="28"/>
  <c r="C80" i="28"/>
  <c r="K80" i="28" s="1"/>
  <c r="C79" i="28"/>
  <c r="C77" i="28"/>
  <c r="C78" i="28"/>
  <c r="C76" i="28"/>
  <c r="C74" i="28"/>
  <c r="C75" i="28"/>
  <c r="C73" i="28"/>
  <c r="K14" i="28"/>
  <c r="H20" i="56" l="1"/>
  <c r="L20" i="56" s="1"/>
  <c r="H24" i="56"/>
  <c r="L24" i="56" s="1"/>
  <c r="H25" i="56"/>
  <c r="L25" i="56" s="1"/>
  <c r="H23" i="56"/>
  <c r="L23" i="56" s="1"/>
  <c r="H16" i="56"/>
  <c r="H22" i="56"/>
  <c r="L22" i="56" s="1"/>
  <c r="H17" i="56"/>
  <c r="H19" i="56"/>
  <c r="L19" i="56" s="1"/>
  <c r="H21" i="56"/>
  <c r="L21" i="56" s="1"/>
  <c r="H39" i="56"/>
  <c r="L39" i="56" s="1"/>
  <c r="H34" i="56"/>
  <c r="L34" i="56" s="1"/>
  <c r="H26" i="56"/>
  <c r="L26" i="56" s="1"/>
  <c r="H15" i="56"/>
  <c r="H40" i="56"/>
  <c r="L40" i="56" s="1"/>
  <c r="H32" i="56"/>
  <c r="L32" i="56" s="1"/>
  <c r="H29" i="56"/>
  <c r="L29" i="56" s="1"/>
  <c r="H36" i="56"/>
  <c r="L36" i="56" s="1"/>
  <c r="H28" i="56"/>
  <c r="L28" i="56" s="1"/>
  <c r="H31" i="56"/>
  <c r="L31" i="56" s="1"/>
  <c r="H38" i="56"/>
  <c r="L38" i="56" s="1"/>
  <c r="H33" i="56"/>
  <c r="L33" i="56" s="1"/>
  <c r="H37" i="56"/>
  <c r="L37" i="56" s="1"/>
  <c r="H27" i="56"/>
  <c r="L27" i="56" s="1"/>
  <c r="H35" i="56"/>
  <c r="L35" i="56" s="1"/>
  <c r="H41" i="56"/>
  <c r="L41" i="56" s="1"/>
  <c r="H43" i="56"/>
  <c r="L43" i="56" s="1"/>
  <c r="H30" i="56"/>
  <c r="L30" i="56" s="1"/>
  <c r="H42" i="56"/>
  <c r="L42" i="56" s="1"/>
  <c r="K84" i="28"/>
  <c r="K74" i="28"/>
  <c r="L10" i="28"/>
  <c r="J9" i="28"/>
  <c r="J17" i="56" s="1"/>
  <c r="L9" i="28"/>
  <c r="K78" i="28"/>
  <c r="I75" i="28"/>
  <c r="K75" i="28"/>
  <c r="I81" i="28"/>
  <c r="K81" i="28"/>
  <c r="I87" i="28"/>
  <c r="K87" i="28"/>
  <c r="I89" i="28"/>
  <c r="K89" i="28"/>
  <c r="I88" i="28"/>
  <c r="K88" i="28"/>
  <c r="E74" i="28"/>
  <c r="I77" i="28"/>
  <c r="K77" i="28"/>
  <c r="I82" i="28"/>
  <c r="K82" i="28"/>
  <c r="E84" i="28"/>
  <c r="I91" i="28"/>
  <c r="K91" i="28"/>
  <c r="I90" i="28"/>
  <c r="K90" i="28"/>
  <c r="I79" i="28"/>
  <c r="K79" i="28"/>
  <c r="I83" i="28"/>
  <c r="K83" i="28"/>
  <c r="E73" i="28"/>
  <c r="K73" i="28"/>
  <c r="I76" i="28"/>
  <c r="K76" i="28"/>
  <c r="I85" i="28"/>
  <c r="K85" i="28"/>
  <c r="I86" i="28"/>
  <c r="K86" i="28"/>
  <c r="G14" i="28"/>
  <c r="F9" i="28" s="1"/>
  <c r="J15" i="56" s="1"/>
  <c r="I14" i="28"/>
  <c r="H9" i="28" s="1"/>
  <c r="J16" i="56" s="1"/>
  <c r="E14" i="28"/>
  <c r="D9" i="28" s="1"/>
  <c r="G74" i="28"/>
  <c r="I74" i="28"/>
  <c r="G84" i="28"/>
  <c r="I84" i="28"/>
  <c r="G73" i="28"/>
  <c r="I73" i="28"/>
  <c r="G80" i="28"/>
  <c r="I80" i="28"/>
  <c r="G78" i="28"/>
  <c r="I78" i="28"/>
  <c r="E76" i="28"/>
  <c r="G76" i="28"/>
  <c r="E79" i="28"/>
  <c r="G79" i="28"/>
  <c r="E82" i="28"/>
  <c r="G82" i="28"/>
  <c r="E91" i="28"/>
  <c r="G91" i="28"/>
  <c r="E90" i="28"/>
  <c r="G90" i="28"/>
  <c r="E75" i="28"/>
  <c r="G75" i="28"/>
  <c r="E78" i="28"/>
  <c r="E80" i="28"/>
  <c r="E83" i="28"/>
  <c r="G83" i="28"/>
  <c r="E85" i="28"/>
  <c r="G85" i="28"/>
  <c r="E86" i="28"/>
  <c r="G86" i="28"/>
  <c r="E77" i="28"/>
  <c r="G77" i="28"/>
  <c r="E81" i="28"/>
  <c r="G81" i="28"/>
  <c r="E87" i="28"/>
  <c r="G87" i="28"/>
  <c r="E89" i="28"/>
  <c r="G89" i="28"/>
  <c r="E88" i="28"/>
  <c r="G88" i="28"/>
  <c r="AD9" i="28"/>
  <c r="T9" i="28"/>
  <c r="P9" i="28"/>
  <c r="X9" i="28"/>
  <c r="V9" i="28"/>
  <c r="R9" i="28"/>
  <c r="Z9" i="28"/>
  <c r="AB9" i="28"/>
  <c r="N9" i="28"/>
  <c r="AD10" i="28"/>
  <c r="Z10" i="28"/>
  <c r="AB10" i="28"/>
  <c r="X10" i="28"/>
  <c r="T10" i="28"/>
  <c r="V10" i="28"/>
  <c r="P10" i="28"/>
  <c r="R10" i="28"/>
  <c r="N10" i="28"/>
  <c r="D10" i="28" l="1"/>
  <c r="J10" i="28"/>
  <c r="K17" i="56" s="1"/>
  <c r="L17" i="56" s="1"/>
  <c r="H10" i="28"/>
  <c r="K16" i="56" s="1"/>
  <c r="L16" i="56" s="1"/>
  <c r="F10" i="28"/>
  <c r="K15" i="56" s="1"/>
  <c r="L15" i="56" s="1"/>
  <c r="T11" i="28"/>
  <c r="AD11" i="28"/>
  <c r="P11" i="28"/>
  <c r="Z11" i="28"/>
  <c r="AB11" i="28"/>
  <c r="X11" i="28"/>
  <c r="V11" i="28"/>
  <c r="R11" i="28"/>
  <c r="N11" i="28"/>
  <c r="S14" i="56" l="1"/>
  <c r="M15" i="56" s="1"/>
  <c r="S22" i="56"/>
  <c r="S30" i="56"/>
  <c r="S38" i="56"/>
  <c r="S17" i="56"/>
  <c r="S23" i="56"/>
  <c r="S21" i="56"/>
  <c r="S19" i="56"/>
  <c r="S16" i="56"/>
  <c r="S24" i="56"/>
  <c r="S32" i="56"/>
  <c r="S40" i="56"/>
  <c r="S29" i="56"/>
  <c r="S25" i="56"/>
  <c r="S31" i="56"/>
  <c r="S37" i="56"/>
  <c r="S18" i="56"/>
  <c r="S26" i="56"/>
  <c r="S34" i="56"/>
  <c r="S42" i="56"/>
  <c r="S27" i="56"/>
  <c r="S33" i="56"/>
  <c r="S39" i="56"/>
  <c r="S20" i="56"/>
  <c r="S28" i="56"/>
  <c r="S36" i="56"/>
  <c r="S15" i="56"/>
  <c r="S35" i="56"/>
  <c r="S41" i="56"/>
  <c r="S43" i="56"/>
  <c r="M16" i="56"/>
  <c r="M17" i="56"/>
  <c r="J11" i="28"/>
  <c r="H11" i="28"/>
  <c r="F11" i="28"/>
  <c r="D11" i="28"/>
</calcChain>
</file>

<file path=xl/comments1.xml><?xml version="1.0" encoding="utf-8"?>
<comments xmlns="http://schemas.openxmlformats.org/spreadsheetml/2006/main">
  <authors>
    <author>Gustavo</author>
  </authors>
  <commentList>
    <comment ref="T11" authorId="0" shapeId="0">
      <text>
        <r>
          <rPr>
            <b/>
            <sz val="9"/>
            <color indexed="81"/>
            <rFont val="Tahoma"/>
            <family val="2"/>
          </rPr>
          <t>Gustavo:</t>
        </r>
        <r>
          <rPr>
            <sz val="9"/>
            <color indexed="81"/>
            <rFont val="Tahoma"/>
            <family val="2"/>
          </rPr>
          <t xml:space="preserve">
Experiencia específica
</t>
        </r>
      </text>
    </comment>
    <comment ref="T33" authorId="0" shapeId="0">
      <text>
        <r>
          <rPr>
            <b/>
            <sz val="9"/>
            <color indexed="81"/>
            <rFont val="Tahoma"/>
            <family val="2"/>
          </rPr>
          <t>Gustavo:</t>
        </r>
        <r>
          <rPr>
            <sz val="9"/>
            <color indexed="81"/>
            <rFont val="Tahoma"/>
            <family val="2"/>
          </rPr>
          <t xml:space="preserve">
Experiencia específica
</t>
        </r>
      </text>
    </comment>
    <comment ref="T143" authorId="0" shapeId="0">
      <text>
        <r>
          <rPr>
            <b/>
            <sz val="9"/>
            <color indexed="81"/>
            <rFont val="Tahoma"/>
            <family val="2"/>
          </rPr>
          <t>Gustavo:</t>
        </r>
        <r>
          <rPr>
            <sz val="9"/>
            <color indexed="81"/>
            <rFont val="Tahoma"/>
            <family val="2"/>
          </rPr>
          <t xml:space="preserve">
Experiencia específica
</t>
        </r>
      </text>
    </comment>
    <comment ref="T165" authorId="0" shapeId="0">
      <text>
        <r>
          <rPr>
            <b/>
            <sz val="9"/>
            <color indexed="81"/>
            <rFont val="Tahoma"/>
            <family val="2"/>
          </rPr>
          <t>Gustavo:</t>
        </r>
        <r>
          <rPr>
            <sz val="9"/>
            <color indexed="81"/>
            <rFont val="Tahoma"/>
            <family val="2"/>
          </rPr>
          <t xml:space="preserve">
Experiencia específica
</t>
        </r>
      </text>
    </comment>
    <comment ref="T187" authorId="0" shapeId="0">
      <text>
        <r>
          <rPr>
            <b/>
            <sz val="9"/>
            <color indexed="81"/>
            <rFont val="Tahoma"/>
            <family val="2"/>
          </rPr>
          <t>Gustavo:</t>
        </r>
        <r>
          <rPr>
            <sz val="9"/>
            <color indexed="81"/>
            <rFont val="Tahoma"/>
            <family val="2"/>
          </rPr>
          <t xml:space="preserve">
Experiencia específica
</t>
        </r>
      </text>
    </comment>
    <comment ref="T209" authorId="0" shapeId="0">
      <text>
        <r>
          <rPr>
            <b/>
            <sz val="9"/>
            <color indexed="81"/>
            <rFont val="Tahoma"/>
            <family val="2"/>
          </rPr>
          <t>Gustavo:</t>
        </r>
        <r>
          <rPr>
            <sz val="9"/>
            <color indexed="81"/>
            <rFont val="Tahoma"/>
            <family val="2"/>
          </rPr>
          <t xml:space="preserve">
Experiencia específica
</t>
        </r>
      </text>
    </comment>
    <comment ref="T231" authorId="0" shapeId="0">
      <text>
        <r>
          <rPr>
            <b/>
            <sz val="9"/>
            <color indexed="81"/>
            <rFont val="Tahoma"/>
            <family val="2"/>
          </rPr>
          <t>Gustavo:</t>
        </r>
        <r>
          <rPr>
            <sz val="9"/>
            <color indexed="81"/>
            <rFont val="Tahoma"/>
            <family val="2"/>
          </rPr>
          <t xml:space="preserve">
Experiencia específica
</t>
        </r>
      </text>
    </comment>
    <comment ref="T253" authorId="0" shapeId="0">
      <text>
        <r>
          <rPr>
            <b/>
            <sz val="9"/>
            <color indexed="81"/>
            <rFont val="Tahoma"/>
            <family val="2"/>
          </rPr>
          <t>Gustavo:</t>
        </r>
        <r>
          <rPr>
            <sz val="9"/>
            <color indexed="81"/>
            <rFont val="Tahoma"/>
            <family val="2"/>
          </rPr>
          <t xml:space="preserve">
Experiencia específica
</t>
        </r>
      </text>
    </comment>
    <comment ref="T275" authorId="0" shapeId="0">
      <text>
        <r>
          <rPr>
            <b/>
            <sz val="9"/>
            <color indexed="81"/>
            <rFont val="Tahoma"/>
            <family val="2"/>
          </rPr>
          <t>Gustavo:</t>
        </r>
        <r>
          <rPr>
            <sz val="9"/>
            <color indexed="81"/>
            <rFont val="Tahoma"/>
            <family val="2"/>
          </rPr>
          <t xml:space="preserve">
Experiencia específica
</t>
        </r>
      </text>
    </comment>
    <comment ref="T297" authorId="0" shapeId="0">
      <text>
        <r>
          <rPr>
            <b/>
            <sz val="9"/>
            <color indexed="81"/>
            <rFont val="Tahoma"/>
            <family val="2"/>
          </rPr>
          <t>Gustavo:</t>
        </r>
        <r>
          <rPr>
            <sz val="9"/>
            <color indexed="81"/>
            <rFont val="Tahoma"/>
            <family val="2"/>
          </rPr>
          <t xml:space="preserve">
Experiencia específica
</t>
        </r>
      </text>
    </comment>
    <comment ref="T319" authorId="0" shapeId="0">
      <text>
        <r>
          <rPr>
            <b/>
            <sz val="9"/>
            <color indexed="81"/>
            <rFont val="Tahoma"/>
            <family val="2"/>
          </rPr>
          <t>Gustavo:</t>
        </r>
        <r>
          <rPr>
            <sz val="9"/>
            <color indexed="81"/>
            <rFont val="Tahoma"/>
            <family val="2"/>
          </rPr>
          <t xml:space="preserve">
Experiencia específica
</t>
        </r>
      </text>
    </comment>
    <comment ref="T341" authorId="0" shapeId="0">
      <text>
        <r>
          <rPr>
            <b/>
            <sz val="9"/>
            <color indexed="81"/>
            <rFont val="Tahoma"/>
            <family val="2"/>
          </rPr>
          <t>Gustavo:</t>
        </r>
        <r>
          <rPr>
            <sz val="9"/>
            <color indexed="81"/>
            <rFont val="Tahoma"/>
            <family val="2"/>
          </rPr>
          <t xml:space="preserve">
Experiencia específica
</t>
        </r>
      </text>
    </comment>
    <comment ref="T363" authorId="0" shapeId="0">
      <text>
        <r>
          <rPr>
            <b/>
            <sz val="9"/>
            <color indexed="81"/>
            <rFont val="Tahoma"/>
            <family val="2"/>
          </rPr>
          <t>Gustavo:</t>
        </r>
        <r>
          <rPr>
            <sz val="9"/>
            <color indexed="81"/>
            <rFont val="Tahoma"/>
            <family val="2"/>
          </rPr>
          <t xml:space="preserve">
Experiencia específica
</t>
        </r>
      </text>
    </comment>
    <comment ref="T385" authorId="0" shapeId="0">
      <text>
        <r>
          <rPr>
            <b/>
            <sz val="9"/>
            <color indexed="81"/>
            <rFont val="Tahoma"/>
            <family val="2"/>
          </rPr>
          <t>Gustavo:</t>
        </r>
        <r>
          <rPr>
            <sz val="9"/>
            <color indexed="81"/>
            <rFont val="Tahoma"/>
            <family val="2"/>
          </rPr>
          <t xml:space="preserve">
Experiencia específica
</t>
        </r>
      </text>
    </comment>
    <comment ref="T407" authorId="0" shapeId="0">
      <text>
        <r>
          <rPr>
            <b/>
            <sz val="9"/>
            <color indexed="81"/>
            <rFont val="Tahoma"/>
            <family val="2"/>
          </rPr>
          <t>Gustavo:</t>
        </r>
        <r>
          <rPr>
            <sz val="9"/>
            <color indexed="81"/>
            <rFont val="Tahoma"/>
            <family val="2"/>
          </rPr>
          <t xml:space="preserve">
Experiencia específica
</t>
        </r>
      </text>
    </comment>
    <comment ref="T429" authorId="0" shapeId="0">
      <text>
        <r>
          <rPr>
            <b/>
            <sz val="9"/>
            <color indexed="81"/>
            <rFont val="Tahoma"/>
            <family val="2"/>
          </rPr>
          <t>Gustavo:</t>
        </r>
        <r>
          <rPr>
            <sz val="9"/>
            <color indexed="81"/>
            <rFont val="Tahoma"/>
            <family val="2"/>
          </rPr>
          <t xml:space="preserve">
Experiencia específica
</t>
        </r>
      </text>
    </comment>
    <comment ref="T451" authorId="0" shapeId="0">
      <text>
        <r>
          <rPr>
            <b/>
            <sz val="9"/>
            <color indexed="81"/>
            <rFont val="Tahoma"/>
            <family val="2"/>
          </rPr>
          <t>Gustavo:</t>
        </r>
        <r>
          <rPr>
            <sz val="9"/>
            <color indexed="81"/>
            <rFont val="Tahoma"/>
            <family val="2"/>
          </rPr>
          <t xml:space="preserve">
Experiencia específica
</t>
        </r>
      </text>
    </comment>
    <comment ref="T473" authorId="0" shapeId="0">
      <text>
        <r>
          <rPr>
            <b/>
            <sz val="9"/>
            <color indexed="81"/>
            <rFont val="Tahoma"/>
            <family val="2"/>
          </rPr>
          <t>Gustavo:</t>
        </r>
        <r>
          <rPr>
            <sz val="9"/>
            <color indexed="81"/>
            <rFont val="Tahoma"/>
            <family val="2"/>
          </rPr>
          <t xml:space="preserve">
Experiencia específica
</t>
        </r>
      </text>
    </comment>
    <comment ref="T495" authorId="0" shapeId="0">
      <text>
        <r>
          <rPr>
            <b/>
            <sz val="9"/>
            <color indexed="81"/>
            <rFont val="Tahoma"/>
            <family val="2"/>
          </rPr>
          <t>Gustavo:</t>
        </r>
        <r>
          <rPr>
            <sz val="9"/>
            <color indexed="81"/>
            <rFont val="Tahoma"/>
            <family val="2"/>
          </rPr>
          <t xml:space="preserve">
Experiencia específica
</t>
        </r>
      </text>
    </comment>
    <comment ref="T517" authorId="0" shapeId="0">
      <text>
        <r>
          <rPr>
            <b/>
            <sz val="9"/>
            <color indexed="81"/>
            <rFont val="Tahoma"/>
            <family val="2"/>
          </rPr>
          <t>Gustavo:</t>
        </r>
        <r>
          <rPr>
            <sz val="9"/>
            <color indexed="81"/>
            <rFont val="Tahoma"/>
            <family val="2"/>
          </rPr>
          <t xml:space="preserve">
Experiencia específica
</t>
        </r>
      </text>
    </comment>
    <comment ref="T539" authorId="0" shapeId="0">
      <text>
        <r>
          <rPr>
            <b/>
            <sz val="9"/>
            <color indexed="81"/>
            <rFont val="Tahoma"/>
            <family val="2"/>
          </rPr>
          <t>Gustavo:</t>
        </r>
        <r>
          <rPr>
            <sz val="9"/>
            <color indexed="81"/>
            <rFont val="Tahoma"/>
            <family val="2"/>
          </rPr>
          <t xml:space="preserve">
Experiencia específica
</t>
        </r>
      </text>
    </comment>
    <comment ref="T561" authorId="0" shapeId="0">
      <text>
        <r>
          <rPr>
            <b/>
            <sz val="9"/>
            <color indexed="81"/>
            <rFont val="Tahoma"/>
            <family val="2"/>
          </rPr>
          <t>Gustavo:</t>
        </r>
        <r>
          <rPr>
            <sz val="9"/>
            <color indexed="81"/>
            <rFont val="Tahoma"/>
            <family val="2"/>
          </rPr>
          <t xml:space="preserve">
Experiencia específica
</t>
        </r>
      </text>
    </comment>
    <comment ref="T583" authorId="0" shapeId="0">
      <text>
        <r>
          <rPr>
            <b/>
            <sz val="9"/>
            <color indexed="81"/>
            <rFont val="Tahoma"/>
            <family val="2"/>
          </rPr>
          <t>Gustavo:</t>
        </r>
        <r>
          <rPr>
            <sz val="9"/>
            <color indexed="81"/>
            <rFont val="Tahoma"/>
            <family val="2"/>
          </rPr>
          <t xml:space="preserve">
Experiencia específica
</t>
        </r>
      </text>
    </comment>
    <comment ref="T605" authorId="0" shapeId="0">
      <text>
        <r>
          <rPr>
            <b/>
            <sz val="9"/>
            <color indexed="81"/>
            <rFont val="Tahoma"/>
            <family val="2"/>
          </rPr>
          <t>Gustavo:</t>
        </r>
        <r>
          <rPr>
            <sz val="9"/>
            <color indexed="81"/>
            <rFont val="Tahoma"/>
            <family val="2"/>
          </rPr>
          <t xml:space="preserve">
Experiencia específica
</t>
        </r>
      </text>
    </comment>
    <comment ref="T627" authorId="0" shapeId="0">
      <text>
        <r>
          <rPr>
            <b/>
            <sz val="9"/>
            <color indexed="81"/>
            <rFont val="Tahoma"/>
            <family val="2"/>
          </rPr>
          <t>Gustavo:</t>
        </r>
        <r>
          <rPr>
            <sz val="9"/>
            <color indexed="81"/>
            <rFont val="Tahoma"/>
            <family val="2"/>
          </rPr>
          <t xml:space="preserve">
Experiencia específica
</t>
        </r>
      </text>
    </comment>
    <comment ref="T649" authorId="0" shapeId="0">
      <text>
        <r>
          <rPr>
            <b/>
            <sz val="9"/>
            <color indexed="81"/>
            <rFont val="Tahoma"/>
            <family val="2"/>
          </rPr>
          <t>Gustavo:</t>
        </r>
        <r>
          <rPr>
            <sz val="9"/>
            <color indexed="81"/>
            <rFont val="Tahoma"/>
            <family val="2"/>
          </rPr>
          <t xml:space="preserve">
Experiencia específica
</t>
        </r>
      </text>
    </comment>
  </commentList>
</comments>
</file>

<file path=xl/comments2.xml><?xml version="1.0" encoding="utf-8"?>
<comments xmlns="http://schemas.openxmlformats.org/spreadsheetml/2006/main">
  <authors>
    <author>Gustavo</author>
  </authors>
  <commentList>
    <comment ref="T11" authorId="0" shapeId="0">
      <text>
        <r>
          <rPr>
            <b/>
            <sz val="9"/>
            <color indexed="81"/>
            <rFont val="Tahoma"/>
            <family val="2"/>
          </rPr>
          <t>Gustavo:</t>
        </r>
        <r>
          <rPr>
            <sz val="9"/>
            <color indexed="81"/>
            <rFont val="Tahoma"/>
            <family val="2"/>
          </rPr>
          <t xml:space="preserve">
Experiencia específica
</t>
        </r>
      </text>
    </comment>
    <comment ref="T33" authorId="0" shapeId="0">
      <text>
        <r>
          <rPr>
            <b/>
            <sz val="9"/>
            <color indexed="81"/>
            <rFont val="Tahoma"/>
            <family val="2"/>
          </rPr>
          <t>Gustavo:</t>
        </r>
        <r>
          <rPr>
            <sz val="9"/>
            <color indexed="81"/>
            <rFont val="Tahoma"/>
            <family val="2"/>
          </rPr>
          <t xml:space="preserve">
Experiencia específica
</t>
        </r>
      </text>
    </comment>
    <comment ref="T143" authorId="0" shapeId="0">
      <text>
        <r>
          <rPr>
            <b/>
            <sz val="9"/>
            <color indexed="81"/>
            <rFont val="Tahoma"/>
            <family val="2"/>
          </rPr>
          <t>Gustavo:</t>
        </r>
        <r>
          <rPr>
            <sz val="9"/>
            <color indexed="81"/>
            <rFont val="Tahoma"/>
            <family val="2"/>
          </rPr>
          <t xml:space="preserve">
Experiencia específica
</t>
        </r>
      </text>
    </comment>
    <comment ref="T165" authorId="0" shapeId="0">
      <text>
        <r>
          <rPr>
            <b/>
            <sz val="9"/>
            <color indexed="81"/>
            <rFont val="Tahoma"/>
            <family val="2"/>
          </rPr>
          <t>Gustavo:</t>
        </r>
        <r>
          <rPr>
            <sz val="9"/>
            <color indexed="81"/>
            <rFont val="Tahoma"/>
            <family val="2"/>
          </rPr>
          <t xml:space="preserve">
Experiencia específica
</t>
        </r>
      </text>
    </comment>
    <comment ref="T187" authorId="0" shapeId="0">
      <text>
        <r>
          <rPr>
            <b/>
            <sz val="9"/>
            <color indexed="81"/>
            <rFont val="Tahoma"/>
            <family val="2"/>
          </rPr>
          <t>Gustavo:</t>
        </r>
        <r>
          <rPr>
            <sz val="9"/>
            <color indexed="81"/>
            <rFont val="Tahoma"/>
            <family val="2"/>
          </rPr>
          <t xml:space="preserve">
Experiencia específica
</t>
        </r>
      </text>
    </comment>
    <comment ref="T209" authorId="0" shapeId="0">
      <text>
        <r>
          <rPr>
            <b/>
            <sz val="9"/>
            <color indexed="81"/>
            <rFont val="Tahoma"/>
            <family val="2"/>
          </rPr>
          <t>Gustavo:</t>
        </r>
        <r>
          <rPr>
            <sz val="9"/>
            <color indexed="81"/>
            <rFont val="Tahoma"/>
            <family val="2"/>
          </rPr>
          <t xml:space="preserve">
Experiencia específica
</t>
        </r>
      </text>
    </comment>
    <comment ref="T231" authorId="0" shapeId="0">
      <text>
        <r>
          <rPr>
            <b/>
            <sz val="9"/>
            <color indexed="81"/>
            <rFont val="Tahoma"/>
            <family val="2"/>
          </rPr>
          <t>Gustavo:</t>
        </r>
        <r>
          <rPr>
            <sz val="9"/>
            <color indexed="81"/>
            <rFont val="Tahoma"/>
            <family val="2"/>
          </rPr>
          <t xml:space="preserve">
Experiencia específica
</t>
        </r>
      </text>
    </comment>
    <comment ref="T253" authorId="0" shapeId="0">
      <text>
        <r>
          <rPr>
            <b/>
            <sz val="9"/>
            <color indexed="81"/>
            <rFont val="Tahoma"/>
            <family val="2"/>
          </rPr>
          <t>Gustavo:</t>
        </r>
        <r>
          <rPr>
            <sz val="9"/>
            <color indexed="81"/>
            <rFont val="Tahoma"/>
            <family val="2"/>
          </rPr>
          <t xml:space="preserve">
Experiencia específica
</t>
        </r>
      </text>
    </comment>
    <comment ref="T275" authorId="0" shapeId="0">
      <text>
        <r>
          <rPr>
            <b/>
            <sz val="9"/>
            <color indexed="81"/>
            <rFont val="Tahoma"/>
            <family val="2"/>
          </rPr>
          <t>Gustavo:</t>
        </r>
        <r>
          <rPr>
            <sz val="9"/>
            <color indexed="81"/>
            <rFont val="Tahoma"/>
            <family val="2"/>
          </rPr>
          <t xml:space="preserve">
Experiencia específica
</t>
        </r>
      </text>
    </comment>
    <comment ref="T297" authorId="0" shapeId="0">
      <text>
        <r>
          <rPr>
            <b/>
            <sz val="9"/>
            <color indexed="81"/>
            <rFont val="Tahoma"/>
            <family val="2"/>
          </rPr>
          <t>Gustavo:</t>
        </r>
        <r>
          <rPr>
            <sz val="9"/>
            <color indexed="81"/>
            <rFont val="Tahoma"/>
            <family val="2"/>
          </rPr>
          <t xml:space="preserve">
Experiencia específica
</t>
        </r>
      </text>
    </comment>
    <comment ref="T319" authorId="0" shapeId="0">
      <text>
        <r>
          <rPr>
            <b/>
            <sz val="9"/>
            <color indexed="81"/>
            <rFont val="Tahoma"/>
            <family val="2"/>
          </rPr>
          <t>Gustavo:</t>
        </r>
        <r>
          <rPr>
            <sz val="9"/>
            <color indexed="81"/>
            <rFont val="Tahoma"/>
            <family val="2"/>
          </rPr>
          <t xml:space="preserve">
Experiencia específica
</t>
        </r>
      </text>
    </comment>
    <comment ref="T341" authorId="0" shapeId="0">
      <text>
        <r>
          <rPr>
            <b/>
            <sz val="9"/>
            <color indexed="81"/>
            <rFont val="Tahoma"/>
            <family val="2"/>
          </rPr>
          <t>Gustavo:</t>
        </r>
        <r>
          <rPr>
            <sz val="9"/>
            <color indexed="81"/>
            <rFont val="Tahoma"/>
            <family val="2"/>
          </rPr>
          <t xml:space="preserve">
Experiencia específica
</t>
        </r>
      </text>
    </comment>
    <comment ref="T363" authorId="0" shapeId="0">
      <text>
        <r>
          <rPr>
            <b/>
            <sz val="9"/>
            <color indexed="81"/>
            <rFont val="Tahoma"/>
            <family val="2"/>
          </rPr>
          <t>Gustavo:</t>
        </r>
        <r>
          <rPr>
            <sz val="9"/>
            <color indexed="81"/>
            <rFont val="Tahoma"/>
            <family val="2"/>
          </rPr>
          <t xml:space="preserve">
Experiencia específica
</t>
        </r>
      </text>
    </comment>
    <comment ref="T385" authorId="0" shapeId="0">
      <text>
        <r>
          <rPr>
            <b/>
            <sz val="9"/>
            <color indexed="81"/>
            <rFont val="Tahoma"/>
            <family val="2"/>
          </rPr>
          <t>Gustavo:</t>
        </r>
        <r>
          <rPr>
            <sz val="9"/>
            <color indexed="81"/>
            <rFont val="Tahoma"/>
            <family val="2"/>
          </rPr>
          <t xml:space="preserve">
Experiencia específica
</t>
        </r>
      </text>
    </comment>
    <comment ref="T407" authorId="0" shapeId="0">
      <text>
        <r>
          <rPr>
            <b/>
            <sz val="9"/>
            <color indexed="81"/>
            <rFont val="Tahoma"/>
            <family val="2"/>
          </rPr>
          <t>Gustavo:</t>
        </r>
        <r>
          <rPr>
            <sz val="9"/>
            <color indexed="81"/>
            <rFont val="Tahoma"/>
            <family val="2"/>
          </rPr>
          <t xml:space="preserve">
Experiencia específica
</t>
        </r>
      </text>
    </comment>
    <comment ref="T429" authorId="0" shapeId="0">
      <text>
        <r>
          <rPr>
            <b/>
            <sz val="9"/>
            <color indexed="81"/>
            <rFont val="Tahoma"/>
            <family val="2"/>
          </rPr>
          <t>Gustavo:</t>
        </r>
        <r>
          <rPr>
            <sz val="9"/>
            <color indexed="81"/>
            <rFont val="Tahoma"/>
            <family val="2"/>
          </rPr>
          <t xml:space="preserve">
Experiencia específica
</t>
        </r>
      </text>
    </comment>
    <comment ref="T451" authorId="0" shapeId="0">
      <text>
        <r>
          <rPr>
            <b/>
            <sz val="9"/>
            <color indexed="81"/>
            <rFont val="Tahoma"/>
            <family val="2"/>
          </rPr>
          <t>Gustavo:</t>
        </r>
        <r>
          <rPr>
            <sz val="9"/>
            <color indexed="81"/>
            <rFont val="Tahoma"/>
            <family val="2"/>
          </rPr>
          <t xml:space="preserve">
Experiencia específica
</t>
        </r>
      </text>
    </comment>
    <comment ref="T473" authorId="0" shapeId="0">
      <text>
        <r>
          <rPr>
            <b/>
            <sz val="9"/>
            <color indexed="81"/>
            <rFont val="Tahoma"/>
            <family val="2"/>
          </rPr>
          <t>Gustavo:</t>
        </r>
        <r>
          <rPr>
            <sz val="9"/>
            <color indexed="81"/>
            <rFont val="Tahoma"/>
            <family val="2"/>
          </rPr>
          <t xml:space="preserve">
Experiencia específica
</t>
        </r>
      </text>
    </comment>
    <comment ref="T495" authorId="0" shapeId="0">
      <text>
        <r>
          <rPr>
            <b/>
            <sz val="9"/>
            <color indexed="81"/>
            <rFont val="Tahoma"/>
            <family val="2"/>
          </rPr>
          <t>Gustavo:</t>
        </r>
        <r>
          <rPr>
            <sz val="9"/>
            <color indexed="81"/>
            <rFont val="Tahoma"/>
            <family val="2"/>
          </rPr>
          <t xml:space="preserve">
Experiencia específica
</t>
        </r>
      </text>
    </comment>
    <comment ref="T517" authorId="0" shapeId="0">
      <text>
        <r>
          <rPr>
            <b/>
            <sz val="9"/>
            <color indexed="81"/>
            <rFont val="Tahoma"/>
            <family val="2"/>
          </rPr>
          <t>Gustavo:</t>
        </r>
        <r>
          <rPr>
            <sz val="9"/>
            <color indexed="81"/>
            <rFont val="Tahoma"/>
            <family val="2"/>
          </rPr>
          <t xml:space="preserve">
Experiencia específica
</t>
        </r>
      </text>
    </comment>
    <comment ref="T539" authorId="0" shapeId="0">
      <text>
        <r>
          <rPr>
            <b/>
            <sz val="9"/>
            <color indexed="81"/>
            <rFont val="Tahoma"/>
            <family val="2"/>
          </rPr>
          <t>Gustavo:</t>
        </r>
        <r>
          <rPr>
            <sz val="9"/>
            <color indexed="81"/>
            <rFont val="Tahoma"/>
            <family val="2"/>
          </rPr>
          <t xml:space="preserve">
Experiencia específica
</t>
        </r>
      </text>
    </comment>
    <comment ref="T561" authorId="0" shapeId="0">
      <text>
        <r>
          <rPr>
            <b/>
            <sz val="9"/>
            <color indexed="81"/>
            <rFont val="Tahoma"/>
            <family val="2"/>
          </rPr>
          <t>Gustavo:</t>
        </r>
        <r>
          <rPr>
            <sz val="9"/>
            <color indexed="81"/>
            <rFont val="Tahoma"/>
            <family val="2"/>
          </rPr>
          <t xml:space="preserve">
Experiencia específica
</t>
        </r>
      </text>
    </comment>
    <comment ref="T583" authorId="0" shapeId="0">
      <text>
        <r>
          <rPr>
            <b/>
            <sz val="9"/>
            <color indexed="81"/>
            <rFont val="Tahoma"/>
            <family val="2"/>
          </rPr>
          <t>Gustavo:</t>
        </r>
        <r>
          <rPr>
            <sz val="9"/>
            <color indexed="81"/>
            <rFont val="Tahoma"/>
            <family val="2"/>
          </rPr>
          <t xml:space="preserve">
Experiencia específica
</t>
        </r>
      </text>
    </comment>
    <comment ref="T605" authorId="0" shapeId="0">
      <text>
        <r>
          <rPr>
            <b/>
            <sz val="9"/>
            <color indexed="81"/>
            <rFont val="Tahoma"/>
            <family val="2"/>
          </rPr>
          <t>Gustavo:</t>
        </r>
        <r>
          <rPr>
            <sz val="9"/>
            <color indexed="81"/>
            <rFont val="Tahoma"/>
            <family val="2"/>
          </rPr>
          <t xml:space="preserve">
Experiencia específica
</t>
        </r>
      </text>
    </comment>
    <comment ref="T627" authorId="0" shapeId="0">
      <text>
        <r>
          <rPr>
            <b/>
            <sz val="9"/>
            <color indexed="81"/>
            <rFont val="Tahoma"/>
            <family val="2"/>
          </rPr>
          <t>Gustavo:</t>
        </r>
        <r>
          <rPr>
            <sz val="9"/>
            <color indexed="81"/>
            <rFont val="Tahoma"/>
            <family val="2"/>
          </rPr>
          <t xml:space="preserve">
Experiencia específica
</t>
        </r>
      </text>
    </comment>
    <comment ref="T649" authorId="0" shapeId="0">
      <text>
        <r>
          <rPr>
            <b/>
            <sz val="9"/>
            <color indexed="81"/>
            <rFont val="Tahoma"/>
            <family val="2"/>
          </rPr>
          <t>Gustavo:</t>
        </r>
        <r>
          <rPr>
            <sz val="9"/>
            <color indexed="81"/>
            <rFont val="Tahoma"/>
            <family val="2"/>
          </rPr>
          <t xml:space="preserve">
Experiencia específica
</t>
        </r>
      </text>
    </comment>
  </commentList>
</comments>
</file>

<file path=xl/comments3.xml><?xml version="1.0" encoding="utf-8"?>
<comments xmlns="http://schemas.openxmlformats.org/spreadsheetml/2006/main">
  <authors>
    <author>Gustavo</author>
  </authors>
  <commentList>
    <comment ref="B4" authorId="0" shapeId="0">
      <text>
        <r>
          <rPr>
            <b/>
            <sz val="14"/>
            <color indexed="81"/>
            <rFont val="Tahoma"/>
            <family val="2"/>
          </rPr>
          <t>IR = Z1</t>
        </r>
      </text>
    </comment>
    <comment ref="B5" authorId="0" shapeId="0">
      <text>
        <r>
          <rPr>
            <b/>
            <sz val="14"/>
            <color indexed="81"/>
            <rFont val="Tahoma"/>
            <family val="2"/>
          </rPr>
          <t>IRES = Z2</t>
        </r>
      </text>
    </comment>
  </commentList>
</comments>
</file>

<file path=xl/comments4.xml><?xml version="1.0" encoding="utf-8"?>
<comments xmlns="http://schemas.openxmlformats.org/spreadsheetml/2006/main">
  <authors>
    <author>Gustavo</author>
  </authors>
  <commentList>
    <comment ref="D8" authorId="0" shapeId="0">
      <text>
        <r>
          <rPr>
            <b/>
            <sz val="9"/>
            <color indexed="81"/>
            <rFont val="Tahoma"/>
            <family val="2"/>
          </rPr>
          <t>Fecha de la TRM</t>
        </r>
      </text>
    </comment>
  </commentList>
</comments>
</file>

<file path=xl/sharedStrings.xml><?xml version="1.0" encoding="utf-8"?>
<sst xmlns="http://schemas.openxmlformats.org/spreadsheetml/2006/main" count="3635" uniqueCount="587">
  <si>
    <t>EN PESOS</t>
  </si>
  <si>
    <t>EN SMMLV</t>
  </si>
  <si>
    <t>TOTAL</t>
  </si>
  <si>
    <t>OFERENTE</t>
  </si>
  <si>
    <t>UNIVERSIDAD DE ANTIOQUIA</t>
  </si>
  <si>
    <t>ACTIVO CORRIENTE</t>
  </si>
  <si>
    <t>PASIVO CORRIENTE</t>
  </si>
  <si>
    <t>INDICADOR 1</t>
  </si>
  <si>
    <t>INDICADOR 2</t>
  </si>
  <si>
    <t>PASIVO TOTAL</t>
  </si>
  <si>
    <t>ACTIVO TOTAL</t>
  </si>
  <si>
    <t>PROPONENTE</t>
  </si>
  <si>
    <t>OBSERVACIONES</t>
  </si>
  <si>
    <t>Item</t>
  </si>
  <si>
    <t>N° DEL CONSECUTIVO DEL REPORTE DEL CONTRATO EJECUTADO EN EL RUP (1)</t>
  </si>
  <si>
    <t>N° de Folio en el RUP (2)</t>
  </si>
  <si>
    <t>CONTRATO (3)</t>
  </si>
  <si>
    <t>CONTRATANTE (4)</t>
  </si>
  <si>
    <t>EN SMMLV (5)</t>
  </si>
  <si>
    <t>FORMA DE
EJECUCIÓN (6)</t>
  </si>
  <si>
    <t>% de Participación (7)</t>
  </si>
  <si>
    <t>TOTAL EXPERIENCIA ESPECÍFICA EN SMMLV</t>
  </si>
  <si>
    <t>LISTADO DE OFERENTES</t>
  </si>
  <si>
    <t>INDICE SUMATORIA CONTRATOS/PRESUPUESTO OFICIAL</t>
  </si>
  <si>
    <t>NRO</t>
  </si>
  <si>
    <t>Presupuesto Total</t>
  </si>
  <si>
    <t>TRM día siguiente</t>
  </si>
  <si>
    <t>ORDEN</t>
  </si>
  <si>
    <t>Nro</t>
  </si>
  <si>
    <t>NOMBRE OFERENTE</t>
  </si>
  <si>
    <t>PROPONENTES</t>
  </si>
  <si>
    <t>PRESUPUESTO OFICIAL</t>
  </si>
  <si>
    <t>OBSERVACIONES CON RESPECTO A PROPUESTA ECONÓMICA</t>
  </si>
  <si>
    <t>N°</t>
  </si>
  <si>
    <t>NIT/CC</t>
  </si>
  <si>
    <t>REPRESENTANTE LEGAL</t>
  </si>
  <si>
    <t>COSTO TOTAL CON IVA</t>
  </si>
  <si>
    <t>EVALUACIÓN EXPERIENCIA - INDICADORES FINANCIEROS</t>
  </si>
  <si>
    <t>APERTURA DE SOBRES</t>
  </si>
  <si>
    <t>Fecha</t>
  </si>
  <si>
    <r>
      <t>PUNTAJE (Pt</t>
    </r>
    <r>
      <rPr>
        <b/>
        <vertAlign val="subscript"/>
        <sz val="12"/>
        <rFont val="Calibri"/>
        <family val="2"/>
        <scheme val="minor"/>
      </rPr>
      <t>1</t>
    </r>
    <r>
      <rPr>
        <b/>
        <sz val="12"/>
        <rFont val="Calibri"/>
        <family val="2"/>
        <scheme val="minor"/>
      </rPr>
      <t>)</t>
    </r>
  </si>
  <si>
    <t>MÉTODO DE EVALUACIÓN DE ACUERDO A TRM</t>
  </si>
  <si>
    <t>CAPITAL DE TRABAJO</t>
  </si>
  <si>
    <t>ITEM</t>
  </si>
  <si>
    <t>PUNTAJE TOTAL</t>
  </si>
  <si>
    <t>Número total de ítems</t>
  </si>
  <si>
    <t>Proponente</t>
  </si>
  <si>
    <t>*H=Habilitado  NH=No habilitado</t>
  </si>
  <si>
    <t>ESTADO*</t>
  </si>
  <si>
    <r>
      <rPr>
        <b/>
        <sz val="10"/>
        <rFont val="Arial"/>
        <family val="2"/>
      </rPr>
      <t>OBSERVACIÓN:</t>
    </r>
    <r>
      <rPr>
        <sz val="10"/>
        <rFont val="Arial"/>
        <family val="2"/>
      </rPr>
      <t xml:space="preserve">
</t>
    </r>
  </si>
  <si>
    <t>CLASIFICACIÓN DEL OBJETO DEL CONTRATO (8)</t>
  </si>
  <si>
    <t>Media aritmética</t>
  </si>
  <si>
    <t># propuestas (n)</t>
  </si>
  <si>
    <t>Asignar de acuerdo al proceso</t>
  </si>
  <si>
    <t>IR</t>
  </si>
  <si>
    <t>(IR) Ítems representativos</t>
  </si>
  <si>
    <t>(IRES) Ítems restantes</t>
  </si>
  <si>
    <t>IRES</t>
  </si>
  <si>
    <t>(IR) ITEMS REPRESENTATIVOS</t>
  </si>
  <si>
    <t>(IRES) ITEMS RESTANTES</t>
  </si>
  <si>
    <t>Estado</t>
  </si>
  <si>
    <t>EVALUACIÓN DE EXPERIENCIA GENERAL</t>
  </si>
  <si>
    <t>EVALUACIÓN DE REQUISITOS COMERCIALES</t>
  </si>
  <si>
    <t>SALARIO MÍNIMO</t>
  </si>
  <si>
    <t>COCIENTE EVALUACIÓN</t>
  </si>
  <si>
    <t>ESTADO</t>
  </si>
  <si>
    <t>MÁXIMO PUNTAJE A ASIGNAR PARA Pti</t>
  </si>
  <si>
    <r>
      <t>PUNTAJE (Pt</t>
    </r>
    <r>
      <rPr>
        <b/>
        <vertAlign val="subscript"/>
        <sz val="12"/>
        <rFont val="Calibri"/>
        <family val="2"/>
        <scheme val="minor"/>
      </rPr>
      <t>2A</t>
    </r>
    <r>
      <rPr>
        <b/>
        <sz val="12"/>
        <rFont val="Calibri"/>
        <family val="2"/>
        <scheme val="minor"/>
      </rPr>
      <t>)</t>
    </r>
  </si>
  <si>
    <r>
      <t>PUNTAJE (Pt</t>
    </r>
    <r>
      <rPr>
        <b/>
        <vertAlign val="subscript"/>
        <sz val="12"/>
        <rFont val="Calibri"/>
        <family val="2"/>
        <scheme val="minor"/>
      </rPr>
      <t>2B</t>
    </r>
    <r>
      <rPr>
        <b/>
        <sz val="12"/>
        <rFont val="Calibri"/>
        <family val="2"/>
        <scheme val="minor"/>
      </rPr>
      <t>)</t>
    </r>
  </si>
  <si>
    <t>Pt2A</t>
  </si>
  <si>
    <t>Pt2 TOTAL</t>
  </si>
  <si>
    <t>Pt2B</t>
  </si>
  <si>
    <t>Desviación estándar</t>
  </si>
  <si>
    <t>Método de evaluación</t>
  </si>
  <si>
    <t>CALCULO DE Pt2</t>
  </si>
  <si>
    <t xml:space="preserve">EXPERIENCIA GENERAL </t>
  </si>
  <si>
    <t>PRESENTACIÓN DE CERTIFICADOS (9)</t>
  </si>
  <si>
    <t>ALCANCE DEL OBJETO CONTRACTUAL (10)</t>
  </si>
  <si>
    <t>VALORACIÓN DE OBSERVACIONES (11)</t>
  </si>
  <si>
    <t>VALORACIÓN DE REQUERIMIENTOS ENTREGADOS(12)</t>
  </si>
  <si>
    <t>SMMLV DE PARTICIPACIÓN PONDERADOS (13)</t>
  </si>
  <si>
    <t>VALORACIÓN</t>
  </si>
  <si>
    <t>VALIDACIÓN DE CODIGOS SEGÚN TABLA  4 (CODIGOS UNSPSC)</t>
  </si>
  <si>
    <t>Precio Unitario</t>
  </si>
  <si>
    <t>Valor Total</t>
  </si>
  <si>
    <t>VERIFICACIÓN DE UNIDADES</t>
  </si>
  <si>
    <t>VERIFICACIÓN DE CANTIDADES</t>
  </si>
  <si>
    <t>VERIFICACIÓN DE PRECIOS UNITARIOS</t>
  </si>
  <si>
    <t>VERIFICACIÓN DE VALORES TOTALES</t>
  </si>
  <si>
    <t>PONDERACIÓN DE HABILITACIÓN</t>
  </si>
  <si>
    <t>VERIFICACIÓN DE REDONDEO</t>
  </si>
  <si>
    <t>DIFERENCIA</t>
  </si>
  <si>
    <t>TOTAL DIFERENCIA</t>
  </si>
  <si>
    <t>% DIFERENCIA</t>
  </si>
  <si>
    <t>ESTATUS EXPERIENCIA GENERAL</t>
  </si>
  <si>
    <t>ESTATUS CAPACIDAD FINANCIERA</t>
  </si>
  <si>
    <t>ESTATUS REQUISITOS COMERCIALES</t>
  </si>
  <si>
    <t>TABLA RESUMEN EXPERIENCIA</t>
  </si>
  <si>
    <t>ESTATUS</t>
  </si>
  <si>
    <t>TABLA RESUMEN</t>
  </si>
  <si>
    <t>ESTATUS GENERAL</t>
  </si>
  <si>
    <t>No estar en mora en el Sistema Registro Nacional de Medidas Correctivas RNMC de la Policía Nacional de Colombia (artículo 183 de la Ley 1801 de 2016)</t>
  </si>
  <si>
    <t>CERTIFICADOS PRESENTADOS</t>
  </si>
  <si>
    <t>LOGO DEL OFERENTE</t>
  </si>
  <si>
    <t>VERIFICACIÓN DE ACTIVIDAD</t>
  </si>
  <si>
    <t>REQUISITOS JURÍDICOS</t>
  </si>
  <si>
    <t xml:space="preserve"> </t>
  </si>
  <si>
    <t xml:space="preserve">OBJETO: </t>
  </si>
  <si>
    <t>TOTAL PROYECTO</t>
  </si>
  <si>
    <t>TOTAL COSTOS DIRECTOS</t>
  </si>
  <si>
    <t>T</t>
  </si>
  <si>
    <t>AU</t>
  </si>
  <si>
    <t>COSTOS DIRECTOS TOTALES</t>
  </si>
  <si>
    <t>DIFERENCIA DIRECCIÒN</t>
  </si>
  <si>
    <t>DIRECCION INICIAL</t>
  </si>
  <si>
    <t>DIRECCIÒN COSTO DIRECTO</t>
  </si>
  <si>
    <t>DIRECCIÒN AU</t>
  </si>
  <si>
    <t>AU TOTALES</t>
  </si>
  <si>
    <t>COSTOS DIRECTOS TOTALES UNITARIOS</t>
  </si>
  <si>
    <t>VERIFICACIÓN DE PRESUPUESTO</t>
  </si>
  <si>
    <t>ESTATUS VERIFICACIÓN PRESUPUESTO</t>
  </si>
  <si>
    <t>H</t>
  </si>
  <si>
    <t>VALIDACIÓN DE CODIGOS SEGÚN TABLA  3 (CODIGOS UNSPSC) DE LOS TÉRMINOS DE REFERENCIA</t>
  </si>
  <si>
    <t>ÍNDICE DE ENDEUDAMIENTO</t>
  </si>
  <si>
    <t>IE = PT/AT &lt;=
Siendo PT = pasivo total 
AT = activo total</t>
  </si>
  <si>
    <t>PRESUPUESTO OFICIAL
UNIVERSIDAD DE ANTIOQUIA</t>
  </si>
  <si>
    <t>DIRECCIÓN COSTO DIRECTO</t>
  </si>
  <si>
    <t>DIFERENCIA DIRECCIÓN</t>
  </si>
  <si>
    <t>ASIGNACIÓN DE PUNTAJE PARA Pt2:</t>
  </si>
  <si>
    <t>OBJETO:</t>
  </si>
  <si>
    <t>CIUDAD UNIVERSITARIA</t>
  </si>
  <si>
    <t>CONCLUSIONES</t>
  </si>
  <si>
    <t>CT = AC-PC ≥ PO
Siendo PO = Presupuesto Oficial</t>
  </si>
  <si>
    <t>OBRA CIVIL</t>
  </si>
  <si>
    <t>m2</t>
  </si>
  <si>
    <t>m</t>
  </si>
  <si>
    <t>un</t>
  </si>
  <si>
    <t>6,1,1</t>
  </si>
  <si>
    <t>7,1,1</t>
  </si>
  <si>
    <t>7,1,2</t>
  </si>
  <si>
    <t>7,1,3</t>
  </si>
  <si>
    <t>7,1,4</t>
  </si>
  <si>
    <t>7,1,5</t>
  </si>
  <si>
    <t>7,1,6</t>
  </si>
  <si>
    <t>SUBTOTAL OBRA CIVIL</t>
  </si>
  <si>
    <t>8,1,1</t>
  </si>
  <si>
    <t>8,1,2</t>
  </si>
  <si>
    <t>Costo directo máximo (Para cálculo de Pt1)</t>
  </si>
  <si>
    <t>ORDEN ELEGIBILIDAD</t>
  </si>
  <si>
    <t>EVALUACIÓN ECONÓMICA - DEFINICIÓN DE MÉTODO DE EVALUACIÓN Y CÁLCULO DE PUNTAJES</t>
  </si>
  <si>
    <t>F</t>
  </si>
  <si>
    <t>G</t>
  </si>
  <si>
    <t>I</t>
  </si>
  <si>
    <t>J</t>
  </si>
  <si>
    <t>K</t>
  </si>
  <si>
    <t>L</t>
  </si>
  <si>
    <t>M</t>
  </si>
  <si>
    <t>N</t>
  </si>
  <si>
    <t>Ñ</t>
  </si>
  <si>
    <t>COMPARA EL AU DEL PROPONENTE CON EL AU MÁXIMO</t>
  </si>
  <si>
    <t>COMPARA EL COSTO DIRECTO DEL PROPONENTE CON EL COSTO DIRECTO MÁXIMO</t>
  </si>
  <si>
    <t>VERIFICA QUE NO SE HAYA MODIFICADO EL FORMATO</t>
  </si>
  <si>
    <t>VERIFICA EL REDONDEO DE CIFRAS</t>
  </si>
  <si>
    <t>O1</t>
  </si>
  <si>
    <t>O2</t>
  </si>
  <si>
    <t>O3</t>
  </si>
  <si>
    <t>O4</t>
  </si>
  <si>
    <t>O5</t>
  </si>
  <si>
    <t>O6</t>
  </si>
  <si>
    <t>O7</t>
  </si>
  <si>
    <t>O8</t>
  </si>
  <si>
    <t>O9</t>
  </si>
  <si>
    <t>O10</t>
  </si>
  <si>
    <t>O11</t>
  </si>
  <si>
    <t>O12</t>
  </si>
  <si>
    <t>O13</t>
  </si>
  <si>
    <t>O14</t>
  </si>
  <si>
    <t>O15</t>
  </si>
  <si>
    <t>CUMPLE CON EL REQUERIMIENTO OBLIGATORIO DE QUE CADA CERTIFICADO DEBE ESTAR SOPORTADO EN MÍNIMO DOS DE LOS CÓDIGOS UNSPSC?</t>
  </si>
  <si>
    <t>Actividad</t>
  </si>
  <si>
    <t>Unid</t>
  </si>
  <si>
    <t>Cant</t>
  </si>
  <si>
    <t>1</t>
  </si>
  <si>
    <t>DEMOLICIONES Y RETIROS</t>
  </si>
  <si>
    <t>Demolición, desmonte, acarreo y  cargue  de piso en  baldosa de cualquier tipo, resistencia o espesor, incluye: mano de obra, herramienta y equipo, transportes internos y externos,  cargue, transporte y botada de escombros en botaderos oficiales y todos los demás elementos necesarios para desarrollar correctamente la actividad. Ver especificación técnica</t>
  </si>
  <si>
    <r>
      <t>m</t>
    </r>
    <r>
      <rPr>
        <vertAlign val="superscript"/>
        <sz val="11"/>
        <rFont val="Swis721 LtCn BT"/>
        <family val="2"/>
      </rPr>
      <t>2</t>
    </r>
  </si>
  <si>
    <t xml:space="preserve">Pases de muro de cualquier resistencia, espesor y dimención para tuberías y canaletas de redes eléctricas, hidráulizas y de aires acondicionado. Incluye: Herramienta, equipo, mano de obra, canchada,  resane, filetes, chaflanes, demarcación, cortes con pulidora, cargue, transporte y botada de escombros en botaderos oficiales y todos los demás elementos necesarios . No incluye pintura
</t>
  </si>
  <si>
    <t>Demolición de zócalo o media caña de cualquier resistencia y espesor incluye: mano de obra, corte con pulidora, heramienta y equipo necesario para realizar la demolisión, demarcación, señalización, cargue, transporte y botada de escombros en botaderos oficiales y todo lo neceario para su correcta ejecución. Ver especificación técnica</t>
  </si>
  <si>
    <t>MOVIMIENTO DE ESTANTERIA incluye: bajar y disponer los libros exisentes en las estanterias con las indicaciones dadas por  la interventoria, limpieza de estanterias y de libros este item incluye dejar nuevamente la estantería con los libros dispuestos en el lugar inicial.esteitem incluye traslado, disposición, protección y limpieza)</t>
  </si>
  <si>
    <t>MOVIMIENTO INTERNO DE MOBILIARIO, incluye traslado,disposición, protección y almacenamiento de mesas, sillas muebles y cualquier elemento que haga parte del mobiliario en el  lugar que disponga la interventoria, todo el mobiliario debe volverse a colocar en el sitio donde lo indique la interventoria.</t>
  </si>
  <si>
    <t>global</t>
  </si>
  <si>
    <t>2</t>
  </si>
  <si>
    <t>Drywall y Superboard</t>
  </si>
  <si>
    <r>
      <t>Mantenieminto cielo modular 600x600 mm , incluye: Desmonte, limpieza y reinstalacion de placas, ajustes de estructura, reinstalación de cuelgas donde sea necesario, masilla y pintura color blanco, no incluye el cambio de placas</t>
    </r>
    <r>
      <rPr>
        <i/>
        <sz val="11"/>
        <rFont val="Swis721 LtCn BT"/>
        <family val="2"/>
      </rPr>
      <t xml:space="preserve"> rotas,fisuradas o deteriodadas, no incluye limpieza o pintura de extructura existente.</t>
    </r>
  </si>
  <si>
    <t xml:space="preserve">Suministro e instalación de placas rotas, faltantes o deterioradas super board 4 mm </t>
  </si>
  <si>
    <t>3</t>
  </si>
  <si>
    <t>PISOS</t>
  </si>
  <si>
    <t>Zócalo en mortero 1:4 impermeabilizado con sika 1 o equivalente. Con un desarrollo de hasta 0,25 m. Incluye suministro, mano de obra y transporte de los materiales, varilla de dilatación en aluminio, cortes con pulidora, formaleta, preparación de superficie de adherencia, picada de piso y pared y todos los demás elementos necesarios para su correcto vaciado. Ver especificación técnica</t>
  </si>
  <si>
    <t>Pulida y brillada de baldosa de grano , incluye: Transporte horizontal y vertical, sellada de poros, maquinaria, eliminación de los excesos debido a la pulida con maquina, limpieza del espacio y todos los demás elementos necesarios para desarrollar la actividad de forma correcta. Ver especificación técnica.</t>
  </si>
  <si>
    <r>
      <t xml:space="preserve">Baldosa de grano similar a la existente No. 1 y 2, color gris, de 30x30 cm,  que cumpla con la norma NTC 2849 aprobada por interventoría. </t>
    </r>
    <r>
      <rPr>
        <sz val="11"/>
        <rFont val="Swis721 LtCn BT"/>
        <family val="2"/>
      </rPr>
      <t>Incluye: Suministro, juntas, mortero de pega, arena, preparación de la superficie para garantizar una correcta adherencia,  lechada con cemento gris, remates, cortes con pulidora, transporte y todo lo necesario para su normal funcionamiento. Ver especificación técnica</t>
    </r>
  </si>
  <si>
    <r>
      <rPr>
        <b/>
        <i/>
        <sz val="11"/>
        <rFont val="Swis721 LtCn BT"/>
        <family val="2"/>
      </rPr>
      <t xml:space="preserve">Construcción de mortero de nivelación con espesores entre 3cm y 7cm </t>
    </r>
    <r>
      <rPr>
        <sz val="11"/>
        <rFont val="Swis721 LtCn BT"/>
        <family val="2"/>
      </rPr>
      <t xml:space="preserve"> incluye: Suministro, mano de obra, transporte interno y externo, y todos los demás elementos necesarios para su correcta instalación. Ver especificación técnica  </t>
    </r>
  </si>
  <si>
    <t>4</t>
  </si>
  <si>
    <t>PINTURAS VINÍLICAS</t>
  </si>
  <si>
    <r>
      <t xml:space="preserve">Pintura vinílica tipo 1 para interiores, muros y cielos tipo viniltex o similar aplicada sobre supericies de revoque estucadas y superficies de Drywall y Superboard  </t>
    </r>
    <r>
      <rPr>
        <sz val="11"/>
        <rFont val="Swis721 LtCn BT"/>
        <family val="2"/>
      </rPr>
      <t>incluye: Suministro, mano de obra,  transporte horizontal y vertical, preparación de superficie hasta garantizar un buen puente de adherencia, emporada, resanes, retiro de pintura existente de ser necesario, aplicación de manos necesarias que garanticen cubrimiento total del área, herramienta, equipo, retiro y reinstalación de cuadros, carteleras, clavos  y todos los elementos necesarios para su correcta aplicación. Nota: La pintura se debe entonar hasta alcanzar el color existente o el color indicado por la interventoría</t>
    </r>
  </si>
  <si>
    <r>
      <t xml:space="preserve">Pintura vinílica tipo I para cielos, </t>
    </r>
    <r>
      <rPr>
        <sz val="11"/>
        <rFont val="Swis721 LtCn BT"/>
        <family val="2"/>
      </rPr>
      <t>incluye: Suministro, mano de obra,  transporte horizontal y vertical, preparación de superficie, emporada, resanes, retiro de pintura existente de ser necesario, aplicación de manos necesarias que garanticen cubrimiento total del área, herramienta, equipo, retiro y reinstalación de cuadros, carteleras, clavos y todos los elementos necesarios para su correcta aplicación. Nota: La pintura se debe entonar hasta alcanzar el color existente o el color indicado por la interventoría</t>
    </r>
  </si>
  <si>
    <t>5</t>
  </si>
  <si>
    <t xml:space="preserve">PINTURAS ACRÍLICAS </t>
  </si>
  <si>
    <r>
      <t>Pintura acrílica, para vigas y columnas</t>
    </r>
    <r>
      <rPr>
        <sz val="11"/>
        <rFont val="Swis721 LtCn BT"/>
        <family val="2"/>
      </rPr>
      <t xml:space="preserve"> incluye: Suministro, mano de obra, transporte horizontal y vertical, preparación de superficie, resanes, emporada,  pintura acrílica color gris basalto, disolvente, aplicación de manos necesarias que garanticen cubrimiento total del elemento, herramienta, equipo y todos los elementos necesarios para su correcta aplicación. Nota: La pintura se debe entonar hasta alcanzar el color existente o el color indicado por la interventoría</t>
    </r>
  </si>
  <si>
    <t>INSTALACIONES ELÉCTRICAS</t>
  </si>
  <si>
    <t>SUMINISTRO E INSTALACIÓN DE:</t>
  </si>
  <si>
    <t>PROTECCIONES ELECTRICAS</t>
  </si>
  <si>
    <t>Suministro e instalación de breakers en tablero de distribución eléctrica, conexión de puesta a tierra según sección 250 NTC 2050, marcación y señalización según RETIE, anclajes, fijaciones, conexiones, pruebas y ensayos.</t>
  </si>
  <si>
    <t>Interruptor automático (breaker) monopolar enchufable 1x15,1x20,1x30, A, Icc&gt;10 kA, 110 V. Incluye cintas y anillos de marcación, instalación en cuartos electricos del piso 2 y piso 3 del Bloque 8 Biblioteca Universitaria</t>
  </si>
  <si>
    <t>SALIDAS ELECTRICAS TOMAS E ILUMINACIÓN</t>
  </si>
  <si>
    <t>Suministro e instalación de salidas eléctricas,iluminación: Incluye: Alambrada, empalme, encintada y accesorios para su correcta instalación, pruebas y chequeos; conexión de puesta a tierra según sección 250 NTC 2050, marcación y señalización según RETIE.</t>
  </si>
  <si>
    <t>Salida eléctrica para toma corriente doble con polo a tierra color blanco, 125V, 15A en tubería EMT. Incluye: 3m de cable de cobre de 1xN° 12 AWG LSHF, caja rawelt 2"x4" cm, aparato con tapa, conectores tipo resorte y accesorios. NO Incluye tubería.</t>
  </si>
  <si>
    <t xml:space="preserve">Salida eléctrica para toma corriente doble con polo a tierra color blanco, 125V, 15A en canaleta metálica o cancel. Incluye: 3m de cable de cobre 1xN° 12 AWG LSHF, tapa troquelada para canaleta 12cmx5cm con troquel universal, aparato con tapa, conectores tipo resorte y accesorios.  NO Incluye canaleta. </t>
  </si>
  <si>
    <t xml:space="preserve">Salida eléctrica para toma corriente doble con polo a tierra aislada color naranja , 125V, 15A en canaleta metálica o cancel. Incluye: 3m de cable de cobre 1xN° 12 AWG LSHF, tapa troquelada para canaleta 12cmx5cm con troquel universal, aparato con tapa, conectores tipo resorte y accesorios.  NO Incluye canaleta. </t>
  </si>
  <si>
    <t xml:space="preserve">Salida eléctrica para toma corriente doble con polo a tierra color blanco, 125V, 15A en canaleta metálica o cancel. Incluye: 3m de cable de cobre 1xN° 10 AWG LSHF, tapa troquelada para canaleta 12cmx5cm con troquel universal, aparato con tapa, conectores tipo resorte y accesorios.  NO Incluye canaleta. </t>
  </si>
  <si>
    <t xml:space="preserve">Salida eléctrica para toma corriente doble con polo a tierra aislada color naranja , 125V, 15A en canaleta metálica o cancel. Incluye: 3m de cable de cobre 1xN° 10 AWG LSHF, tapa troquelada para canaleta 12cmx5cm con troquel universal, aparato con tapa, conectores tipo resorte y accesorios.  NO Incluye canaleta. </t>
  </si>
  <si>
    <t>Salida eléctrica 120V para iluminación expuesta en caja metálica. Incluye: 3m de cable de cobre 1xN° 12 AWG LSHF, caja metálica 12x12x5cm, conectores tipo resorte, prensaestopa de 1/2'', elementos de fijación y accesorios. NO Incluye tubería.</t>
  </si>
  <si>
    <t xml:space="preserve">SUMINISTRO E INSTALACIÓN DE CANALIZACIONES </t>
  </si>
  <si>
    <t>Suministro e instalación de canalizaciones, incluye: soportes, accesorios y elementos de fijación. Todos los soportes deberán cumplir con la NSR -10.</t>
  </si>
  <si>
    <t>7,4,1</t>
  </si>
  <si>
    <r>
      <t xml:space="preserve">Tubería EMT de </t>
    </r>
    <r>
      <rPr>
        <sz val="10"/>
        <rFont val="Calibri"/>
        <family val="2"/>
      </rPr>
      <t>3/4"</t>
    </r>
    <r>
      <rPr>
        <sz val="10"/>
        <rFont val="Swis721 LtCn BT"/>
        <family val="2"/>
      </rPr>
      <t>. Incluye: Uniones, entradas a caja, conduletas,curva y elementos de fijación, marcación y demás accesorios necesarios para su correcta instalación.</t>
    </r>
  </si>
  <si>
    <t>7,4,2</t>
  </si>
  <si>
    <t>Tubería EMT de 1". Incluye: Uniones, entradas a caja, conduletas, elementos de fijación, marcación y demas accesorios necesarios para su correcta instalación.</t>
  </si>
  <si>
    <t>7,4,3</t>
  </si>
  <si>
    <t>Coraza metálica flexible 3/4". Incluye: Conectores rectos y curvos, y demás elementos para su correcto funcionamiento y sujeción(grapas, tornillos, correas, etc.).</t>
  </si>
  <si>
    <t>7,4,4</t>
  </si>
  <si>
    <t>Caja metálica 12x12x5 para empalme o cambio de ruta de tuberia y/o lisa color gris texturizado. Incluye: Elementos de fijación y marcación.</t>
  </si>
  <si>
    <t>7,4,5</t>
  </si>
  <si>
    <t xml:space="preserve">Troquel para canaleta metalica de 12x5cm para salida de datos con division interna. Incluye elementos de fijación para su correcta instalación </t>
  </si>
  <si>
    <t>7,4,6</t>
  </si>
  <si>
    <t>Canaleta metálica de 12x5cm con división central (con doblez), pestañas para tapar hacia afuera, calibre 22 USG, lamina cold-rolled, pintura electroestática en polvo horneable color gris texturizada. Incluye accesorios (curvas, derivaciones, etc.), elementos de fijación, puente eléctrico en cable de cobre N° 12 AWG y terminales de ojo en todas las uniones. Todos los cortes deben quedar resanados y pulidos con masilla y pintura anticorrosiva del mismo color. Se debe garantizar la continuidad de las divisiones centrales.</t>
  </si>
  <si>
    <t>7,4,7</t>
  </si>
  <si>
    <t>Tubería PVC de 3/4" conduit canalizada Incluye:  curvas, marcación y demás accesorios necesarios para su correcta instalación.</t>
  </si>
  <si>
    <t xml:space="preserve">CIRCUITOS RAMALES-ALIMENTADORES PRINCIPALES </t>
  </si>
  <si>
    <t>Suministro y montaje de circuito ramal desde tablero de distribución eléctrica indicado, incluye: marcación tipo anillo y señalización según RETIE, pruebas, ensayos y chequeos, cumplirá con lo establecido en el Artículo 17, numeral 1 del RETIE:</t>
  </si>
  <si>
    <t>7,5,1</t>
  </si>
  <si>
    <t>Cable de cobre 1xN° 12 AWG LSHF 90°C, 600V para circuitos ramales de tomas e iluminación, inlcuye terminales, cintas de marcación, empalmes necesarios y elementos necesarios para su correcta instalación y funcionamiento</t>
  </si>
  <si>
    <t>ml</t>
  </si>
  <si>
    <t>7,5,2</t>
  </si>
  <si>
    <t>Cable de cobre 1xN° 10 AWG LSHF 90°C, 600V para circuitos ramales de tomas e iluminación, inlcuye terminales, cintas de marcación, empalmes necesarios  y elementos necesarios para su correcta instalación y funcionamiento</t>
  </si>
  <si>
    <t xml:space="preserve">SISTEMA DE ILUMINACION </t>
  </si>
  <si>
    <t>Suministro e instalación de salidas eléctricas para iluminación: Incluye: Alambrada, empalme, encintada y accesorios para su correcta instalación, pruebas y chequeos; conexión de puesta a tierra según sección 250 NTC 2050, marcación y señalización según RETIE.</t>
  </si>
  <si>
    <t>7,6,1</t>
  </si>
  <si>
    <t>Luminaria fluorescente hermética IP66 2x54W con chasis de policarbonato inyectado, estabilizado contra rayos UV, autoextinguible, color RAL7035, reflector parabolico de policarbonato inyectado, estabilizado contra rayos UV, autoestinguible, acabado aluminizado brillante, difusor en policarbonato transparente resistente al impacto, broches en poliester reforzado con fibra de vidrio, con balasto electrónico (THD&lt;10% y con 5 años de garantia certificada), para  tubos T5 color 4100°K y socket BJB o ALP adosada bajo techo. Incluye: Elementos de fijación, 80cm de cable encauchetado 3x16 AWG ó 4x16 AWG si esta provista de balasto de emergencía, prensaestopa y conectores. ( se constatara con la luminaria existente en la biblioteca  )</t>
  </si>
  <si>
    <t>OTROS (RETIROS, REINSTALACIONES, OBRAS CIVILES, IDENTIFICACIÓN DE CIRCUITOS)</t>
  </si>
  <si>
    <t>7,7,1</t>
  </si>
  <si>
    <t>Retiro y/o traslado de instalaciones eléctricas requeridas. Incluye: 30 mts de  tuberías expuestas pvc o EMT, 30 mts de canaleta metalica de 12 x 5 cms, conductores electricos asociados a la instalación, 150 salidas eléctricas expuestas o en canaleta, alimentadores electricos  y demás elementos asociados a la instalación y su posterior traslado de materiales a cuarto técnico designado por el interventor de la obra. Normalmente dichos materiales se trasladan hasta el segundo piso bloque 28. Se reutilizaran materiales a criterio de la interventoría.                   ( Se realizara un recorrido con la interventoria para constatar los elementos a retirar)</t>
  </si>
  <si>
    <t>gl</t>
  </si>
  <si>
    <t>7,7,2</t>
  </si>
  <si>
    <t>Marcación e identificación de numero de circuito de salidas eléctricas existentes, Las marcas deben ser visibles y duraderas.(incluye rollo de cinta para marcación Panduit), la identificación debe ser desde el tablero de distribución existente ( incluye todas las herramientas necesarias para esta labor)</t>
  </si>
  <si>
    <t>7,7,3</t>
  </si>
  <si>
    <t>Condenación de tomas existentes y salidas existentes con tapa lisa plastica rectangular color blanco, la tapa debe cubrir totalmente el toma corriente, contiene todos los elementos para su correcta instalación</t>
  </si>
  <si>
    <t>SUBTOTAL INSTALACIONES ELÉCTRICAS</t>
  </si>
  <si>
    <t>8</t>
  </si>
  <si>
    <t>SEGURIDAD ELECTRONICA</t>
  </si>
  <si>
    <t>SISTEMA DE CONTROL DE ACCESO</t>
  </si>
  <si>
    <t>Suministro, transporte e instalación de cámara IP tipo minidomo, 2 mpx, día noche, PoE, certificación Onvif.</t>
  </si>
  <si>
    <t>Suministro, transporte e instalación de licencia para cámara IP tipo enterprise</t>
  </si>
  <si>
    <t>SUBTOTAL SEGURIDAD ELECTRÓNICA</t>
  </si>
  <si>
    <t>Invitación Pública N° VA-037-2020</t>
  </si>
  <si>
    <t>“Compra, suministro, instalación, configuración y puesta en marcha de los sistemas de seguridad electrónica propuestos para el bloque 22- piso 1, de la Universidad de Antioquia.”</t>
  </si>
  <si>
    <t>Estar inscrita en el Registro Único Tributario.</t>
  </si>
  <si>
    <t>EVALUACIÓN DE EXPERIENCIA ESPECIFICA</t>
  </si>
  <si>
    <t>La experiencia especifica será calculada así: la sumatoria de los dos (2) contratos liquidados que se encuentren clasificados en los códigos requeridos, dividida por el presupuesto oficial total
expresado en SMMLV de 2020 y el resultado debe ser mayor que (&gt;1).
Σ(del valor total de dos (2) contratos liquidados y certificados ) &gt;1
 Valor del presupuesto total oficial SMMLV 2020
Dicha experiencia debe cumplir y estar inscrita obligatoriamente en al menos dos (2) códigos de las clasificaciones de la UNSPSC: 451215, 461715, 461716, 461915, 721517.      
La experiencia será verificada y comprobada mediante el RUP vigente y las correspondientes
actas de liquidación o los certificados de los contratos suministrados para acreditar la
experiencia.</t>
  </si>
  <si>
    <t>1.1</t>
  </si>
  <si>
    <t>1.1.1</t>
  </si>
  <si>
    <t>1.1.2</t>
  </si>
  <si>
    <t>1.1.3</t>
  </si>
  <si>
    <t>1.1.4</t>
  </si>
  <si>
    <t>1.1.5</t>
  </si>
  <si>
    <t>1.1.6</t>
  </si>
  <si>
    <t>1.1.7</t>
  </si>
  <si>
    <t>1.1.8</t>
  </si>
  <si>
    <t>1.1.9</t>
  </si>
  <si>
    <t>1.1.10</t>
  </si>
  <si>
    <t>1.1.11</t>
  </si>
  <si>
    <t>1.1.12</t>
  </si>
  <si>
    <t>1.2</t>
  </si>
  <si>
    <t>1.2.1</t>
  </si>
  <si>
    <t>1.2.2</t>
  </si>
  <si>
    <t>1.2.3</t>
  </si>
  <si>
    <t>1.2.4</t>
  </si>
  <si>
    <t>1.2.5</t>
  </si>
  <si>
    <t>1.2.6</t>
  </si>
  <si>
    <t>1.3</t>
  </si>
  <si>
    <t>1.3.1</t>
  </si>
  <si>
    <t>1.3.2</t>
  </si>
  <si>
    <t>1.3.3</t>
  </si>
  <si>
    <t>1.3.4</t>
  </si>
  <si>
    <t>1.3.5</t>
  </si>
  <si>
    <t>1.3.6</t>
  </si>
  <si>
    <t>1.3.7</t>
  </si>
  <si>
    <t>1.4.1</t>
  </si>
  <si>
    <t>1.5.1</t>
  </si>
  <si>
    <t>1.5.2</t>
  </si>
  <si>
    <t>1.5.3</t>
  </si>
  <si>
    <t>1.6.1</t>
  </si>
  <si>
    <t>SEGURIDAD ELECTRÓNICA</t>
  </si>
  <si>
    <t>SISTEMA DE DETECCIÓN DE INTRUSOS E INCENDIO</t>
  </si>
  <si>
    <t>Suministro, transporte, instalación y puesta en marcha de panel de alarma. Incluye panel DSC Powerseries HS3248 con comunicador IP integrado, tamper switche, adaptador de fuente DSC HS65WPSNA, batería 12v 7A, cable duplex 2x18, elementos de fijación y demás accesorios para su correcto funcionamiento.</t>
  </si>
  <si>
    <t>Suministro, transporte, instalación y puesta en marcha de repetidor inalámbrico NEO PG9920 para panel de alarma. Incluye elementos de fijación y demás accesorios para su correcto funcionamiento.</t>
  </si>
  <si>
    <t>Suministro, transporte, instalación y puesta en marcha de Sirena cableada de 30w, color blanco.  Incluye elementos de fijación y demás accesorios para su correcto funcionamiento.</t>
  </si>
  <si>
    <t>Suministro, transporte, instalación y puesta en marcha de Teclado de alarma LCD alfanumérico con transceptor, elementos de fijación y demás accesorios para su correcto funcionamiento. Marca requerida: DSC referencia HS2LCDRFPRO9.</t>
  </si>
  <si>
    <t>Suministro, transporte, instalación y puesta en marcha de    teclado de alarma LCD alfanumérico, elementos de fijación y demás accesorios para su correcto funcionamiento. Marca requerida: DSC referencia HS2LCDPRO</t>
  </si>
  <si>
    <t>Suministro, transporte, instalación y puesta en marcha de    módulo de salidas programable.  Incluye elementos de fijación y demás accesorios para su correcto funcionamiento. Marca requerida: DSC referencia HSM2208</t>
  </si>
  <si>
    <t>Suministro, transporte, instalación y puesta en marcha de    gabinete metálico 40x60x15 cm color blanco, fondo madera con cerradura,  elementos de fijación y demás accesorios para su correcto funcionamiento. Marca sugerida: Tercol</t>
  </si>
  <si>
    <t>Suministro, transporte, instalación y puesta en marcha de Sensor de humo inalámbrico, color blanco, listado UL. Incluye pila, base, elementos de fijación y demás accesorios para su correcto funcionamiento. Marca sugerida: DSC, referencia PG9926</t>
  </si>
  <si>
    <t>Suministro, transporte, instalación y puesta en marcha de Sensor de movimiento inalámbrico, tecnología dual (infrarrojo + microondas, antienmascaramiento), antimascotas, color blanco. Incluye pila, elementos de fijación y demás accesorios para su correcto funcionamiento. Marca sugerida: DSC referencia PG9984P.</t>
  </si>
  <si>
    <t>Suministro, transporte, instalación y puesta en marcha de  Sensor de movimiento inalámbrico 360°, tecnología dual. Incluye elementos de fijación y accesorios para su correcto funcionamiento. Marca sugerida: DSC referencia PGX872.</t>
  </si>
  <si>
    <t>Suministro, transporte, instalación y puesta en marcha de Sensor magnético liviano, inalámbrico, color blanco. Incluye pila, elementos de fijación y demás accesorios para su correcto funcionamiento. Marca sugerida: DSC referencia NEO PG9945</t>
  </si>
  <si>
    <t>Suministro, transporte, instalación y puesta en marcha de Módulo de fuente de alimentación supervisada de 3A, incluye adaptador de corriente HS65WPSNA y batería 12vdc 7amp. Marca: DSC, referencia: HSM3350</t>
  </si>
  <si>
    <t>CIRCUITO CERRADO DE TELEVISIÓN</t>
  </si>
  <si>
    <t>Suministro, transporte, instalación y puesta en marcha de    NVR ExacqVision de 12 TB, 2U, Sistema operativo Windows 10 con 4 licencias de cámara IP Profesional incluidas, doble tarjeta de red. Incluye mouse y teclado USB, así como elementos para su correcta fijación y operación. Marca requerida: Exacqvision.</t>
  </si>
  <si>
    <t>Suministro, transporte, instalación y puesta en marcha de     kit de montaje en rack para servidores de 2U y 4U, 20" de profundidad. Incluye elementos para su correcta fijación y operación)</t>
  </si>
  <si>
    <t>Suministro, transporte, instalación y puesta en marcha de    licencia para cámara IP tipo Enterprise, para servidor Exacvision. marca requerida: Exacq Vision . Incluye elementos para su correcta fijación y operación)</t>
  </si>
  <si>
    <t>Suministro, transporte, instalación y puesta en marcha de    cámara IP tipo minidomo, 4mpx, PoE,WDR, varifocal, día/noche, certificación ONVIF. Incluye elementos de fijación y accesorios para su correcto funcionamiento.. Incluye elementos para su correcta fijación y operación. Marca sugerida: Vivotek)</t>
  </si>
  <si>
    <t>Suministro, transporte, instalación y puesta en marcha de    Rack de piso, cerrado, para equipos de hasta 19”, de 18 U. Negro, pintura electrostática, puertas laterales y trasera removibles. Debe tener al menos 2 bandejas metálicas, cerradura, iluminación interna, extractores y regleta eléctrica interna (multitoma).</t>
  </si>
  <si>
    <t>Suministro, transporte, instalación y puesta en marcha de UPS rackeable, de3 KVA. Incluye elementos para su correcta instalación y funcionamiento.</t>
  </si>
  <si>
    <t>Suministro, transporte, instalación y puesta en marcha de   panel de facilidad de acceso para 16 lectores, montaje en pared. Incluye gabinete con cerradura, tarjetas electrónicas, pilas AA, elementos de fijación y accesorios para su correcto funcionamiento. Marca requerida: Software House, referencia: Ultra</t>
  </si>
  <si>
    <t>Suministro, transporte, instalación y puesta en marcha de    fuente externa para panel de facilidad de acceso, montaje en pared. Incluye gabinete,cerradura,tarjeta electrónica, batería 12V 17A, elementos de fijación y accesorios para su correcto funcionamiento.Marca requerida: Software House,referencia:PSX-150W</t>
  </si>
  <si>
    <t>Suministro, transporte, instalación y puesta en marcha de Fuente para electroimanes con respaldo de batería,12VDC,20A. Incluye gabinete,cerradura,board, batería recomendada por el fabricante, elementos de fijación y accesorios para su correcto funcionamiento.Marca sugerida: Software House, Altronix.</t>
  </si>
  <si>
    <t>Suministro, transporte, instalación y puesta en marcha de    lector de tarjeta de proximidad. Incluye elementos de fijación y demás accesorios para su correcto funcionamiento. Marca requerida: HID R10, referencia Iclass SE</t>
  </si>
  <si>
    <t>Suministro, transporte, instalación y puesta en marcha de    botón de salida sin contacto, en acero inoxidable, iluminado (rojo-verde), texto en español. Incluye resistencias, elementos de fijación y demás accesorios para su correcto funcionamiento. Marca sugerida: Enforcer</t>
  </si>
  <si>
    <t>Suministro, transporte, instalación y puesta en marcha de    Electroimán de 600 Lb, 12V DC, con contactos seco (NC,COM,NO), sin buzzer, Listado UL. Incluye resistencias, soporte U, Z, L o ZL, elementos de fijación y demás accesorios para su correcto funcionamiento. Marca sugerida: Yale, Secolarm</t>
  </si>
  <si>
    <t>Suministro, transporte, instalación y puesta en marcha de    botón tipo switche, montaje superficial, contacto NO/NC, de trabajo pesado para liberación de electroimán, certificado UL. Incluye elementos de fijación y demás accesorios para su correcto funcionamiento. Marca sugerida: Enforcer modelo PB-5811-WWQ</t>
  </si>
  <si>
    <t>CABLEADO</t>
  </si>
  <si>
    <t>Suministro, transporte, instalación y puesta en marcha de    cable de par trenzado apantallado (UTP categoría 5e), de interior, color gris. La composición del cable debe ser de 100% cobre, 24 AWG, certificado UL. Marcas sugeridas: Commscope, Leviton, 3M, Ceconet.</t>
  </si>
  <si>
    <t>CANALIZACIONES</t>
  </si>
  <si>
    <t>Suministro, transporte, instalación y puesta en marcha de    canaleta plástica ranurada 25x25 mm color gris y  elementos de fijación</t>
  </si>
  <si>
    <t>Suministro, transporte, instalación y puesta en marcha de    canaleta plástica 17x3 mm color blanco y  elementos de fijación</t>
  </si>
  <si>
    <t>PLANOS</t>
  </si>
  <si>
    <t>Actualización de planos de todos los sistemas de seguridad en formato AUTOCAD</t>
  </si>
  <si>
    <t>Metro lineal</t>
  </si>
  <si>
    <t>Global</t>
  </si>
  <si>
    <t>Valor por Capítulo</t>
  </si>
  <si>
    <t>SUBTOTAL COSTO DIRECTO SEGURIDAD ELECTRÓNICA</t>
  </si>
  <si>
    <t xml:space="preserve">IVA 19% </t>
  </si>
  <si>
    <t>5.5.1. Presentarse en PESOS COLOMBIANOS..</t>
  </si>
  <si>
    <t>5.5.2. Incluir todos los costos, gastos impuestos, tasas y contribuciones en los que deba incurrir
el Proponente para cumplir el objeto de la INVITACIÓN.</t>
  </si>
  <si>
    <t>5.5.3. Tener una vigencia mínima de SESENTA (60) días calendario, contados a partir del
cierre de la INVITACIÓN, prorrogable en un plazo igual, en caso de que no se pueda
adjudicar en dicho término.</t>
  </si>
  <si>
    <t>5.5.4. No modificar los formatos del Proceso de Contratación, salvo autorización expresa.</t>
  </si>
  <si>
    <t>5.5.5. Ser irrevocable, una vez presentada (artículo 8465 del Código de Comercio).</t>
  </si>
  <si>
    <t>5.5.6. La UdeA. NO se obliga a contratar por el solo hecho de recibir las propuestas.</t>
  </si>
  <si>
    <t>5.5.7. Los ítems que tengan la misma descripción deberán tener el mismo valor
económico.</t>
  </si>
  <si>
    <t>ESTATUS EXPERIENCIA ESPECIFICA</t>
  </si>
  <si>
    <t>SERVISEL S.A.S</t>
  </si>
  <si>
    <t>FRISSON TECHNOLOGIES S.A.S</t>
  </si>
  <si>
    <t>SEGURIDAD ATLAS LTDA.</t>
  </si>
  <si>
    <t>SECURITY SHOPS LTDA</t>
  </si>
  <si>
    <t>CYS TECNOLOGIA SAS</t>
  </si>
  <si>
    <t>Se recibieron 5 propuestas tecnico-económicas</t>
  </si>
  <si>
    <t>CIERRE: 10/12/2020
HORA: 15:00 Horas</t>
  </si>
  <si>
    <t>MARCA TEMPORAL</t>
  </si>
  <si>
    <t>CORREO ELECTRONICO</t>
  </si>
  <si>
    <t>No.PÓLIZA SERIEDAD DE LA OFERTA</t>
  </si>
  <si>
    <t>carolina.rojas@servisel.com.co</t>
  </si>
  <si>
    <t>MARGIE CAROLINA ROJAS MADRID</t>
  </si>
  <si>
    <t>2803502-1</t>
  </si>
  <si>
    <t>ivanapraez@gmail.com</t>
  </si>
  <si>
    <t>MIGUEL ANGEL RICO SUAREZ</t>
  </si>
  <si>
    <t>2809802-1</t>
  </si>
  <si>
    <t>dtorog@atlas.com.co</t>
  </si>
  <si>
    <t>ALEJANDRO ARANGO VÉLEZ</t>
  </si>
  <si>
    <t>sectorgobierno01@gmail.com</t>
  </si>
  <si>
    <t>ANNY MARTINEZ ARDILA</t>
  </si>
  <si>
    <t>15-44-101235383</t>
  </si>
  <si>
    <t>ariel.ayazo@gmail.com</t>
  </si>
  <si>
    <t>ZORAYA MARIA ARTEAGA</t>
  </si>
  <si>
    <t>65-44-101191533</t>
  </si>
  <si>
    <t>ODC-255</t>
  </si>
  <si>
    <t>UNIVERSIDAD NACIONAL DE COLOMBIA</t>
  </si>
  <si>
    <t>356-3001</t>
  </si>
  <si>
    <t>COLEGIO ALEMAN MEDELLIN</t>
  </si>
  <si>
    <t>2017-01</t>
  </si>
  <si>
    <t>CENTRO COMERCIAL TERMINAL DEL SUR</t>
  </si>
  <si>
    <t>NO CUMPLE</t>
  </si>
  <si>
    <t>CUMPLE</t>
  </si>
  <si>
    <t>001-2015</t>
  </si>
  <si>
    <t>UNION TEMPORAL FIBRALAN</t>
  </si>
  <si>
    <t>CSE-20160005</t>
  </si>
  <si>
    <t>ALCALDIA DE DUITAMA</t>
  </si>
  <si>
    <t>UT</t>
  </si>
  <si>
    <t>0596-2017</t>
  </si>
  <si>
    <t>SECRETARIA DISTRITAL DE SEGURIDAD CONVIVENCIA Y JUSTICIA</t>
  </si>
  <si>
    <t xml:space="preserve">REGISTRADURIA NACIONAL DEL ESTADO CIVIL </t>
  </si>
  <si>
    <t>N/A</t>
  </si>
  <si>
    <t>CLARIANT</t>
  </si>
  <si>
    <t>SOLLA</t>
  </si>
  <si>
    <t>INGREDION COLOMBIA SA</t>
  </si>
  <si>
    <t>2017-012</t>
  </si>
  <si>
    <t>SOCIEDAD DE ACUEDUCTO, ALCANTARILLA, TRIPLE S.A. E.SP</t>
  </si>
  <si>
    <t>SS29</t>
  </si>
  <si>
    <t>SS36</t>
  </si>
  <si>
    <t>INVERSIONES PROMEGA SAS</t>
  </si>
  <si>
    <t>SS62</t>
  </si>
  <si>
    <t>BANCO DE BOGOTA</t>
  </si>
  <si>
    <t>UNIVERSIDAD COOPERATIVA DE COLOMBIA UCC BLOQUE 1 MEDELLIN</t>
  </si>
  <si>
    <t>MMR0301-2019</t>
  </si>
  <si>
    <t>COORDINADORA MERCANTIL</t>
  </si>
  <si>
    <t>CRM-860V-V2-2019</t>
  </si>
  <si>
    <t>LABORATORIO CLINICO HEMATOLOGICO</t>
  </si>
  <si>
    <t>242-2017</t>
  </si>
  <si>
    <t>IDEA (VALOR MAS)</t>
  </si>
  <si>
    <t>02-20-2017</t>
  </si>
  <si>
    <t>CONTEO BPO S.A</t>
  </si>
  <si>
    <t>EXPERIENCIA GENERAL</t>
  </si>
  <si>
    <t>EXPERIENCIA ESPECÍFICA</t>
  </si>
  <si>
    <t>PRESENTÓ CERTIFICADO</t>
  </si>
  <si>
    <t>ACORDE A ITEM 5.2.1 (T.R.)</t>
  </si>
  <si>
    <t>SIN OBSERVACIÓN</t>
  </si>
  <si>
    <t>NINGUNO</t>
  </si>
  <si>
    <t>SI</t>
  </si>
  <si>
    <t>NO ESTÁ ACORDE A ITEM 5.2.1 (T.R.)</t>
  </si>
  <si>
    <t>Resúmen: se recibieron CINCO (5) propuestas.
EQUIPO TÉCNICO DE EVALUACIÓN
DIVISIÓN DE INFRAESTRUCTURA FÍSICA</t>
  </si>
  <si>
    <r>
      <rPr>
        <b/>
        <sz val="8"/>
        <rFont val="Calibri"/>
        <family val="2"/>
      </rPr>
      <t>SEGURIDAD ELECTRÓNICA</t>
    </r>
  </si>
  <si>
    <r>
      <rPr>
        <b/>
        <sz val="8"/>
        <rFont val="Calibri"/>
        <family val="2"/>
      </rPr>
      <t>1.1</t>
    </r>
  </si>
  <si>
    <r>
      <rPr>
        <b/>
        <sz val="8"/>
        <rFont val="Calibri"/>
        <family val="2"/>
      </rPr>
      <t>SISTEMA DE DETECCIÓN DE INTRUSOS E INCENDIO</t>
    </r>
  </si>
  <si>
    <r>
      <rPr>
        <b/>
        <u/>
        <sz val="8"/>
        <rFont val="Calibri"/>
        <family val="2"/>
      </rPr>
      <t>1.1.1</t>
    </r>
  </si>
  <si>
    <r>
      <rPr>
        <sz val="8"/>
        <rFont val="Calibri"/>
        <family val="2"/>
      </rPr>
      <t xml:space="preserve">Suministro, transporte, instalación y puesta en marcha de panel de alarma. Incluye panel DSC Powerseries HS3248 con comunicador IP integrado, tamper switche, adaptador de fuente DSC HS65WPSNA, batería 12v 7A, cable duplex 2x18, elementos de fijación y demás
</t>
    </r>
    <r>
      <rPr>
        <sz val="8"/>
        <rFont val="Calibri"/>
        <family val="2"/>
      </rPr>
      <t>accesorios para su correcto funcionamiento.</t>
    </r>
  </si>
  <si>
    <r>
      <rPr>
        <sz val="8"/>
        <rFont val="Calibri"/>
        <family val="2"/>
      </rPr>
      <t>un</t>
    </r>
  </si>
  <si>
    <r>
      <rPr>
        <b/>
        <u/>
        <sz val="8"/>
        <rFont val="Calibri"/>
        <family val="2"/>
      </rPr>
      <t>1.1.2</t>
    </r>
  </si>
  <si>
    <r>
      <rPr>
        <sz val="8"/>
        <rFont val="Calibri"/>
        <family val="2"/>
      </rPr>
      <t xml:space="preserve">Suministro, transporte, instalación y puesta en marcha de repetidor inalámbrico NEO PG9920 para panel de alarma. Incluye elementos de fijación y demás accesorios para su correcto
</t>
    </r>
    <r>
      <rPr>
        <sz val="8"/>
        <rFont val="Calibri"/>
        <family val="2"/>
      </rPr>
      <t>funcionamiento.</t>
    </r>
  </si>
  <si>
    <r>
      <rPr>
        <b/>
        <u/>
        <sz val="8"/>
        <rFont val="Calibri"/>
        <family val="2"/>
      </rPr>
      <t>1.1.3</t>
    </r>
  </si>
  <si>
    <r>
      <rPr>
        <sz val="8"/>
        <rFont val="Calibri"/>
        <family val="2"/>
      </rPr>
      <t>Suministro, transporte, instalación y puesta en marcha de Sirena cableada de 30w, color blanco.  Incluye elementos de fijación y demás accesorios para su correcto funcionamiento.</t>
    </r>
  </si>
  <si>
    <r>
      <rPr>
        <b/>
        <u/>
        <sz val="8"/>
        <rFont val="Calibri"/>
        <family val="2"/>
      </rPr>
      <t>1.1.4</t>
    </r>
  </si>
  <si>
    <r>
      <rPr>
        <sz val="8"/>
        <rFont val="Calibri"/>
        <family val="2"/>
      </rPr>
      <t xml:space="preserve">Suministro, transporte, instalación y puesta en marcha de Teclado de alarma LCD alfanumérico con transceptor, elementos de fijación y demás accesorios para su correcto funcionamiento. Marca requerida: DSC
</t>
    </r>
    <r>
      <rPr>
        <sz val="8"/>
        <rFont val="Calibri"/>
        <family val="2"/>
      </rPr>
      <t>referencia HS2LCDRFPRO9.</t>
    </r>
  </si>
  <si>
    <r>
      <rPr>
        <b/>
        <u/>
        <sz val="8"/>
        <rFont val="Calibri"/>
        <family val="2"/>
      </rPr>
      <t>1.1.5</t>
    </r>
  </si>
  <si>
    <r>
      <rPr>
        <sz val="8"/>
        <rFont val="Calibri"/>
        <family val="2"/>
      </rPr>
      <t xml:space="preserve">Suministro, transporte, instalación y puesta en marcha de    teclado de alarma LCD alfanumérico, elementos de fijación y demás accesorios para su correcto funcionamiento.
</t>
    </r>
    <r>
      <rPr>
        <sz val="8"/>
        <rFont val="Calibri"/>
        <family val="2"/>
      </rPr>
      <t>Marca requerida: DSC referencia HS2LCDPRO</t>
    </r>
  </si>
  <si>
    <r>
      <rPr>
        <b/>
        <u/>
        <sz val="8"/>
        <rFont val="Calibri"/>
        <family val="2"/>
      </rPr>
      <t>1.1.6</t>
    </r>
  </si>
  <si>
    <r>
      <rPr>
        <sz val="8"/>
        <rFont val="Calibri"/>
        <family val="2"/>
      </rPr>
      <t xml:space="preserve">Suministro, transporte, instalación y puesta en marcha de    módulo de salidas programable. Incluye elementos de fijación y demás accesorios para su correcto funcionamiento.
</t>
    </r>
    <r>
      <rPr>
        <sz val="8"/>
        <rFont val="Calibri"/>
        <family val="2"/>
      </rPr>
      <t>Marca requerida: DSC referencia HSM2208</t>
    </r>
  </si>
  <si>
    <r>
      <rPr>
        <b/>
        <u/>
        <sz val="8"/>
        <rFont val="Calibri"/>
        <family val="2"/>
      </rPr>
      <t>1.1.7</t>
    </r>
  </si>
  <si>
    <r>
      <rPr>
        <sz val="8"/>
        <rFont val="Calibri"/>
        <family val="2"/>
      </rPr>
      <t xml:space="preserve">Suministro, transporte, instalación y puesta en marcha de    gabinete metálico 40x60x15 cm color blanco, fondo madera con cerradura, elementos de fijación y demás accesorios para su correcto funcionamiento. Marca sugerida:
</t>
    </r>
    <r>
      <rPr>
        <sz val="8"/>
        <rFont val="Calibri"/>
        <family val="2"/>
      </rPr>
      <t>Tercol</t>
    </r>
  </si>
  <si>
    <r>
      <rPr>
        <b/>
        <u/>
        <sz val="8"/>
        <rFont val="Calibri"/>
        <family val="2"/>
      </rPr>
      <t>1.1.8</t>
    </r>
  </si>
  <si>
    <r>
      <rPr>
        <sz val="8"/>
        <rFont val="Calibri"/>
        <family val="2"/>
      </rPr>
      <t xml:space="preserve">Suministro, transporte, instalación y puesta en marcha de Sensor de humo inalámbrico, color blanco, listado UL. Incluye pila, base, elementos de fijación y demás accesorios para su correcto funcionamiento. Marca sugerida:
</t>
    </r>
    <r>
      <rPr>
        <sz val="8"/>
        <rFont val="Calibri"/>
        <family val="2"/>
      </rPr>
      <t>DSC, referencia PG9926</t>
    </r>
  </si>
  <si>
    <r>
      <rPr>
        <b/>
        <u/>
        <sz val="8"/>
        <rFont val="Calibri"/>
        <family val="2"/>
      </rPr>
      <t>1.1.9</t>
    </r>
  </si>
  <si>
    <r>
      <rPr>
        <sz val="8"/>
        <rFont val="Calibri"/>
        <family val="2"/>
      </rPr>
      <t xml:space="preserve">Suministro, transporte, instalación y puesta en marcha de Sensor de movimiento inalámbrico, tecnología dual (infrarrojo + microondas, antienmascaramiento), antimascotas, color blanco. Incluye pila, elementos de fijación y demás accesorios para su correcto funcionamiento. Marca sugerida: DSC
</t>
    </r>
    <r>
      <rPr>
        <sz val="8"/>
        <rFont val="Calibri"/>
        <family val="2"/>
      </rPr>
      <t>referencia PG9984P.</t>
    </r>
  </si>
  <si>
    <r>
      <rPr>
        <sz val="8"/>
        <rFont val="Calibri"/>
        <family val="2"/>
      </rPr>
      <t xml:space="preserve">Suministro, transporte, instalación y puesta en marcha de  Sensor de movimiento inalámbrico 360°, tecnología dual. Incluye elementos de fijación y accesorios para su correcto funcionamiento. Marca sugerida: DSC
</t>
    </r>
    <r>
      <rPr>
        <sz val="8"/>
        <rFont val="Calibri"/>
        <family val="2"/>
      </rPr>
      <t>referencia PGX872.</t>
    </r>
  </si>
  <si>
    <r>
      <rPr>
        <sz val="8"/>
        <rFont val="Calibri"/>
        <family val="2"/>
      </rPr>
      <t>Suministro, transporte, instalación y puesta en marcha de Sensor magnético liviano, inalámbrico, color blanco. Incluye pila, elementos de fijación y demás accesorios para su correcto funcionamiento. Marca sugerida: DSC referencia NEO PG9945</t>
    </r>
  </si>
  <si>
    <r>
      <rPr>
        <sz val="8"/>
        <rFont val="Calibri"/>
        <family val="2"/>
      </rPr>
      <t xml:space="preserve">Suministro, transporte, instalación y puesta en marcha de Módulo de fuente de alimentación supervisada de 3A, incluye adaptador de corriente HS65WPSNA y batería 12vdc 7amp.
</t>
    </r>
    <r>
      <rPr>
        <sz val="8"/>
        <rFont val="Calibri"/>
        <family val="2"/>
      </rPr>
      <t>Marca: DSC, referencia: HSM3350</t>
    </r>
  </si>
  <si>
    <r>
      <rPr>
        <b/>
        <sz val="8"/>
        <rFont val="Calibri"/>
        <family val="2"/>
      </rPr>
      <t>1.2</t>
    </r>
  </si>
  <si>
    <r>
      <rPr>
        <b/>
        <sz val="8"/>
        <rFont val="Calibri"/>
        <family val="2"/>
      </rPr>
      <t>CIRCUITO CERRADO DE TELEVISIÓN</t>
    </r>
  </si>
  <si>
    <r>
      <rPr>
        <b/>
        <u/>
        <sz val="8"/>
        <rFont val="Calibri"/>
        <family val="2"/>
      </rPr>
      <t>1.2.1</t>
    </r>
  </si>
  <si>
    <r>
      <rPr>
        <sz val="8"/>
        <rFont val="Calibri"/>
        <family val="2"/>
      </rPr>
      <t xml:space="preserve">Suministro, transporte, instalación y puesta en marcha de    NVR ExacqVision de 12 TB, 2U, Sistema operativo Windows 10 con 4 licencias de cámara IP Profesional incluidas, doble tarjeta de red. Incluye mouse y teclado USB, así como elementos para su correcta fijación y
</t>
    </r>
    <r>
      <rPr>
        <sz val="8"/>
        <rFont val="Calibri"/>
        <family val="2"/>
      </rPr>
      <t>operación. Marca requerida: Exacqvision.</t>
    </r>
  </si>
  <si>
    <r>
      <rPr>
        <b/>
        <u/>
        <sz val="8"/>
        <rFont val="Calibri"/>
        <family val="2"/>
      </rPr>
      <t>1.2.2</t>
    </r>
  </si>
  <si>
    <r>
      <rPr>
        <sz val="8"/>
        <rFont val="Calibri"/>
        <family val="2"/>
      </rPr>
      <t xml:space="preserve">Suministro, transporte, instalación y puesta en marcha de     kit de montaje en rack para servidores de 2U y 4U, 20" de profundidad.
</t>
    </r>
    <r>
      <rPr>
        <sz val="8"/>
        <rFont val="Calibri"/>
        <family val="2"/>
      </rPr>
      <t xml:space="preserve">Incluye elementos para su correcta fijación y
</t>
    </r>
    <r>
      <rPr>
        <sz val="8"/>
        <rFont val="Calibri"/>
        <family val="2"/>
      </rPr>
      <t>operación)</t>
    </r>
  </si>
  <si>
    <r>
      <rPr>
        <b/>
        <u/>
        <sz val="8"/>
        <rFont val="Calibri"/>
        <family val="2"/>
      </rPr>
      <t>1.2.3</t>
    </r>
  </si>
  <si>
    <r>
      <rPr>
        <sz val="8"/>
        <rFont val="Calibri"/>
        <family val="2"/>
      </rPr>
      <t xml:space="preserve">Suministro, transporte, instalación y puesta en marcha de    licencia para cámara IP tipo Enterprise, para servidor Exacvision. marca requerida: Exacq Vision . Incluye elementos
</t>
    </r>
    <r>
      <rPr>
        <sz val="8"/>
        <rFont val="Calibri"/>
        <family val="2"/>
      </rPr>
      <t>para su correcta fijación y operación)</t>
    </r>
  </si>
  <si>
    <r>
      <rPr>
        <b/>
        <u/>
        <sz val="8"/>
        <rFont val="Calibri"/>
        <family val="2"/>
      </rPr>
      <t>1.2.4</t>
    </r>
  </si>
  <si>
    <r>
      <rPr>
        <sz val="8"/>
        <rFont val="Calibri"/>
        <family val="2"/>
      </rPr>
      <t xml:space="preserve">Suministro, transporte, instalación y puesta en marcha de    cámara IP tipo minidomo, 4mpx, PoE,WDR, varifocal, día/noche, certificación ONVIF. Incluye elementos de fijación y accesorios para su correcto funcionamiento.. Incluye elementos para su correcta fijación y
</t>
    </r>
    <r>
      <rPr>
        <sz val="8"/>
        <rFont val="Calibri"/>
        <family val="2"/>
      </rPr>
      <t>operación. Marca sugerida: Vivotek)</t>
    </r>
  </si>
  <si>
    <r>
      <rPr>
        <b/>
        <u/>
        <sz val="8"/>
        <rFont val="Calibri"/>
        <family val="2"/>
      </rPr>
      <t>1.2.5</t>
    </r>
  </si>
  <si>
    <r>
      <rPr>
        <sz val="8"/>
        <rFont val="Calibri"/>
        <family val="2"/>
      </rPr>
      <t xml:space="preserve">Suministro, transporte, instalación y puesta en marcha de    Rack de piso, cerrado, para equipos de hasta 19”, de 18 U. Negro, pintura electrostática, puertas laterales y trasera removibles. Debe tener al menos 2 bandejas metálicas, cerradura, iluminación interna, extractores y regleta eléctrica interna
</t>
    </r>
    <r>
      <rPr>
        <sz val="8"/>
        <rFont val="Calibri"/>
        <family val="2"/>
      </rPr>
      <t>(multitoma).</t>
    </r>
  </si>
  <si>
    <r>
      <rPr>
        <b/>
        <u/>
        <sz val="8"/>
        <rFont val="Calibri"/>
        <family val="2"/>
      </rPr>
      <t>1.2.6</t>
    </r>
  </si>
  <si>
    <r>
      <rPr>
        <sz val="8"/>
        <rFont val="Calibri"/>
        <family val="2"/>
      </rPr>
      <t xml:space="preserve">Suministro, transporte, instalación y puesta en marcha de UPS rackeable, de3 KVA. Incluye elementos para su correcta instalación y
</t>
    </r>
    <r>
      <rPr>
        <sz val="8"/>
        <rFont val="Calibri"/>
        <family val="2"/>
      </rPr>
      <t>funcionamiento.</t>
    </r>
  </si>
  <si>
    <r>
      <rPr>
        <b/>
        <sz val="8"/>
        <rFont val="Calibri"/>
        <family val="2"/>
      </rPr>
      <t>1.3</t>
    </r>
  </si>
  <si>
    <r>
      <rPr>
        <b/>
        <sz val="8"/>
        <rFont val="Calibri"/>
        <family val="2"/>
      </rPr>
      <t>SISTEMA DE CONTROL DE ACCESO</t>
    </r>
  </si>
  <si>
    <r>
      <rPr>
        <b/>
        <u/>
        <sz val="8"/>
        <rFont val="Calibri"/>
        <family val="2"/>
      </rPr>
      <t>1.3.1</t>
    </r>
  </si>
  <si>
    <r>
      <rPr>
        <sz val="8"/>
        <rFont val="Calibri"/>
        <family val="2"/>
      </rPr>
      <t xml:space="preserve">Suministro, transporte, instalación y puesta en marcha de   panel de facilidad de acceso para 16 lectores, montaje en pared. Incluye gabinete con cerradura, tarjetas electrónicas, pilas AA, elementos de fijación y accesorios para su correcto funcionamiento. Marca
</t>
    </r>
    <r>
      <rPr>
        <sz val="8"/>
        <rFont val="Calibri"/>
        <family val="2"/>
      </rPr>
      <t>requerida: Software House, referencia: Ultra</t>
    </r>
  </si>
  <si>
    <r>
      <rPr>
        <b/>
        <u/>
        <sz val="8"/>
        <rFont val="Calibri"/>
        <family val="2"/>
      </rPr>
      <t>1.3.2</t>
    </r>
  </si>
  <si>
    <r>
      <rPr>
        <sz val="8"/>
        <rFont val="Calibri"/>
        <family val="2"/>
      </rPr>
      <t xml:space="preserve">Suministro, transporte, instalación y puesta en marcha de    fuente externa para panel de facilidad de acceso, montaje en pared. Incluye gabinete,cerradura,tarjeta electrónica, batería 12V 17A, elementos de fijación y accesorios para su correcto funcionamiento.Marca requerida: Software House,referencia:PSX-
</t>
    </r>
    <r>
      <rPr>
        <sz val="8"/>
        <rFont val="Calibri"/>
        <family val="2"/>
      </rPr>
      <t>150W</t>
    </r>
  </si>
  <si>
    <r>
      <rPr>
        <b/>
        <u/>
        <sz val="8"/>
        <rFont val="Calibri"/>
        <family val="2"/>
      </rPr>
      <t>1.3.3</t>
    </r>
  </si>
  <si>
    <r>
      <rPr>
        <sz val="8"/>
        <rFont val="Calibri"/>
        <family val="2"/>
      </rPr>
      <t xml:space="preserve">Suministro, transporte, instalación y puesta en marcha de Fuente para electroimanes con respaldo de batería,12VDC,20A. Incluye gabinete,cerradura,board, batería recomendada por el fabricante, elementos de fijación y accesorios para su correcto funcionamiento.Marca sugerida: Software
</t>
    </r>
    <r>
      <rPr>
        <sz val="8"/>
        <rFont val="Calibri"/>
        <family val="2"/>
      </rPr>
      <t>House, Altronix.</t>
    </r>
  </si>
  <si>
    <r>
      <rPr>
        <b/>
        <u/>
        <sz val="8"/>
        <rFont val="Calibri"/>
        <family val="2"/>
      </rPr>
      <t>1.3.4</t>
    </r>
  </si>
  <si>
    <r>
      <rPr>
        <sz val="8"/>
        <rFont val="Calibri"/>
        <family val="2"/>
      </rPr>
      <t xml:space="preserve">Suministro, transporte, instalación y puesta en marcha de    lector de tarjeta de proximidad. Incluye elementos de fijación y demás accesorios para su correcto funcionamiento.
</t>
    </r>
    <r>
      <rPr>
        <sz val="8"/>
        <rFont val="Calibri"/>
        <family val="2"/>
      </rPr>
      <t>Marca requerida: HID R10, referencia Iclass SE</t>
    </r>
  </si>
  <si>
    <r>
      <rPr>
        <b/>
        <u/>
        <sz val="8"/>
        <rFont val="Calibri"/>
        <family val="2"/>
      </rPr>
      <t>1.3.5</t>
    </r>
  </si>
  <si>
    <r>
      <rPr>
        <sz val="8"/>
        <rFont val="Calibri"/>
        <family val="2"/>
      </rPr>
      <t xml:space="preserve">Suministro, transporte, instalación y puesta en marcha de    botón de salida sin contacto, en acero inoxidable, iluminado (rojo-verde), texto en español. Incluye resistencias, elementos de fijación y demás accesorios para su correcto
</t>
    </r>
    <r>
      <rPr>
        <sz val="8"/>
        <rFont val="Calibri"/>
        <family val="2"/>
      </rPr>
      <t>funcionamiento. Marca sugerida: Enforcer</t>
    </r>
  </si>
  <si>
    <r>
      <rPr>
        <b/>
        <u/>
        <sz val="8"/>
        <rFont val="Calibri"/>
        <family val="2"/>
      </rPr>
      <t>1.3.6</t>
    </r>
  </si>
  <si>
    <r>
      <rPr>
        <sz val="8"/>
        <rFont val="Calibri"/>
        <family val="2"/>
      </rPr>
      <t xml:space="preserve">Suministro, transporte, instalación y puesta en marcha de    Electroimán de 600 Lb, 12V DC, con contactos seco (NC,COM,NO), sin buzzer, Listado UL. Incluye resistencias, soporte U, Z, L o ZL, elementos de fijación y demás accesorios
</t>
    </r>
    <r>
      <rPr>
        <sz val="8"/>
        <rFont val="Calibri"/>
        <family val="2"/>
      </rPr>
      <t>para su correcto funcionamiento. Marca</t>
    </r>
  </si>
  <si>
    <r>
      <rPr>
        <sz val="8"/>
        <rFont val="Calibri"/>
        <family val="2"/>
      </rPr>
      <t>sugerida: Yale, Secolarm</t>
    </r>
  </si>
  <si>
    <r>
      <rPr>
        <b/>
        <u/>
        <sz val="8"/>
        <rFont val="Calibri"/>
        <family val="2"/>
      </rPr>
      <t>1.3.7</t>
    </r>
  </si>
  <si>
    <r>
      <rPr>
        <sz val="8"/>
        <rFont val="Calibri"/>
        <family val="2"/>
      </rPr>
      <t xml:space="preserve">Suministro, transporte, instalación y puesta en marcha de    botón tipo switche, montaje superficial, contacto NO/NC, de trabajo pesado para liberación de electroimán, certificado UL. Incluye elementos de fijación y demás accesorios para su correcto funcionamiento. Marca sugerida: Enforcer
</t>
    </r>
    <r>
      <rPr>
        <sz val="8"/>
        <rFont val="Calibri"/>
        <family val="2"/>
      </rPr>
      <t>modelo PB-5811-WWQ</t>
    </r>
  </si>
  <si>
    <r>
      <rPr>
        <b/>
        <sz val="8"/>
        <rFont val="Calibri"/>
        <family val="2"/>
      </rPr>
      <t>1.4</t>
    </r>
  </si>
  <si>
    <r>
      <rPr>
        <b/>
        <sz val="8"/>
        <rFont val="Calibri"/>
        <family val="2"/>
      </rPr>
      <t>CABLEADO</t>
    </r>
  </si>
  <si>
    <r>
      <rPr>
        <b/>
        <u/>
        <sz val="8"/>
        <rFont val="Calibri"/>
        <family val="2"/>
      </rPr>
      <t>1.4.1</t>
    </r>
  </si>
  <si>
    <r>
      <rPr>
        <sz val="8"/>
        <rFont val="Calibri"/>
        <family val="2"/>
      </rPr>
      <t xml:space="preserve">Suministro, transporte, instalación y puesta en
</t>
    </r>
    <r>
      <rPr>
        <sz val="8"/>
        <rFont val="Calibri"/>
        <family val="2"/>
      </rPr>
      <t xml:space="preserve">marcha de    cable de par trenzado apantallado (UTP categoría 5e), de interior, color gris. La composición del cable debe ser de 100% cobre, 24 AWG, certificado UL. Marcas sugeridas: Commscope, Leviton, 3M,
</t>
    </r>
    <r>
      <rPr>
        <sz val="8"/>
        <rFont val="Calibri"/>
        <family val="2"/>
      </rPr>
      <t>Ceconet.</t>
    </r>
  </si>
  <si>
    <r>
      <rPr>
        <sz val="8"/>
        <rFont val="Calibri"/>
        <family val="2"/>
      </rPr>
      <t>Metro lineal</t>
    </r>
  </si>
  <si>
    <r>
      <rPr>
        <b/>
        <sz val="8"/>
        <rFont val="Calibri"/>
        <family val="2"/>
      </rPr>
      <t>1.5</t>
    </r>
  </si>
  <si>
    <r>
      <rPr>
        <b/>
        <sz val="8"/>
        <rFont val="Calibri"/>
        <family val="2"/>
      </rPr>
      <t>CANALIZACIONES</t>
    </r>
  </si>
  <si>
    <r>
      <rPr>
        <b/>
        <u/>
        <sz val="8"/>
        <rFont val="Calibri"/>
        <family val="2"/>
      </rPr>
      <t>1.5.1</t>
    </r>
  </si>
  <si>
    <r>
      <rPr>
        <sz val="8"/>
        <rFont val="Calibri"/>
        <family val="2"/>
      </rPr>
      <t>Suministro, transporte, instalación y puesta en marcha de    canaleta plástica ranurada 25x25 mm color gris y  elementos de fijación</t>
    </r>
  </si>
  <si>
    <r>
      <rPr>
        <b/>
        <u/>
        <sz val="8"/>
        <rFont val="Calibri"/>
        <family val="2"/>
      </rPr>
      <t>1.5.2</t>
    </r>
  </si>
  <si>
    <r>
      <rPr>
        <sz val="8"/>
        <rFont val="Calibri"/>
        <family val="2"/>
      </rPr>
      <t xml:space="preserve">Suministro, transporte, instalación y puesta en marcha de    canaleta plástica 17x3 mm color
</t>
    </r>
    <r>
      <rPr>
        <sz val="8"/>
        <rFont val="Calibri"/>
        <family val="2"/>
      </rPr>
      <t>blanco y  elementos de fijación</t>
    </r>
  </si>
  <si>
    <r>
      <rPr>
        <b/>
        <u/>
        <sz val="8"/>
        <rFont val="Calibri"/>
        <family val="2"/>
      </rPr>
      <t>1.5.3</t>
    </r>
  </si>
  <si>
    <r>
      <rPr>
        <sz val="8"/>
        <rFont val="Calibri"/>
        <family val="2"/>
      </rPr>
      <t>Suministro, transporte, instalación y puesta en marcha de    canaleta plástica 17x3 mm color blanco y  elementos de fijación</t>
    </r>
  </si>
  <si>
    <r>
      <rPr>
        <b/>
        <sz val="8"/>
        <rFont val="Calibri"/>
        <family val="2"/>
      </rPr>
      <t>1.6</t>
    </r>
  </si>
  <si>
    <r>
      <rPr>
        <b/>
        <sz val="8"/>
        <rFont val="Calibri"/>
        <family val="2"/>
      </rPr>
      <t>PLANOS</t>
    </r>
  </si>
  <si>
    <r>
      <rPr>
        <b/>
        <u/>
        <sz val="8"/>
        <rFont val="Calibri"/>
        <family val="2"/>
      </rPr>
      <t>1.6.1</t>
    </r>
  </si>
  <si>
    <r>
      <rPr>
        <sz val="8"/>
        <rFont val="Calibri"/>
        <family val="2"/>
      </rPr>
      <t>Actualización de planos de todos los sistemas de seguridad en formato AUTOCAD</t>
    </r>
  </si>
  <si>
    <r>
      <rPr>
        <sz val="8"/>
        <rFont val="Calibri"/>
        <family val="2"/>
      </rPr>
      <t>Global</t>
    </r>
  </si>
  <si>
    <t>CAJA HONOR</t>
  </si>
  <si>
    <t>MARLOU Y CIA S.C.A</t>
  </si>
  <si>
    <t>COMPRAVENTA N°142 DE 2013</t>
  </si>
  <si>
    <t>No cumple con mínimo dos códigos de la clasificación UNSPSC</t>
  </si>
  <si>
    <t>NO SUBSANABLE</t>
  </si>
  <si>
    <t>NO CUMPLEN CON LO SOLICITADO</t>
  </si>
  <si>
    <t>CUMPLEN CON LO SOLICITADO</t>
  </si>
  <si>
    <t xml:space="preserve">SERVISEL S.A.S </t>
  </si>
  <si>
    <t>FRISSON TECNOLOGIES S.A.S.</t>
  </si>
  <si>
    <t>SEGURIDAD ATLAS LTDA</t>
  </si>
  <si>
    <t>CYS TECNOLOGÍA S.A.S</t>
  </si>
  <si>
    <t>ítem</t>
  </si>
  <si>
    <t xml:space="preserve">REQUISITOS DE PARTICIPACIÓN </t>
  </si>
  <si>
    <t>MEDIO DE PRUEBA</t>
  </si>
  <si>
    <t>OBSERVACIÓN</t>
  </si>
  <si>
    <t>CUMPLE SI/NO</t>
  </si>
  <si>
    <t>FOLIOS</t>
  </si>
  <si>
    <t>FOLIO</t>
  </si>
  <si>
    <r>
      <t xml:space="preserve">
(i) Certificado de existencia y representación legal del Proponente, expedido por la Cámara de Comercio del domicilio principal, con fecha de expedición no superior a un (1) mes anterior a la fecha de cierre de la Invitación (debidamente renovado en el año
2020).
(ii) Carta de presentación y declaraciones del Proponente debidamente diligenciado y
firmado. </t>
    </r>
    <r>
      <rPr>
        <b/>
        <sz val="7"/>
        <color theme="1"/>
        <rFont val="Arial"/>
        <family val="2"/>
      </rPr>
      <t xml:space="preserve">(Anexo 7B)
</t>
    </r>
    <r>
      <rPr>
        <sz val="7"/>
        <color theme="1"/>
        <rFont val="Arial"/>
        <family val="2"/>
      </rPr>
      <t xml:space="preserve">
(iii) Constancia de la autorización del máximo órgano social, cuando el representante legal tenga limitaciones para presentar la propuesta y firmar el contrato
</t>
    </r>
  </si>
  <si>
    <t xml:space="preserve">Creada por Escritura Pública No 1000 del 29 de abril de 2008 de la Notaría 23 de Medellín,   inscrita en la Cámara de Comercio de Medellín, el 13 de junio de 2008. 
Vigente hasta el 29 de abril de 2028.
Código de verificación:MIAbQkaBbjdivklO expedido el 9 de diciembre de 2020 
En el Certificado expedido por la Cámara de Comercio se evidencia que el objeto es: Actividades de diseño, desarrollo, instalación,
fabricación, importación, comercialización, reparación, mantenimiento o arrendamiento de equipos de seguridad electrónica para vigilancia, seguridad privada y afines. </t>
  </si>
  <si>
    <t xml:space="preserve">1 a 7; y 8 a 10 </t>
  </si>
  <si>
    <t>Creada por Documento privado de accionista único sin número; del 27 de Octubre de 2014;  inscrita en la Cámara de Comercio de Bogotá el 28 de Octubre de 2014.
Vigencia: Indefinida
Código de verificación: B204954899193E;  expedido el 4 de Diciembre de 2020 
En el Certificado expedido por la Cámara de Comercio se evidencia que el objeto es: La importación y comercialización de equipos para la vigilancia y seguridad privada. La prestación de asesoría en proyectos de segundad electrónica Realizar cualquier otra actividad económica lícita</t>
  </si>
  <si>
    <t>5 a 10; y 12 a 15</t>
  </si>
  <si>
    <t xml:space="preserve">Creada por Escritura Pública No 3746, del 10 de Octubre de 1974, notaría 1a de Cali,   inscrita en la Cámara de Comercio de Cali el 16 de Octubre de 1974
Vigente hasta el  31 de Diciembre de 2050
Código de verificación: 0820U47BN3; expedido el 2 de Diciembre de 2020 
En el Certificado expedido por la Cámara de Comercio se evidencia que el objeto es: prestación de los servicios de  vigilancia y seguridad de inmuebles, y demás actividades afines a las modalidades de vigilancia y seguridad: así como los servicios  telemáticos, la fabricación, importación, comercialización
instalación y arrendamientos de equipos tecnológicos y electrónicos destinados a la prestación del servicio de vigilancia y seguridad privada, monitoreo bajo cualquier
modalidad </t>
  </si>
  <si>
    <t xml:space="preserve">SI </t>
  </si>
  <si>
    <t>6: a 26; y 2 a 4</t>
  </si>
  <si>
    <t xml:space="preserve">Creada por Escritura Pública No. 0002019  del 30 de  Julio de 2001, notaría 25 de Bogotá D.C,  inscrita en la Cámara de Comercio de Bogotá el 8 de agosto de 2001.
Vigente hasta el 31 de diciembre de 2100.
Código de verificación: B20511121148DED, expedido el 10 de Diciembre de 2020 
En el Certificado expedido por la Cámara de Comercio de Bogotá se evidencia que el objeto es: Prestación de servicios de vigilancia y seguridad privada empleando cualquier medio tecnológico, equipos de visión, controles de acceso, controles perimétricos   </t>
  </si>
  <si>
    <t>30 a 34, y 7 a 9</t>
  </si>
  <si>
    <t xml:space="preserve">Creada por Escritura Pública No, 328  del 20 de  Febrero de 1995, notaría 6a  de Medellín,  inscrita en la Cámara de Comercio de Medellín el 28 de Febrero de 1995.
Vigencia indefinida
Código de verificación: XkysdlXidcEUmkdc; expedido el 2 de Diciembre de 2020 
En el Certificado expedido por la Cámara de Comercio se evidencia que el objeto es: Cualquier actividad
comercial o civil lícita, entre otras: Importar y comercializar hardware y software de dispositivos electrónicos, cableado; Diseño, instalación, suministro y puesta èn ejecución de sistemas de detección y extinción de incendio, sistemas de detección de intrusos, circuitos cerrados de televisión, control de acceso, </t>
  </si>
  <si>
    <t>Haber cumplido con los aportes al Sistema de Seguridad Social Integral y Parafiscales en los seis (6) meses anteriores a la presentación de la propuesta Comercial y encontrarse a paz
y salvo con el sistema. Si tiene acuerdos de pago deberá certificarlo.</t>
  </si>
  <si>
    <r>
      <t xml:space="preserve">Certificación del pago de los aportes de los empleados al Sistemas de Seguridad Social
Integral y Parafiscales, expedido por el  Revisor Fiscal, en su defecto, por el Representante Legal. Debidamente diligenciado y firmado. </t>
    </r>
    <r>
      <rPr>
        <b/>
        <sz val="7"/>
        <color rgb="FF000000"/>
        <rFont val="Arial"/>
        <family val="2"/>
      </rPr>
      <t>(ANEXO 4)</t>
    </r>
  </si>
  <si>
    <t>Anexo 4 firmado por Margie Carolina Rojas Madrid, Gerente y representante legal, identificada con cédula de ciudadanía 43.270.835</t>
  </si>
  <si>
    <t xml:space="preserve">Anexo 4 firmado por Wilmar Arley Muñoz Bustos, Revisor Fiscal, en el Certificado de Existencia y Representación Legal expedido por la Cámara de Comercio de Bogotá está registrado como Revisor Fiscal, TP 199.068 -T; CC 80.755.571. </t>
  </si>
  <si>
    <t>19 a 21</t>
  </si>
  <si>
    <t>Anexo 4 firmado por la Revisora Fiscal Angie Stephany Díaz Zuñiga, en el Certificado de Existencia y Representación Legal expedido por la Cámara de Comercio de Cali está registrada como Revisora Fiscal, TP 190842  -T; CC 1.144.167.647</t>
  </si>
  <si>
    <t>28 a 31</t>
  </si>
  <si>
    <t>Anexo 4 firmado por el Revisor Fiscal Edward Freddy Varón Bonilla , en el Certificado de Existencia y Representación Legal expedido por la Cámara de Comercio de Bogotá está registrado como Revisor Fiscal, TP 57043-T; CC 19.420.873</t>
  </si>
  <si>
    <t>17 a 20</t>
  </si>
  <si>
    <t>Anexo 4 firmado por la Revisora Fiscal Piedad Análida Hernández Gómez,  en el Certificado de Existencia y Representación Legal expedido por la Cámara de Comercio de Medellín está registrada como Revisora Fiscal, TP 20286 -T; CC 42.759..295</t>
  </si>
  <si>
    <t>No estar reportada al Boletín de Responsables Fiscales de la Contraloría General de la República (Art. 60 Ley 610 de 2000; Circular 005 del 25 de febrero de 2008)</t>
  </si>
  <si>
    <t>La U.de.A., lo consultará en la página web de la Contraloría. Por precaución, el Proponente puede, consultarlo y aportarlo .
(http://www.contraloriagen.gov.co/
web/guest/certificadoantecedentes-fiscales).</t>
  </si>
  <si>
    <t xml:space="preserve">Cerrificado expedido el 9 de Diciembre de 2020; código de verificación N° 900223784201209113328, para el NIT: 900.223.784. Se adjunta además el certificado de la Contraloría del Representante Legal, código de verificación 43270835201209113224, para la cédula 43.270.835 de la representante legal Margie Carolina Rojas Madrid. </t>
  </si>
  <si>
    <t>13 y 14</t>
  </si>
  <si>
    <t xml:space="preserve">Cerrificado expedido el  4 de Diciembre de 2020; código de verificación N° 900784911201204172927, para el NIT:900.784.911; Se adjunta además el certificado de la Contraloría del Representante Legal, código de verificacón 79506096201204172852, para la cédula 79.506.096 del Representante legal Miguel Ángel Rico Suárez,.  </t>
  </si>
  <si>
    <t>25 y 26</t>
  </si>
  <si>
    <t>Cerrificado expedido el 10 de Diciembre de 2020; código de verificación N° 890312749201210104101, para el NIT: 890.312.749; y 8903127496201210104056 para el NIT 890.312.749.6Se adjunta además el certificado de la Contraloría del Representante Legal, código de verificacón 71694586201210103449, para la cédula 71.694.586, Alejandro Arango Vélez, Gerente Sucursal Medellín</t>
  </si>
  <si>
    <t>35 a 37</t>
  </si>
  <si>
    <t xml:space="preserve">Cerrificado expedido el 3 de Diciembre de 2020; código de verificación N° 8300901731201203143324, para el NIT: 830.090.173-1; Se adjunta además el certificado de la Contraloría de la Representante Legal, código de verificacón 528530035201203143359, para la cédula 52.853.035 de la representante legal Anny Farley Martínez Ardila, </t>
  </si>
  <si>
    <t>24 a 25</t>
  </si>
  <si>
    <t>Cerrificado expedido el 3 de Diciembre de 2020; código de verificación N° 8110002428200803084358 para el NIT:811.000.242-8; Se adjunta además el certificado de la Contraloría del Representante Legal, código de verificacón 43047358200803084427, para la cédula 43.047.358, Soraya Arteaga Bedoya, Gerente</t>
  </si>
  <si>
    <t>La U.de.A., lo consultará en la página web de la Policía. Por precaución, el Proponente puede, consultarlo y aportarlo</t>
  </si>
  <si>
    <t>Certificado expedido el 9 de diciembre de 2020, por la Policía nacional de Colombia para la cédula 43270835, correspondiente a la Gerente y representante legal Margie Carolina Rojas Madrid.</t>
  </si>
  <si>
    <t xml:space="preserve">Certificado expedido el 4 de Diciembre de 2020, por la Policía nacional de Colombia para la cédula 79.506.096 correspondiente al Gerente y representante legal Miguel Ángel Rico Suárez,.  </t>
  </si>
  <si>
    <t>Certificado expedido el 10 de Diciembre de 2020, por la Policía nacional de Colombia para la cédula 71.694.586, Alejandro Arango Vélez, Gerente Sucursal Medellín</t>
  </si>
  <si>
    <t>Certificado expedido el 12 de Diciembre de 2020, por la Policía nacional de Colombia para la cédula 52.853.035, Anny Farley Martínez Ardila, Gerente</t>
  </si>
  <si>
    <t>Certificado expedido el 3 de Diciembre de 2020, por la Policía nacional de Colombia para la cédula x43.047.358, Soraya Arteaga Bedoya, Gerente</t>
  </si>
  <si>
    <r>
      <t>5.</t>
    </r>
    <r>
      <rPr>
        <b/>
        <sz val="7"/>
        <color theme="1"/>
        <rFont val="Times New Roman"/>
        <family val="1"/>
      </rPr>
      <t xml:space="preserve">      </t>
    </r>
    <r>
      <rPr>
        <b/>
        <sz val="7"/>
        <color theme="1"/>
        <rFont val="Arial"/>
        <family val="2"/>
      </rPr>
      <t> </t>
    </r>
  </si>
  <si>
    <t>Fotocopia del RUT vigente</t>
  </si>
  <si>
    <t xml:space="preserve">Actividad principal 4321 (Instalaciones eleéctricas); 8010 (Actividades de seguridad privada); Actividad secundaria 4 7 5 9 (Comercio al por menor de otros artículos domésticos en establecimientos especializados)
 </t>
  </si>
  <si>
    <t>16 a 21</t>
  </si>
  <si>
    <t xml:space="preserve">Actividad principal 4651 (Comercio al por mayor de computadores, equipo periférico y programas de informática); Actividad secundaria 6202 (Actividades de consultoría informática y actividades de administración de instalaciones informáticas; 6190 (Otras actividades de telecomunicaciones)
</t>
  </si>
  <si>
    <t>Actividad principal 8010 (Actividades de seguridad privada); Actividad secundaria: 8020 (Actividades de servicios de sistemas de seguridad)</t>
  </si>
  <si>
    <t>41 a 56</t>
  </si>
  <si>
    <t>Actividad principal: 8010 (Actividades de seguridad privada); Actividad secundaria: 4759 (Comercio al por menor de otros artículos domésticos en establecimientos especializados; 8020 (Actividades de servicios de sistemas de seguridad)</t>
  </si>
  <si>
    <t xml:space="preserve">Actividades: 9511 (Mantenimiento y reparación de computadores y de equipo periférico; 4329 (Otras instalaciones especializadas); 6209 (Otras actividades de tecnologías de información y actividades de servicios informáticos)
 </t>
  </si>
  <si>
    <r>
      <t>6.</t>
    </r>
    <r>
      <rPr>
        <b/>
        <sz val="7"/>
        <color theme="1"/>
        <rFont val="Times New Roman"/>
        <family val="1"/>
      </rPr>
      <t xml:space="preserve">      </t>
    </r>
    <r>
      <rPr>
        <b/>
        <sz val="7"/>
        <color theme="1"/>
        <rFont val="Arial"/>
        <family val="2"/>
      </rPr>
      <t> </t>
    </r>
  </si>
  <si>
    <t xml:space="preserve">Estar inscrita, calificada y clasificada en el Registro Único de Proponentes –RUP- de la Cámara de Comercio de su domicilio, antes de la fecha de cierre o entrega de propuestas de esta INVITACIÓN, en mínimo dos de las clasificaciones de la UNSPSC, establecidos en la Tabla 4, códigos 46 15 16, 72 15 15, 72 15 16, 81 11 15, 81 11 17, 92 12 17 para la experiencia General y, al menos dos de los siguientes códigos de clasificación UNSPSC establecidos en la tabla 4, 45 12 15, 46 17 15, 46 17 16, 46 19 15,
72 15 17 para certificar la experiencia Específica.
</t>
  </si>
  <si>
    <t>Certificado de Registro Único de PROPONENTES —RUP vigente de la Cámara de Comercio, con fecha de expedición no superior a un (1) mes anterior a la fecha de cierre de la INVITACIÓN (debidamente renovado en el año 2020 con la información financiera actualizada a
diciembre 31 de 2019.)</t>
  </si>
  <si>
    <t>Inscrita, calificada y clasificada en: Experiencia General: 72 15 15 y 72 15 16.  Experiencia Específica: 45 12 15; 46 17 16; 46 19 15,  y 72 15 17.
RUP expedido el 9 de diciembre de 2020, código de verificación hlThjkBXHkpjYdTW;
Registro renovado el 17 de julio de  2020</t>
  </si>
  <si>
    <t>22 a 49</t>
  </si>
  <si>
    <t>Inscrita, calificada y clasificada en: Experiencia General:  46 15 16;  72 15 15; 72 15 16 ; 81 11 15; 81 11 17  y92 12 17. Experiencia Específica: 45 12 15; 46 17 15; 46 17 16; y 46 19 15 
RUP expedido el 4 de diciembre de 2020, código de verificación B2049548945F92; 
Registro renovado el 10 de julio de 2020</t>
  </si>
  <si>
    <t>32 a 116</t>
  </si>
  <si>
    <t>Inscrita, calificada y clasificada en:Experiencia General: 46 15 16; 81 11 17 y 92 12 17. Experiencia Específica: 46 17 15; 46 17 16; 46 19 15, y 72 15 17
RUP expedido el 2 de diciembre de 2020, código de verificación 0820KHK3PD
Registro renovado el 27de Agosto de 2020</t>
  </si>
  <si>
    <t>58 a 131</t>
  </si>
  <si>
    <t>Inscrita, calificada y clasificada en Experiencia General:  72 15 15;  72 15 16; 81 11 15; 81 11 17;  y 92 12 17.  Experiencia Específica: 45 12 15; 46 17 15; 46 17 16; 46 19 15; 72 15 17
RUP expedido el 10 de Diciembre de 2020, código de verificación B205112116F80E
Registro renovado el 9 de febrero de 2020</t>
  </si>
  <si>
    <t>37 a 98</t>
  </si>
  <si>
    <t>Inscrita, calificada y clasificada en Experiencia General:: 72 15 15; 72 15 16; 81 11 15, y 81 11 17;  Experiencia Específica: 45 12 15; 46 17 16; 46 19 15, y 72 15 17
RUP expedido el 9 de Diciembre de 2020, código de verificación glkxcNGQzlOjhbsV
Registro renovado el 26 de Marzo de 2020</t>
  </si>
  <si>
    <r>
      <t>7.</t>
    </r>
    <r>
      <rPr>
        <b/>
        <sz val="7"/>
        <color theme="1"/>
        <rFont val="Times New Roman"/>
        <family val="1"/>
      </rPr>
      <t xml:space="preserve">  </t>
    </r>
    <r>
      <rPr>
        <b/>
        <sz val="7"/>
        <color theme="1"/>
        <rFont val="Arial"/>
        <family val="2"/>
      </rPr>
      <t> </t>
    </r>
  </si>
  <si>
    <t xml:space="preserve">Póliza de seriedad de la oferta a favor de entidades Estatales y a nombre de la Universidad de Antioquia.
</t>
  </si>
  <si>
    <t>Póliza de seguros por una cuantía equivalente al diez por ciento (10%) del presupuesto oficial; con una vigencia de sesenta (60) días, contada a partir de la fecha y hora de cierre de la presente Invitación, prorrogable en caso de ser necesario. Con la Propuesta Comercial se debe anexar la póliza</t>
  </si>
  <si>
    <t xml:space="preserve">Expedida por Seguros Generales Suramericana S.A. Póliza No 2803502–1. Asegurado Universidad de Antioquia, Vigencia del 10 de Diciembre de 2020 hasta el 10 de Febrero de 2021; valor asegurado $18'194.683;  expedida el 30 de Noviembre de 2020 </t>
  </si>
  <si>
    <t>50 a 52</t>
  </si>
  <si>
    <t xml:space="preserve">Expedida por Seguros Generales Suramericana S.A. Póliza No 2809802–1. Asegurado Universidad de Antioquia, Vigencia del 10 de Diciembre de 2020 hasta el 20 de Febrero de 2021; valor asegurado $18'194.683;  expedida el 4 de Diciembre de 2020 </t>
  </si>
  <si>
    <t>118 a 121</t>
  </si>
  <si>
    <t xml:space="preserve">Expedida por Seguros del Estado S.A. Póliza No. 45-44-101120688 Asegurado Universidad de Antioquia, Vigencia del 10 de Diciembre de 2020 hasta el 15 de febrero de 2021; valor asegurado $18'194.682,60;  expedida el xxx de Diciembre de 2020 </t>
  </si>
  <si>
    <t xml:space="preserve">Expedida por Seguros del Estado S.A. Póliza No. 15-44-101235383, Asegurado Universidad de Antioquia, Vigencia del 2 de Diciembre de 2020 hasta el 10 de febrero de 2021; valor asegurado $18'194.682,60;  expedida el 1 de Diciembre de 2020 </t>
  </si>
  <si>
    <t xml:space="preserve">Expedida por Seguros del Estado S.A.. Póliza No. 65-44-101191533 Asegurado Universidad de Antioquia, Vigencia del 10 de Diciembre de 2020 hasta el 10 de marzo de 2021; valor asegurado $18'194.682,60;  expedida el 9 de Diciembre de 2020 </t>
  </si>
  <si>
    <t>143-2015</t>
  </si>
  <si>
    <t>REQUERIMIENTOS SUBSANADOS</t>
  </si>
  <si>
    <t>Presentó el contrato, se le solicito el certificado o acta de liquidación y la subsanó el 17/12/2020</t>
  </si>
  <si>
    <t>Tener capacidad jurídica para contratar. Por tanto, el Proponente debe:
(i) Ser persona jurídica con capacidad jurídica para celebrar  contratos;
(ii) Tener como objeto social principal, o conexo, las actividades establecidas en el objeto de la presente INVITACIÓN;
(iii) Haber sido registrada por lo menos TRES (3) años antes de la fecha de apertura de la INVITACIÓN;
(iv) Tener una vigencia mínima igual al término de duración de las garantías exigidas y un año más;
(v) Estar inscrita en la Cámara de Comercio de su domicilio.
(vi) No tener, el representante legal ni los miembros de su órgano de dirección y manejo (sea Junta Directiva, Junta de Socios, entre
otras), inhabilidades, incompatibilidades ni conflictos de interés para contratar con la U.de.A., según la Constitución y la Ley; y el
Acuerdo Superior 395 de 2011 (por el cual se regula el conflicto de intereses del servidor público en la Universidad de Antioquia).
(vii) No tener ninguna de estas situaciones: Cesación de pagos o, cualquier otra circunstancia que justificadamente permita a la U.de.A presumir incapacidad o imposibilidad jurídica, económica o técnica para cumplir el objeto del contrato</t>
  </si>
  <si>
    <t>Presentó el contrato, se le solicitó el certificado o acta de liquidación y lo subsanó el 17/12/2020</t>
  </si>
  <si>
    <r>
      <t xml:space="preserve">Se aceptarán solo aquellas propuestas que certifiquen mediante RUP vigente y actas de liquidación o certificados la experiencia en el suministro, instalación, configuración y puesta en marcha de los sistemas de seguridad electrónica, acreditadas en hasta cinco (5) contratos liquidados. 
La experiencia general será calculada así: la sumatoria de los hasta cinco (5) contratos liquidados que se encuentren clasificados en los códigos requeridos, dividida por el presupuesto oficial total expresado en SMMLV de 2020 y el resultado debe ser mayor que (&gt;2). 
</t>
    </r>
    <r>
      <rPr>
        <u/>
        <sz val="16"/>
        <rFont val="Arial"/>
        <family val="2"/>
      </rPr>
      <t>∑(del valor total de hasta cinco (5) contratos liquidados y certificados)</t>
    </r>
    <r>
      <rPr>
        <sz val="16"/>
        <rFont val="Arial"/>
        <family val="2"/>
      </rPr>
      <t xml:space="preserve">      &gt;2
               Valor del presupuesto total oficial SMMLV 2020  
Dicha experiencia debe cumplir y estar inscrita obligatoriamente en al menos dos (2) de las clasificaciones de la UNSPSC códigos: 461516, 721515, 721516, 811115, 811117 y 921217.
La experiencia será verificada y comprobada mediante el RUP vigente y las correspondientes actas de liquidación o los certificados de los contratos suministrados para acreditar la experiencia.</t>
    </r>
  </si>
  <si>
    <t>Supera el índice de endeudamiento.</t>
  </si>
  <si>
    <t>Modificó el Anexo 2 Formato Propuesta Económica.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</si>
</sst>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7">
    <numFmt numFmtId="6" formatCode="&quot;$&quot;\ #,##0;[Red]\-&quot;$&quot;\ #,##0"/>
    <numFmt numFmtId="42" formatCode="_-&quot;$&quot;\ * #,##0_-;\-&quot;$&quot;\ * #,##0_-;_-&quot;$&quot;\ * &quot;-&quot;_-;_-@_-"/>
    <numFmt numFmtId="41" formatCode="_-* #,##0_-;\-* #,##0_-;_-* &quot;-&quot;_-;_-@_-"/>
    <numFmt numFmtId="43" formatCode="_-* #,##0.00_-;\-* #,##0.00_-;_-* &quot;-&quot;??_-;_-@_-"/>
    <numFmt numFmtId="164" formatCode="_(* #,##0.00_);_(* \(#,##0.00\);_(* &quot;-&quot;??_);_(@_)"/>
    <numFmt numFmtId="165" formatCode="&quot;$&quot;#,##0.00;[Red]\-&quot;$&quot;#,##0.00"/>
    <numFmt numFmtId="166" formatCode="_ * #,##0.00_ ;_ * \-#,##0.00_ ;_ * &quot;-&quot;??_ ;_ @_ "/>
    <numFmt numFmtId="167" formatCode="&quot;K=&quot;\ \ \ \ #,##0.00\ &quot;de contra&quot;"/>
    <numFmt numFmtId="168" formatCode="&quot;$&quot;\ #,##0.00"/>
    <numFmt numFmtId="169" formatCode="#,##0.00\ &quot;SMMLV&quot;"/>
    <numFmt numFmtId="170" formatCode="_ * #,##0_ ;_ * \-#,##0_ ;_ * &quot;-&quot;??_ ;_ @_ "/>
    <numFmt numFmtId="171" formatCode="_-* #,##0.00\ [$€]_-;\-* #,##0.00\ [$€]_-;_-* &quot;-&quot;??\ [$€]_-;_-@_-"/>
    <numFmt numFmtId="172" formatCode="\$#,##0.00_);[Red]\(\$#,##0.00\)"/>
    <numFmt numFmtId="173" formatCode="&quot;$&quot;\ #,##0.00;[Red]&quot;$&quot;\ \-#,##0.00"/>
    <numFmt numFmtId="174" formatCode="_-* #,##0.00\ _$_-;\-* #,##0.00\ _$_-;_-* &quot;-&quot;??\ _$_-;_-@_-"/>
    <numFmt numFmtId="175" formatCode="#,##0.000"/>
    <numFmt numFmtId="176" formatCode="0.0"/>
    <numFmt numFmtId="177" formatCode="###,###,##0.00000"/>
    <numFmt numFmtId="178" formatCode="&quot;$&quot;\ #,##0;&quot;$&quot;\ \-#,##0"/>
    <numFmt numFmtId="179" formatCode="_ &quot;$&quot;\ * #,##0.00_ ;_ &quot;$&quot;\ * \-#,##0.00_ ;_ &quot;$&quot;\ * &quot;-&quot;??_ ;_ @_ "/>
    <numFmt numFmtId="180" formatCode="_ &quot;$&quot;\ * #,##0_ ;_ &quot;$&quot;\ * \-#,##0_ ;_ &quot;$&quot;\ * &quot;-&quot;_ ;_ @_ "/>
    <numFmt numFmtId="181" formatCode="&quot;$&quot;\ #,##0.00;&quot;$&quot;\ \-#,##0.00"/>
    <numFmt numFmtId="182" formatCode="[$$-240A]\ #,##0.00"/>
    <numFmt numFmtId="183" formatCode="&quot;$&quot;\ #,##0;[Red]&quot;$&quot;\ \-#,##0"/>
    <numFmt numFmtId="184" formatCode="_(* #,##0_);_(* \(#,##0\);_(* &quot;-&quot;??_);_(@_)"/>
    <numFmt numFmtId="185" formatCode="_([$$-240A]\ * #,##0_);_([$$-240A]\ * \(#,##0\);_([$$-240A]\ * &quot;-&quot;_);_(@_)"/>
    <numFmt numFmtId="186" formatCode="#,##0;[Red]#,##0"/>
    <numFmt numFmtId="187" formatCode="#,##0.00;[Red]#,##0.00"/>
    <numFmt numFmtId="188" formatCode="&quot;$&quot;\ #,##0"/>
    <numFmt numFmtId="189" formatCode="#,##0.0000"/>
    <numFmt numFmtId="190" formatCode="#,##0.00_ ;[Red]\-#,##0.00\ "/>
    <numFmt numFmtId="191" formatCode="_(&quot;$&quot;\ * #,##0.00_);_(&quot;$&quot;\ * \(#,##0.00\);_(&quot;$&quot;\ * &quot;-&quot;??_);_(@_)"/>
    <numFmt numFmtId="192" formatCode="_(&quot;$&quot;* #,##0.00_);_(&quot;$&quot;* \(#,##0.00\);_(&quot;$&quot;* &quot;-&quot;??_);_(@_)"/>
    <numFmt numFmtId="193" formatCode="_-&quot;$&quot;* #,##0_-;\-&quot;$&quot;* #,##0_-;_-&quot;$&quot;* &quot;-&quot;??_-;_-@_-"/>
    <numFmt numFmtId="194" formatCode="_-[$$-240A]\ * #,##0.00_-;\-[$$-240A]\ * #,##0.00_-;_-[$$-240A]\ * &quot;-&quot;??_-;_-@_-"/>
    <numFmt numFmtId="195" formatCode="&quot;$&quot;#,##0"/>
    <numFmt numFmtId="196" formatCode="_-&quot;$&quot;* #,##0.00_-;\-&quot;$&quot;* #,##0.00_-;_-&quot;$&quot;* &quot;-&quot;??_-;_-@_-"/>
    <numFmt numFmtId="197" formatCode="_-* #,##0.00_-;\-* #,##0.00_-;_-* &quot;-&quot;_-;_-@_-"/>
    <numFmt numFmtId="198" formatCode="_-&quot;$&quot;\ * #,##0_-;\-&quot;$&quot;\ * #,##0_-;_-&quot;$&quot;\ * &quot;-&quot;??_-;_-@_-"/>
    <numFmt numFmtId="199" formatCode="_ &quot;$&quot;\ * #,##0_ ;_ &quot;$&quot;\ * \-#,##0_ ;_ &quot;$&quot;\ * &quot;-&quot;??_ ;_ @_ "/>
    <numFmt numFmtId="200" formatCode="#,##0.0"/>
    <numFmt numFmtId="201" formatCode="d\.m"/>
    <numFmt numFmtId="202" formatCode="0.0%"/>
    <numFmt numFmtId="203" formatCode="\$#,##0"/>
    <numFmt numFmtId="204" formatCode="m\.d\.yy;@"/>
    <numFmt numFmtId="205" formatCode="\$\ #,##0"/>
    <numFmt numFmtId="206" formatCode="_-* #,##0.00_-;\-* #,##0.00_-;_-* &quot;-&quot;??_-;_-@"/>
  </numFmts>
  <fonts count="13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4"/>
      <name val="Arial"/>
      <family val="2"/>
    </font>
    <font>
      <b/>
      <sz val="10"/>
      <name val="Arial"/>
      <family val="2"/>
    </font>
    <font>
      <sz val="12"/>
      <name val="Arial"/>
      <family val="2"/>
    </font>
    <font>
      <b/>
      <sz val="12"/>
      <name val="Arial"/>
      <family val="2"/>
    </font>
    <font>
      <sz val="9"/>
      <name val="Arial"/>
      <family val="2"/>
    </font>
    <font>
      <u/>
      <sz val="7"/>
      <color theme="10"/>
      <name val="Arial"/>
      <family val="2"/>
    </font>
    <font>
      <u/>
      <sz val="8.5"/>
      <color theme="10"/>
      <name val="Arial"/>
      <family val="2"/>
    </font>
    <font>
      <sz val="10"/>
      <name val="Helv"/>
      <charset val="204"/>
    </font>
    <font>
      <sz val="11"/>
      <color indexed="8"/>
      <name val="Calibri"/>
      <family val="2"/>
    </font>
    <font>
      <sz val="11"/>
      <color indexed="9"/>
      <name val="Calibri"/>
      <family val="2"/>
    </font>
    <font>
      <sz val="11"/>
      <color indexed="20"/>
      <name val="Calibri"/>
      <family val="2"/>
    </font>
    <font>
      <sz val="11"/>
      <color indexed="17"/>
      <name val="Calibri"/>
      <family val="2"/>
    </font>
    <font>
      <b/>
      <sz val="11"/>
      <color indexed="52"/>
      <name val="Calibri"/>
      <family val="2"/>
    </font>
    <font>
      <b/>
      <sz val="11"/>
      <color indexed="10"/>
      <name val="Calibri"/>
      <family val="2"/>
    </font>
    <font>
      <b/>
      <sz val="11"/>
      <color indexed="9"/>
      <name val="Calibri"/>
      <family val="2"/>
    </font>
    <font>
      <sz val="11"/>
      <color indexed="10"/>
      <name val="Calibri"/>
      <family val="2"/>
    </font>
    <font>
      <i/>
      <sz val="8"/>
      <name val="Arial"/>
      <family val="2"/>
    </font>
    <font>
      <b/>
      <sz val="11"/>
      <color indexed="62"/>
      <name val="Calibri"/>
      <family val="2"/>
    </font>
    <font>
      <sz val="11"/>
      <color indexed="62"/>
      <name val="Calibri"/>
      <family val="2"/>
    </font>
    <font>
      <i/>
      <sz val="11"/>
      <color indexed="23"/>
      <name val="Calibri"/>
      <family val="2"/>
    </font>
    <font>
      <b/>
      <i/>
      <sz val="7"/>
      <name val="Arial"/>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9"/>
      <name val="Calibri"/>
      <family val="2"/>
    </font>
    <font>
      <sz val="10"/>
      <name val="Myriad Pro"/>
    </font>
    <font>
      <b/>
      <sz val="11"/>
      <color indexed="63"/>
      <name val="Calibri"/>
      <family val="2"/>
    </font>
    <font>
      <b/>
      <sz val="8"/>
      <name val="Arial"/>
      <family val="2"/>
    </font>
    <font>
      <b/>
      <sz val="18"/>
      <color indexed="56"/>
      <name val="Cambria"/>
      <family val="2"/>
    </font>
    <font>
      <b/>
      <sz val="11"/>
      <name val="Arial"/>
      <family val="2"/>
    </font>
    <font>
      <b/>
      <sz val="15"/>
      <color indexed="62"/>
      <name val="Calibri"/>
      <family val="2"/>
    </font>
    <font>
      <b/>
      <sz val="13"/>
      <color indexed="62"/>
      <name val="Calibri"/>
      <family val="2"/>
    </font>
    <font>
      <b/>
      <sz val="18"/>
      <color indexed="62"/>
      <name val="Cambria"/>
      <family val="2"/>
    </font>
    <font>
      <b/>
      <sz val="11"/>
      <color indexed="8"/>
      <name val="Calibri"/>
      <family val="2"/>
    </font>
    <font>
      <b/>
      <sz val="16"/>
      <name val="Arial"/>
      <family val="2"/>
    </font>
    <font>
      <sz val="10"/>
      <color theme="1"/>
      <name val="Arial"/>
      <family val="2"/>
    </font>
    <font>
      <b/>
      <sz val="10"/>
      <color theme="1"/>
      <name val="Arial"/>
      <family val="2"/>
    </font>
    <font>
      <b/>
      <sz val="10"/>
      <color rgb="FF000000"/>
      <name val="Arial"/>
      <family val="2"/>
    </font>
    <font>
      <sz val="11"/>
      <color rgb="FF000000"/>
      <name val="Calibri"/>
      <family val="2"/>
    </font>
    <font>
      <sz val="11"/>
      <name val="Calibri"/>
      <family val="2"/>
      <scheme val="minor"/>
    </font>
    <font>
      <b/>
      <sz val="11"/>
      <name val="Calibri"/>
      <family val="2"/>
      <scheme val="minor"/>
    </font>
    <font>
      <b/>
      <sz val="12"/>
      <name val="Calibri"/>
      <family val="2"/>
      <scheme val="minor"/>
    </font>
    <font>
      <sz val="11"/>
      <name val="Arial"/>
      <family val="2"/>
    </font>
    <font>
      <b/>
      <sz val="14"/>
      <color rgb="FF000000"/>
      <name val="Calibri"/>
      <family val="2"/>
    </font>
    <font>
      <sz val="11"/>
      <color theme="1"/>
      <name val="Arial"/>
      <family val="2"/>
    </font>
    <font>
      <sz val="10"/>
      <name val="Swis721 LtCn BT"/>
      <family val="2"/>
    </font>
    <font>
      <sz val="11"/>
      <name val="Swis721 LtCn BT"/>
      <family val="2"/>
    </font>
    <font>
      <b/>
      <sz val="12"/>
      <name val="Swis721 LtCn BT"/>
      <family val="2"/>
    </font>
    <font>
      <sz val="16"/>
      <name val="Arial"/>
      <family val="2"/>
    </font>
    <font>
      <b/>
      <sz val="11"/>
      <color rgb="FF000000"/>
      <name val="Arial"/>
      <family val="2"/>
    </font>
    <font>
      <sz val="12"/>
      <name val="Calibri"/>
      <family val="2"/>
      <scheme val="minor"/>
    </font>
    <font>
      <b/>
      <vertAlign val="subscript"/>
      <sz val="12"/>
      <name val="Calibri"/>
      <family val="2"/>
      <scheme val="minor"/>
    </font>
    <font>
      <sz val="10"/>
      <name val="Arial"/>
      <family val="2"/>
    </font>
    <font>
      <sz val="10"/>
      <name val="Century Gothic"/>
      <family val="2"/>
    </font>
    <font>
      <u/>
      <sz val="10"/>
      <color theme="10"/>
      <name val="Arial"/>
      <family val="2"/>
    </font>
    <font>
      <sz val="8"/>
      <name val="Arial"/>
      <family val="2"/>
    </font>
    <font>
      <b/>
      <sz val="18"/>
      <name val="Arial"/>
      <family val="2"/>
    </font>
    <font>
      <b/>
      <sz val="22"/>
      <name val="Arial"/>
      <family val="2"/>
    </font>
    <font>
      <b/>
      <sz val="26"/>
      <color rgb="FF000000"/>
      <name val="Calibri"/>
      <family val="2"/>
    </font>
    <font>
      <b/>
      <sz val="20"/>
      <name val="Arial"/>
      <family val="2"/>
    </font>
    <font>
      <sz val="10"/>
      <name val="Arial"/>
      <family val="2"/>
    </font>
    <font>
      <b/>
      <sz val="48"/>
      <name val="Arial"/>
      <family val="2"/>
    </font>
    <font>
      <b/>
      <sz val="10"/>
      <name val="Century Gothic"/>
      <family val="2"/>
    </font>
    <font>
      <b/>
      <sz val="11.5"/>
      <name val="Arial"/>
      <family val="2"/>
    </font>
    <font>
      <b/>
      <sz val="36"/>
      <name val="Arial"/>
      <family val="2"/>
    </font>
    <font>
      <sz val="11"/>
      <color rgb="FFFF0000"/>
      <name val="Arial"/>
      <family val="2"/>
    </font>
    <font>
      <b/>
      <sz val="72"/>
      <name val="Arial"/>
      <family val="2"/>
    </font>
    <font>
      <sz val="10.5"/>
      <color theme="0"/>
      <name val="Arial"/>
      <family val="2"/>
    </font>
    <font>
      <b/>
      <sz val="10.5"/>
      <color theme="0"/>
      <name val="Arial"/>
      <family val="2"/>
    </font>
    <font>
      <b/>
      <sz val="11"/>
      <color theme="0"/>
      <name val="Arial"/>
      <family val="2"/>
    </font>
    <font>
      <sz val="10"/>
      <color rgb="FFFF0000"/>
      <name val="Arial"/>
      <family val="2"/>
    </font>
    <font>
      <b/>
      <sz val="11"/>
      <color rgb="FFFF0000"/>
      <name val="Arial"/>
      <family val="2"/>
    </font>
    <font>
      <b/>
      <sz val="12"/>
      <color rgb="FFFF0000"/>
      <name val="Arial"/>
      <family val="2"/>
    </font>
    <font>
      <sz val="9"/>
      <color indexed="81"/>
      <name val="Tahoma"/>
      <family val="2"/>
    </font>
    <font>
      <b/>
      <sz val="9"/>
      <color indexed="81"/>
      <name val="Tahoma"/>
      <family val="2"/>
    </font>
    <font>
      <b/>
      <sz val="11"/>
      <name val="Swis721 LtCn BT"/>
      <family val="2"/>
    </font>
    <font>
      <b/>
      <sz val="11.5"/>
      <name val="Swis721 LtCn BT"/>
      <family val="2"/>
    </font>
    <font>
      <sz val="16"/>
      <color rgb="FFFF0000"/>
      <name val="Arial"/>
      <family val="2"/>
    </font>
    <font>
      <b/>
      <sz val="14"/>
      <color indexed="81"/>
      <name val="Tahoma"/>
      <family val="2"/>
    </font>
    <font>
      <b/>
      <sz val="11"/>
      <name val="Century Gothic"/>
      <family val="2"/>
    </font>
    <font>
      <b/>
      <sz val="12"/>
      <color theme="1"/>
      <name val="Swis721 LtCn BT"/>
      <family val="2"/>
    </font>
    <font>
      <b/>
      <sz val="12"/>
      <color rgb="FFFF0000"/>
      <name val="Calibri"/>
      <family val="2"/>
      <scheme val="minor"/>
    </font>
    <font>
      <b/>
      <sz val="12"/>
      <color rgb="FF000000"/>
      <name val="Swis721 LtCn BT"/>
      <family val="2"/>
    </font>
    <font>
      <b/>
      <sz val="11"/>
      <color rgb="FF000000"/>
      <name val="Swis721 LtCn BT"/>
      <family val="2"/>
    </font>
    <font>
      <u/>
      <sz val="11"/>
      <color rgb="FF0000FF"/>
      <name val="Calibri"/>
      <family val="2"/>
    </font>
    <font>
      <u/>
      <sz val="11"/>
      <color rgb="FF0000FF"/>
      <name val="Calibri"/>
      <family val="2"/>
      <scheme val="minor"/>
    </font>
    <font>
      <vertAlign val="superscript"/>
      <sz val="11"/>
      <name val="Swis721 LtCn BT"/>
      <family val="2"/>
    </font>
    <font>
      <i/>
      <sz val="11"/>
      <name val="Swis721 LtCn BT"/>
      <family val="2"/>
    </font>
    <font>
      <b/>
      <i/>
      <sz val="11"/>
      <name val="Swis721 LtCn BT"/>
      <family val="2"/>
    </font>
    <font>
      <b/>
      <sz val="10"/>
      <name val="Swis721 LtCn BT"/>
      <family val="2"/>
    </font>
    <font>
      <sz val="10"/>
      <name val="Calibri"/>
      <family val="2"/>
    </font>
    <font>
      <b/>
      <sz val="11.5"/>
      <color rgb="FF000000"/>
      <name val="Swis721 LtCn BT"/>
      <family val="2"/>
    </font>
    <font>
      <b/>
      <sz val="11"/>
      <color theme="1"/>
      <name val="Swis721 LtCn BT"/>
      <family val="2"/>
    </font>
    <font>
      <b/>
      <u/>
      <sz val="10"/>
      <color rgb="FF000000"/>
      <name val="Swis721 LtCn BT"/>
      <family val="2"/>
    </font>
    <font>
      <b/>
      <u/>
      <sz val="10"/>
      <color rgb="FF000000"/>
      <name val="Arial"/>
      <family val="2"/>
    </font>
    <font>
      <sz val="11"/>
      <color theme="1"/>
      <name val="Swis721 LtCn BT"/>
      <family val="2"/>
    </font>
    <font>
      <sz val="11"/>
      <color rgb="FF000000"/>
      <name val="Arial"/>
      <family val="2"/>
    </font>
    <font>
      <sz val="10"/>
      <color theme="1"/>
      <name val="Swis721 LtCn BT"/>
      <family val="2"/>
    </font>
    <font>
      <sz val="10"/>
      <color theme="0"/>
      <name val="Arial"/>
      <family val="2"/>
    </font>
    <font>
      <sz val="12"/>
      <color theme="0"/>
      <name val="Arial"/>
      <family val="2"/>
    </font>
    <font>
      <sz val="10"/>
      <color rgb="FF000000"/>
      <name val="Arial"/>
      <family val="2"/>
    </font>
    <font>
      <b/>
      <sz val="8"/>
      <color rgb="FF000000"/>
      <name val="Calibri"/>
      <family val="2"/>
    </font>
    <font>
      <b/>
      <sz val="8"/>
      <name val="Calibri"/>
      <family val="2"/>
    </font>
    <font>
      <b/>
      <u/>
      <sz val="8"/>
      <name val="Calibri"/>
      <family val="2"/>
    </font>
    <font>
      <sz val="8"/>
      <name val="Calibri"/>
      <family val="2"/>
    </font>
    <font>
      <sz val="8"/>
      <color rgb="FF000000"/>
      <name val="Calibri"/>
      <family val="2"/>
    </font>
    <font>
      <sz val="11"/>
      <color theme="1"/>
      <name val="Calibri"/>
      <family val="2"/>
    </font>
    <font>
      <b/>
      <sz val="11"/>
      <name val="Calibri"/>
      <family val="2"/>
    </font>
    <font>
      <b/>
      <sz val="7"/>
      <color theme="1"/>
      <name val="Arial"/>
      <family val="2"/>
    </font>
    <font>
      <b/>
      <sz val="7"/>
      <name val="Arial"/>
      <family val="2"/>
    </font>
    <font>
      <sz val="7"/>
      <color theme="1"/>
      <name val="Arial"/>
      <family val="2"/>
    </font>
    <font>
      <sz val="7"/>
      <name val="Arial"/>
      <family val="2"/>
    </font>
    <font>
      <sz val="7"/>
      <color rgb="FF000000"/>
      <name val="Arial"/>
      <family val="2"/>
    </font>
    <font>
      <b/>
      <sz val="7"/>
      <color rgb="FF000000"/>
      <name val="Arial"/>
      <family val="2"/>
    </font>
    <font>
      <b/>
      <sz val="7"/>
      <color theme="1"/>
      <name val="Times New Roman"/>
      <family val="1"/>
    </font>
    <font>
      <b/>
      <sz val="26"/>
      <color rgb="FF000000"/>
      <name val="Arial"/>
      <family val="2"/>
    </font>
    <font>
      <b/>
      <sz val="14"/>
      <color rgb="FF000000"/>
      <name val="Arial"/>
      <family val="2"/>
    </font>
    <font>
      <u/>
      <sz val="16"/>
      <name val="Arial"/>
      <family val="2"/>
    </font>
    <font>
      <sz val="10"/>
      <color rgb="FF000000"/>
      <name val="Times New Roman"/>
      <family val="1"/>
    </font>
    <font>
      <b/>
      <sz val="14"/>
      <color theme="1"/>
      <name val="Swis721 LtCn BT"/>
      <family val="2"/>
    </font>
  </fonts>
  <fills count="6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26"/>
      </patternFill>
    </fill>
    <fill>
      <patternFill patternType="solid">
        <fgColor indexed="11"/>
      </patternFill>
    </fill>
    <fill>
      <patternFill patternType="solid">
        <fgColor indexed="51"/>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9"/>
      </patternFill>
    </fill>
    <fill>
      <patternFill patternType="solid">
        <fgColor indexed="55"/>
      </patternFill>
    </fill>
    <fill>
      <patternFill patternType="solid">
        <fgColor indexed="56"/>
      </patternFill>
    </fill>
    <fill>
      <patternFill patternType="solid">
        <fgColor indexed="54"/>
      </patternFill>
    </fill>
    <fill>
      <patternFill patternType="solid">
        <fgColor indexed="43"/>
        <bgColor indexed="64"/>
      </patternFill>
    </fill>
    <fill>
      <patternFill patternType="solid">
        <fgColor theme="6"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6" tint="0.59999389629810485"/>
        <bgColor indexed="64"/>
      </patternFill>
    </fill>
    <fill>
      <patternFill patternType="solid">
        <fgColor rgb="FF92D05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C000"/>
        <bgColor indexed="64"/>
      </patternFill>
    </fill>
    <fill>
      <patternFill patternType="solid">
        <fgColor rgb="FFFFFF00"/>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rgb="FF00B050"/>
        <bgColor indexed="64"/>
      </patternFill>
    </fill>
    <fill>
      <patternFill patternType="solid">
        <fgColor theme="6" tint="-0.249977111117893"/>
        <bgColor indexed="64"/>
      </patternFill>
    </fill>
    <fill>
      <patternFill patternType="solid">
        <fgColor rgb="FFFF6600"/>
        <bgColor indexed="64"/>
      </patternFill>
    </fill>
    <fill>
      <patternFill patternType="solid">
        <fgColor rgb="FF63CB7E"/>
        <bgColor rgb="FF000000"/>
      </patternFill>
    </fill>
    <fill>
      <patternFill patternType="solid">
        <fgColor rgb="FFBFBFBF"/>
        <bgColor rgb="FF000000"/>
      </patternFill>
    </fill>
    <fill>
      <patternFill patternType="solid">
        <fgColor rgb="FFFFFFFF"/>
        <bgColor rgb="FF000000"/>
      </patternFill>
    </fill>
    <fill>
      <patternFill patternType="solid">
        <fgColor rgb="FFFFFF00"/>
        <bgColor rgb="FF000000"/>
      </patternFill>
    </fill>
    <fill>
      <patternFill patternType="solid">
        <fgColor rgb="FFFABF8F"/>
        <bgColor rgb="FF000000"/>
      </patternFill>
    </fill>
    <fill>
      <patternFill patternType="solid">
        <fgColor rgb="FFFFFFFF"/>
        <bgColor rgb="FFFFFFCC"/>
      </patternFill>
    </fill>
    <fill>
      <patternFill patternType="solid">
        <fgColor rgb="FF76933C"/>
        <bgColor rgb="FF000000"/>
      </patternFill>
    </fill>
    <fill>
      <patternFill patternType="solid">
        <fgColor rgb="FFC4D79B"/>
        <bgColor rgb="FF000000"/>
      </patternFill>
    </fill>
    <fill>
      <patternFill patternType="solid">
        <fgColor theme="1" tint="0.499984740745262"/>
        <bgColor indexed="64"/>
      </patternFill>
    </fill>
    <fill>
      <patternFill patternType="solid">
        <fgColor rgb="FF76923C"/>
        <bgColor rgb="FF76923C"/>
      </patternFill>
    </fill>
    <fill>
      <patternFill patternType="solid">
        <fgColor rgb="FFC2D69B"/>
        <bgColor rgb="FFC2D69B"/>
      </patternFill>
    </fill>
    <fill>
      <patternFill patternType="solid">
        <fgColor theme="0"/>
        <bgColor theme="0"/>
      </patternFill>
    </fill>
    <fill>
      <patternFill patternType="solid">
        <fgColor rgb="FFFFFF00"/>
        <bgColor rgb="FFFFFF00"/>
      </patternFill>
    </fill>
    <fill>
      <patternFill patternType="solid">
        <fgColor rgb="FFE6B8AF"/>
        <bgColor rgb="FFE6B8AF"/>
      </patternFill>
    </fill>
    <fill>
      <patternFill patternType="solid">
        <fgColor rgb="FFA4C2F4"/>
        <bgColor rgb="FFA4C2F4"/>
      </patternFill>
    </fill>
    <fill>
      <patternFill patternType="solid">
        <fgColor rgb="FFFFE599"/>
        <bgColor rgb="FFFFE599"/>
      </patternFill>
    </fill>
    <fill>
      <patternFill patternType="solid">
        <fgColor rgb="FF93C47D"/>
        <bgColor rgb="FF93C47D"/>
      </patternFill>
    </fill>
    <fill>
      <patternFill patternType="solid">
        <fgColor rgb="FFDEEAF6"/>
        <bgColor rgb="FFDEEAF6"/>
      </patternFill>
    </fill>
    <fill>
      <patternFill patternType="solid">
        <fgColor rgb="FFD9D9D9"/>
        <bgColor rgb="FFD9D9D9"/>
      </patternFill>
    </fill>
    <fill>
      <patternFill patternType="solid">
        <fgColor rgb="FF76923B"/>
        <bgColor rgb="FFFFFFFF"/>
      </patternFill>
    </fill>
    <fill>
      <patternFill patternType="solid">
        <fgColor rgb="FFC2D59B"/>
        <bgColor rgb="FFFFFFFF"/>
      </patternFill>
    </fill>
    <fill>
      <patternFill patternType="solid">
        <fgColor rgb="FFFFFF00"/>
        <bgColor rgb="FFFFFFFF"/>
      </patternFill>
    </fill>
    <fill>
      <patternFill patternType="solid">
        <fgColor theme="3" tint="0.59999389629810485"/>
        <bgColor rgb="FF000000"/>
      </patternFill>
    </fill>
    <fill>
      <patternFill patternType="solid">
        <fgColor theme="3" tint="0.59999389629810485"/>
        <bgColor rgb="FFA4C2F4"/>
      </patternFill>
    </fill>
    <fill>
      <patternFill patternType="solid">
        <fgColor theme="3" tint="0.59999389629810485"/>
        <bgColor indexed="64"/>
      </patternFill>
    </fill>
  </fills>
  <borders count="17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10"/>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double">
        <color auto="1"/>
      </left>
      <right style="double">
        <color auto="1"/>
      </right>
      <top/>
      <bottom style="double">
        <color auto="1"/>
      </bottom>
      <diagonal/>
    </border>
    <border>
      <left style="double">
        <color auto="1"/>
      </left>
      <right style="double">
        <color auto="1"/>
      </right>
      <top style="double">
        <color auto="1"/>
      </top>
      <bottom/>
      <diagonal/>
    </border>
    <border>
      <left/>
      <right/>
      <top style="double">
        <color auto="1"/>
      </top>
      <bottom style="medium">
        <color auto="1"/>
      </bottom>
      <diagonal/>
    </border>
    <border>
      <left/>
      <right/>
      <top style="double">
        <color auto="1"/>
      </top>
      <bottom/>
      <diagonal/>
    </border>
    <border>
      <left/>
      <right/>
      <top style="thin">
        <color indexed="64"/>
      </top>
      <bottom style="thin">
        <color indexed="64"/>
      </bottom>
      <diagonal/>
    </border>
    <border>
      <left style="double">
        <color auto="1"/>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style="double">
        <color indexed="64"/>
      </right>
      <top/>
      <bottom/>
      <diagonal/>
    </border>
    <border>
      <left/>
      <right style="double">
        <color auto="1"/>
      </right>
      <top style="double">
        <color auto="1"/>
      </top>
      <bottom style="double">
        <color auto="1"/>
      </bottom>
      <diagonal/>
    </border>
    <border>
      <left style="double">
        <color indexed="64"/>
      </left>
      <right style="medium">
        <color indexed="64"/>
      </right>
      <top style="double">
        <color indexed="64"/>
      </top>
      <bottom style="medium">
        <color indexed="64"/>
      </bottom>
      <diagonal/>
    </border>
    <border>
      <left/>
      <right style="double">
        <color indexed="64"/>
      </right>
      <top style="double">
        <color indexed="64"/>
      </top>
      <bottom style="medium">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style="double">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style="double">
        <color auto="1"/>
      </left>
      <right/>
      <top style="double">
        <color auto="1"/>
      </top>
      <bottom style="medium">
        <color auto="1"/>
      </bottom>
      <diagonal/>
    </border>
    <border>
      <left style="medium">
        <color indexed="64"/>
      </left>
      <right style="medium">
        <color indexed="64"/>
      </right>
      <top style="medium">
        <color indexed="64"/>
      </top>
      <bottom style="medium">
        <color indexed="64"/>
      </bottom>
      <diagonal/>
    </border>
    <border>
      <left style="double">
        <color auto="1"/>
      </left>
      <right style="double">
        <color indexed="64"/>
      </right>
      <top/>
      <bottom style="double">
        <color indexed="64"/>
      </bottom>
      <diagonal/>
    </border>
    <border>
      <left style="double">
        <color auto="1"/>
      </left>
      <right/>
      <top/>
      <bottom style="double">
        <color indexed="64"/>
      </bottom>
      <diagonal/>
    </border>
    <border>
      <left/>
      <right style="double">
        <color indexed="64"/>
      </right>
      <top/>
      <bottom style="double">
        <color indexed="64"/>
      </bottom>
      <diagonal/>
    </border>
    <border>
      <left/>
      <right/>
      <top/>
      <bottom style="double">
        <color indexed="64"/>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diagonal/>
    </border>
    <border>
      <left style="thin">
        <color auto="1"/>
      </left>
      <right style="thin">
        <color auto="1"/>
      </right>
      <top style="medium">
        <color auto="1"/>
      </top>
      <bottom style="thin">
        <color auto="1"/>
      </bottom>
      <diagonal/>
    </border>
    <border>
      <left style="medium">
        <color auto="1"/>
      </left>
      <right style="medium">
        <color auto="1"/>
      </right>
      <top style="hair">
        <color auto="1"/>
      </top>
      <bottom style="hair">
        <color auto="1"/>
      </bottom>
      <diagonal/>
    </border>
    <border>
      <left/>
      <right/>
      <top style="hair">
        <color auto="1"/>
      </top>
      <bottom style="hair">
        <color auto="1"/>
      </bottom>
      <diagonal/>
    </border>
    <border>
      <left style="medium">
        <color auto="1"/>
      </left>
      <right style="double">
        <color auto="1"/>
      </right>
      <top style="hair">
        <color auto="1"/>
      </top>
      <bottom style="hair">
        <color auto="1"/>
      </bottom>
      <diagonal/>
    </border>
    <border>
      <left style="medium">
        <color auto="1"/>
      </left>
      <right style="medium">
        <color auto="1"/>
      </right>
      <top style="double">
        <color auto="1"/>
      </top>
      <bottom style="medium">
        <color auto="1"/>
      </bottom>
      <diagonal/>
    </border>
    <border>
      <left style="medium">
        <color auto="1"/>
      </left>
      <right style="double">
        <color auto="1"/>
      </right>
      <top style="double">
        <color auto="1"/>
      </top>
      <bottom style="medium">
        <color auto="1"/>
      </bottom>
      <diagonal/>
    </border>
    <border>
      <left/>
      <right style="medium">
        <color auto="1"/>
      </right>
      <top style="double">
        <color auto="1"/>
      </top>
      <bottom style="medium">
        <color auto="1"/>
      </bottom>
      <diagonal/>
    </border>
    <border>
      <left style="thin">
        <color indexed="64"/>
      </left>
      <right style="thin">
        <color indexed="64"/>
      </right>
      <top style="thin">
        <color auto="1"/>
      </top>
      <bottom style="thin">
        <color indexed="64"/>
      </bottom>
      <diagonal/>
    </border>
    <border>
      <left style="double">
        <color auto="1"/>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auto="1"/>
      </left>
      <right style="medium">
        <color auto="1"/>
      </right>
      <top style="medium">
        <color indexed="64"/>
      </top>
      <bottom style="hair">
        <color auto="1"/>
      </bottom>
      <diagonal/>
    </border>
    <border>
      <left style="medium">
        <color auto="1"/>
      </left>
      <right style="double">
        <color auto="1"/>
      </right>
      <top style="medium">
        <color auto="1"/>
      </top>
      <bottom style="hair">
        <color auto="1"/>
      </bottom>
      <diagonal/>
    </border>
    <border>
      <left style="double">
        <color auto="1"/>
      </left>
      <right/>
      <top style="hair">
        <color auto="1"/>
      </top>
      <bottom style="hair">
        <color auto="1"/>
      </bottom>
      <diagonal/>
    </border>
    <border>
      <left/>
      <right style="medium">
        <color auto="1"/>
      </right>
      <top style="hair">
        <color auto="1"/>
      </top>
      <bottom style="hair">
        <color auto="1"/>
      </bottom>
      <diagonal/>
    </border>
    <border>
      <left style="medium">
        <color indexed="64"/>
      </left>
      <right style="medium">
        <color indexed="64"/>
      </right>
      <top style="hair">
        <color indexed="64"/>
      </top>
      <bottom style="medium">
        <color auto="1"/>
      </bottom>
      <diagonal/>
    </border>
    <border>
      <left style="double">
        <color auto="1"/>
      </left>
      <right/>
      <top style="medium">
        <color auto="1"/>
      </top>
      <bottom style="double">
        <color auto="1"/>
      </bottom>
      <diagonal/>
    </border>
    <border>
      <left/>
      <right/>
      <top style="medium">
        <color auto="1"/>
      </top>
      <bottom style="double">
        <color auto="1"/>
      </bottom>
      <diagonal/>
    </border>
    <border>
      <left/>
      <right style="medium">
        <color auto="1"/>
      </right>
      <top style="medium">
        <color auto="1"/>
      </top>
      <bottom style="double">
        <color auto="1"/>
      </bottom>
      <diagonal/>
    </border>
    <border>
      <left style="medium">
        <color auto="1"/>
      </left>
      <right style="medium">
        <color auto="1"/>
      </right>
      <top style="medium">
        <color auto="1"/>
      </top>
      <bottom style="double">
        <color auto="1"/>
      </bottom>
      <diagonal/>
    </border>
    <border>
      <left style="medium">
        <color auto="1"/>
      </left>
      <right style="double">
        <color auto="1"/>
      </right>
      <top style="medium">
        <color auto="1"/>
      </top>
      <bottom style="double">
        <color auto="1"/>
      </bottom>
      <diagonal/>
    </border>
    <border>
      <left style="medium">
        <color indexed="64"/>
      </left>
      <right style="double">
        <color indexed="64"/>
      </right>
      <top style="hair">
        <color indexed="64"/>
      </top>
      <bottom style="medium">
        <color auto="1"/>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double">
        <color indexed="64"/>
      </left>
      <right style="thin">
        <color indexed="64"/>
      </right>
      <top style="medium">
        <color indexed="64"/>
      </top>
      <bottom style="thin">
        <color indexed="64"/>
      </bottom>
      <diagonal/>
    </border>
    <border>
      <left style="double">
        <color indexed="64"/>
      </left>
      <right style="medium">
        <color indexed="64"/>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double">
        <color indexed="64"/>
      </left>
      <right style="medium">
        <color indexed="64"/>
      </right>
      <top/>
      <bottom style="double">
        <color indexed="64"/>
      </bottom>
      <diagonal/>
    </border>
    <border>
      <left style="medium">
        <color indexed="64"/>
      </left>
      <right/>
      <top/>
      <bottom style="double">
        <color indexed="64"/>
      </bottom>
      <diagonal/>
    </border>
    <border>
      <left style="medium">
        <color indexed="64"/>
      </left>
      <right style="medium">
        <color indexed="64"/>
      </right>
      <top/>
      <bottom style="double">
        <color indexed="64"/>
      </bottom>
      <diagonal/>
    </border>
    <border>
      <left/>
      <right style="medium">
        <color indexed="64"/>
      </right>
      <top/>
      <bottom style="double">
        <color indexed="64"/>
      </bottom>
      <diagonal/>
    </border>
    <border>
      <left style="double">
        <color indexed="64"/>
      </left>
      <right/>
      <top/>
      <bottom style="double">
        <color indexed="64"/>
      </bottom>
      <diagonal/>
    </border>
    <border>
      <left style="medium">
        <color indexed="64"/>
      </left>
      <right/>
      <top style="double">
        <color indexed="64"/>
      </top>
      <bottom/>
      <diagonal/>
    </border>
    <border>
      <left style="double">
        <color indexed="64"/>
      </left>
      <right/>
      <top style="double">
        <color indexed="64"/>
      </top>
      <bottom style="double">
        <color indexed="64"/>
      </bottom>
      <diagonal/>
    </border>
    <border>
      <left style="double">
        <color indexed="64"/>
      </left>
      <right style="medium">
        <color indexed="64"/>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double">
        <color indexed="64"/>
      </bottom>
      <diagonal/>
    </border>
    <border>
      <left style="medium">
        <color indexed="64"/>
      </left>
      <right style="medium">
        <color indexed="64"/>
      </right>
      <top style="double">
        <color indexed="64"/>
      </top>
      <bottom style="double">
        <color indexed="64"/>
      </bottom>
      <diagonal/>
    </border>
    <border>
      <left/>
      <right style="medium">
        <color indexed="64"/>
      </right>
      <top style="double">
        <color indexed="64"/>
      </top>
      <bottom style="double">
        <color indexed="64"/>
      </bottom>
      <diagonal/>
    </border>
    <border>
      <left style="double">
        <color indexed="64"/>
      </left>
      <right style="medium">
        <color indexed="64"/>
      </right>
      <top style="double">
        <color indexed="64"/>
      </top>
      <bottom/>
      <diagonal/>
    </border>
    <border>
      <left style="medium">
        <color indexed="64"/>
      </left>
      <right style="medium">
        <color indexed="64"/>
      </right>
      <top style="double">
        <color indexed="64"/>
      </top>
      <bottom/>
      <diagonal/>
    </border>
    <border>
      <left/>
      <right style="double">
        <color indexed="64"/>
      </right>
      <top style="double">
        <color indexed="64"/>
      </top>
      <bottom style="double">
        <color indexed="64"/>
      </bottom>
      <diagonal/>
    </border>
    <border>
      <left style="medium">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top style="medium">
        <color indexed="64"/>
      </top>
      <bottom style="thin">
        <color indexed="64"/>
      </bottom>
      <diagonal/>
    </border>
    <border>
      <left/>
      <right/>
      <top style="double">
        <color indexed="64"/>
      </top>
      <bottom/>
      <diagonal/>
    </border>
    <border>
      <left/>
      <right style="double">
        <color indexed="64"/>
      </right>
      <top style="double">
        <color indexed="64"/>
      </top>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double">
        <color rgb="FF000000"/>
      </left>
      <right style="medium">
        <color rgb="FF000000"/>
      </right>
      <top style="double">
        <color rgb="FF000000"/>
      </top>
      <bottom style="double">
        <color rgb="FF000000"/>
      </bottom>
      <diagonal/>
    </border>
    <border>
      <left style="double">
        <color rgb="FF000000"/>
      </left>
      <right style="double">
        <color rgb="FF000000"/>
      </right>
      <top style="double">
        <color rgb="FF000000"/>
      </top>
      <bottom style="double">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double">
        <color rgb="FF000000"/>
      </top>
      <bottom style="thin">
        <color rgb="FF000000"/>
      </bottom>
      <diagonal/>
    </border>
    <border>
      <left style="thin">
        <color rgb="FF000000"/>
      </left>
      <right style="thin">
        <color rgb="FF000000"/>
      </right>
      <top style="thin">
        <color rgb="FF000000"/>
      </top>
      <bottom style="double">
        <color rgb="FF000000"/>
      </bottom>
      <diagonal/>
    </border>
    <border>
      <left style="double">
        <color rgb="FF000000"/>
      </left>
      <right/>
      <top style="double">
        <color rgb="FF000000"/>
      </top>
      <bottom style="double">
        <color rgb="FF000000"/>
      </bottom>
      <diagonal/>
    </border>
    <border>
      <left style="medium">
        <color rgb="FF000000"/>
      </left>
      <right style="medium">
        <color rgb="FF000000"/>
      </right>
      <top/>
      <bottom style="hair">
        <color rgb="FF000000"/>
      </bottom>
      <diagonal/>
    </border>
    <border>
      <left style="medium">
        <color rgb="FF000000"/>
      </left>
      <right style="medium">
        <color rgb="FF000000"/>
      </right>
      <top style="double">
        <color rgb="FF000000"/>
      </top>
      <bottom style="double">
        <color rgb="FF000000"/>
      </bottom>
      <diagonal/>
    </border>
    <border>
      <left/>
      <right/>
      <top style="double">
        <color rgb="FF000000"/>
      </top>
      <bottom style="double">
        <color rgb="FF000000"/>
      </bottom>
      <diagonal/>
    </border>
    <border>
      <left style="medium">
        <color rgb="FF000000"/>
      </left>
      <right/>
      <top style="double">
        <color rgb="FF000000"/>
      </top>
      <bottom style="double">
        <color rgb="FF000000"/>
      </bottom>
      <diagonal/>
    </border>
    <border>
      <left style="medium">
        <color rgb="FF000000"/>
      </left>
      <right style="double">
        <color rgb="FF000000"/>
      </right>
      <top style="double">
        <color rgb="FF000000"/>
      </top>
      <bottom style="double">
        <color rgb="FF000000"/>
      </bottom>
      <diagonal/>
    </border>
    <border>
      <left/>
      <right style="double">
        <color rgb="FF000000"/>
      </right>
      <top style="double">
        <color rgb="FF000000"/>
      </top>
      <bottom style="double">
        <color rgb="FF000000"/>
      </bottom>
      <diagonal/>
    </border>
    <border>
      <left style="medium">
        <color rgb="FF000000"/>
      </left>
      <right style="double">
        <color rgb="FF000000"/>
      </right>
      <top/>
      <bottom style="hair">
        <color rgb="FF000000"/>
      </bottom>
      <diagonal/>
    </border>
    <border>
      <left style="thin">
        <color indexed="64"/>
      </left>
      <right style="thin">
        <color indexed="64"/>
      </right>
      <top style="thin">
        <color auto="1"/>
      </top>
      <bottom style="thin">
        <color indexed="64"/>
      </bottom>
      <diagonal/>
    </border>
    <border>
      <left style="thin">
        <color rgb="FF000000"/>
      </left>
      <right style="double">
        <color rgb="FF000000"/>
      </right>
      <top/>
      <bottom style="double">
        <color rgb="FF000000"/>
      </bottom>
      <diagonal/>
    </border>
    <border>
      <left/>
      <right style="double">
        <color rgb="FF000000"/>
      </right>
      <top/>
      <bottom/>
      <diagonal/>
    </border>
    <border>
      <left/>
      <right style="double">
        <color rgb="FF000000"/>
      </right>
      <top style="double">
        <color rgb="FF000000"/>
      </top>
      <bottom/>
      <diagonal/>
    </border>
    <border>
      <left style="double">
        <color rgb="FF000000"/>
      </left>
      <right style="double">
        <color rgb="FF000000"/>
      </right>
      <top style="double">
        <color rgb="FF000000"/>
      </top>
      <bottom/>
      <diagonal/>
    </border>
    <border>
      <left style="double">
        <color rgb="FF000000"/>
      </left>
      <right style="double">
        <color rgb="FF000000"/>
      </right>
      <top/>
      <bottom/>
      <diagonal/>
    </border>
    <border>
      <left style="double">
        <color rgb="FF000000"/>
      </left>
      <right style="double">
        <color rgb="FF000000"/>
      </right>
      <top/>
      <bottom style="double">
        <color rgb="FF000000"/>
      </bottom>
      <diagonal/>
    </border>
    <border>
      <left style="thin">
        <color rgb="FF000000"/>
      </left>
      <right style="double">
        <color rgb="FF000000"/>
      </right>
      <top style="double">
        <color rgb="FF000000"/>
      </top>
      <bottom/>
      <diagonal/>
    </border>
    <border>
      <left style="thin">
        <color rgb="FF000000"/>
      </left>
      <right style="double">
        <color rgb="FF000000"/>
      </right>
      <top/>
      <bottom/>
      <diagonal/>
    </border>
    <border>
      <left style="double">
        <color rgb="FF000000"/>
      </left>
      <right/>
      <top style="double">
        <color rgb="FF000000"/>
      </top>
      <bottom/>
      <diagonal/>
    </border>
    <border>
      <left/>
      <right/>
      <top style="double">
        <color rgb="FF000000"/>
      </top>
      <bottom/>
      <diagonal/>
    </border>
    <border>
      <left style="thin">
        <color rgb="FF000000"/>
      </left>
      <right style="thin">
        <color rgb="FF000000"/>
      </right>
      <top style="medium">
        <color indexed="64"/>
      </top>
      <bottom style="thin">
        <color rgb="FF000000"/>
      </bottom>
      <diagonal/>
    </border>
    <border>
      <left style="thin">
        <color rgb="FF000000"/>
      </left>
      <right style="thin">
        <color rgb="FF000000"/>
      </right>
      <top style="thin">
        <color rgb="FF000000"/>
      </top>
      <bottom style="medium">
        <color indexed="64"/>
      </bottom>
      <diagonal/>
    </border>
    <border>
      <left style="double">
        <color rgb="FF000000"/>
      </left>
      <right style="medium">
        <color rgb="FF000000"/>
      </right>
      <top/>
      <bottom style="double">
        <color rgb="FF000000"/>
      </bottom>
      <diagonal/>
    </border>
    <border>
      <left style="double">
        <color rgb="FF000000"/>
      </left>
      <right/>
      <top/>
      <bottom style="double">
        <color rgb="FF000000"/>
      </bottom>
      <diagonal/>
    </border>
    <border>
      <left/>
      <right/>
      <top/>
      <bottom style="double">
        <color rgb="FF000000"/>
      </bottom>
      <diagonal/>
    </border>
    <border>
      <left/>
      <right style="double">
        <color rgb="FF000000"/>
      </right>
      <top/>
      <bottom style="double">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double">
        <color auto="1"/>
      </left>
      <right/>
      <top style="hair">
        <color auto="1"/>
      </top>
      <bottom style="medium">
        <color auto="1"/>
      </bottom>
      <diagonal/>
    </border>
    <border>
      <left/>
      <right/>
      <top style="hair">
        <color auto="1"/>
      </top>
      <bottom style="medium">
        <color auto="1"/>
      </bottom>
      <diagonal/>
    </border>
    <border>
      <left/>
      <right style="double">
        <color rgb="FF000000"/>
      </right>
      <top style="double">
        <color indexed="64"/>
      </top>
      <bottom style="medium">
        <color auto="1"/>
      </bottom>
      <diagonal/>
    </border>
    <border>
      <left/>
      <right style="double">
        <color auto="1"/>
      </right>
      <top style="medium">
        <color auto="1"/>
      </top>
      <bottom style="hair">
        <color auto="1"/>
      </bottom>
      <diagonal/>
    </border>
    <border>
      <left/>
      <right style="double">
        <color auto="1"/>
      </right>
      <top style="hair">
        <color auto="1"/>
      </top>
      <bottom style="hair">
        <color auto="1"/>
      </bottom>
      <diagonal/>
    </border>
    <border>
      <left/>
      <right style="double">
        <color rgb="FF000000"/>
      </right>
      <top style="hair">
        <color auto="1"/>
      </top>
      <bottom style="medium">
        <color auto="1"/>
      </bottom>
      <diagonal/>
    </border>
  </borders>
  <cellStyleXfs count="442">
    <xf numFmtId="0" fontId="0" fillId="0" borderId="0"/>
    <xf numFmtId="165" fontId="13" fillId="0" borderId="0" applyFont="0" applyFill="0" applyProtection="0"/>
    <xf numFmtId="0" fontId="13" fillId="0" borderId="0"/>
    <xf numFmtId="166" fontId="16" fillId="0" borderId="0" applyFont="0" applyFill="0" applyBorder="0" applyAlignment="0" applyProtection="0"/>
    <xf numFmtId="171" fontId="13" fillId="0" borderId="0" applyFont="0" applyFill="0" applyBorder="0" applyAlignment="0" applyProtection="0"/>
    <xf numFmtId="0" fontId="19"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2" fontId="13" fillId="0" borderId="0" applyFont="0" applyFill="0" applyProtection="0"/>
    <xf numFmtId="172" fontId="13" fillId="0" borderId="0" applyFont="0" applyFill="0" applyProtection="0"/>
    <xf numFmtId="164"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3" fontId="13" fillId="0" borderId="0" applyFont="0" applyFill="0" applyProtection="0"/>
    <xf numFmtId="173" fontId="13" fillId="0" borderId="0" applyFont="0" applyFill="0" applyProtection="0"/>
    <xf numFmtId="173" fontId="13" fillId="0" borderId="0" applyFont="0" applyFill="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3" fontId="13" fillId="0" borderId="0" applyFont="0" applyFill="0" applyProtection="0"/>
    <xf numFmtId="173" fontId="13" fillId="0" borderId="0" applyFont="0" applyFill="0" applyProtection="0"/>
    <xf numFmtId="173" fontId="13" fillId="0" borderId="0" applyFont="0" applyFill="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5" fontId="13" fillId="0" borderId="0" applyFont="0" applyFill="0" applyProtection="0"/>
    <xf numFmtId="165" fontId="13" fillId="0" borderId="0" applyFont="0" applyFill="0" applyProtection="0"/>
    <xf numFmtId="164" fontId="13" fillId="0" borderId="0" applyFont="0" applyFill="0" applyBorder="0" applyAlignment="0" applyProtection="0"/>
    <xf numFmtId="174" fontId="13" fillId="0" borderId="0" applyFont="0" applyFill="0" applyBorder="0" applyAlignment="0" applyProtection="0"/>
    <xf numFmtId="164" fontId="13" fillId="0" borderId="0" applyFont="0" applyFill="0" applyBorder="0" applyAlignment="0" applyProtection="0"/>
    <xf numFmtId="175" fontId="13" fillId="0" borderId="0" applyFont="0" applyFill="0" applyProtection="0"/>
    <xf numFmtId="0" fontId="13" fillId="0" borderId="0" applyFont="0" applyFill="0" applyProtection="0"/>
    <xf numFmtId="0" fontId="13" fillId="0" borderId="0" applyFont="0" applyFill="0" applyProtection="0"/>
    <xf numFmtId="0" fontId="13" fillId="0" borderId="0" applyFont="0" applyFill="0" applyProtection="0"/>
    <xf numFmtId="0" fontId="13" fillId="0" borderId="0" applyFont="0" applyFill="0" applyProtection="0"/>
    <xf numFmtId="0" fontId="13" fillId="0" borderId="0" applyFont="0" applyFill="0" applyProtection="0"/>
    <xf numFmtId="0" fontId="13" fillId="0" borderId="0" applyFont="0" applyFill="0" applyProtection="0"/>
    <xf numFmtId="172" fontId="13" fillId="0" borderId="0" applyFont="0" applyFill="0" applyProtection="0"/>
    <xf numFmtId="176" fontId="13" fillId="0" borderId="0" applyFont="0" applyFill="0" applyProtection="0"/>
    <xf numFmtId="176" fontId="13" fillId="0" borderId="0" applyFont="0" applyFill="0" applyProtection="0"/>
    <xf numFmtId="176" fontId="13" fillId="0" borderId="0" applyFont="0" applyFill="0" applyProtection="0"/>
    <xf numFmtId="172" fontId="13" fillId="0" borderId="0" applyFont="0" applyFill="0" applyProtection="0"/>
    <xf numFmtId="172" fontId="13" fillId="0" borderId="0" applyFont="0" applyFill="0" applyProtection="0"/>
    <xf numFmtId="175" fontId="13" fillId="0" borderId="0" applyFont="0" applyFill="0" applyProtection="0"/>
    <xf numFmtId="175" fontId="13" fillId="0" borderId="0" applyFont="0" applyFill="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7" fontId="13" fillId="0" borderId="0" applyFont="0" applyFill="0" applyProtection="0"/>
    <xf numFmtId="177" fontId="13" fillId="0" borderId="0" applyFont="0" applyFill="0" applyProtection="0"/>
    <xf numFmtId="177" fontId="13" fillId="0" borderId="0" applyFont="0" applyFill="0" applyProtection="0"/>
    <xf numFmtId="165" fontId="13" fillId="0" borderId="0" applyFont="0" applyFill="0" applyProtection="0"/>
    <xf numFmtId="165" fontId="13" fillId="0" borderId="0" applyFont="0" applyFill="0" applyProtection="0"/>
    <xf numFmtId="165" fontId="13" fillId="0" borderId="0" applyFont="0" applyFill="0" applyProtection="0"/>
    <xf numFmtId="165" fontId="13" fillId="0" borderId="0" applyFont="0" applyFill="0" applyProtection="0"/>
    <xf numFmtId="165" fontId="13" fillId="0" borderId="0" applyFont="0" applyFill="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9" fontId="13" fillId="0" borderId="0" applyFont="0" applyFill="0" applyBorder="0" applyAlignment="0" applyProtection="0"/>
    <xf numFmtId="180" fontId="13" fillId="0" borderId="0" applyFont="0" applyFill="0" applyBorder="0" applyAlignment="0" applyProtection="0"/>
    <xf numFmtId="180" fontId="13" fillId="0" borderId="0" applyFont="0" applyFill="0" applyBorder="0" applyAlignment="0" applyProtection="0"/>
    <xf numFmtId="180" fontId="13" fillId="0" borderId="0" applyFont="0" applyFill="0" applyBorder="0" applyAlignment="0" applyProtection="0"/>
    <xf numFmtId="12" fontId="13" fillId="0" borderId="0" applyFont="0" applyFill="0" applyProtection="0"/>
    <xf numFmtId="12" fontId="13" fillId="0" borderId="0" applyFont="0" applyFill="0" applyProtection="0"/>
    <xf numFmtId="12" fontId="13" fillId="0" borderId="0" applyFont="0" applyFill="0" applyProtection="0"/>
    <xf numFmtId="41" fontId="17"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9"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13" fontId="13" fillId="0" borderId="0" applyFont="0" applyFill="0" applyProtection="0"/>
    <xf numFmtId="13" fontId="13" fillId="0" borderId="0" applyFont="0" applyFill="0" applyProtection="0"/>
    <xf numFmtId="13" fontId="13" fillId="0" borderId="0" applyFont="0" applyFill="0" applyProtection="0"/>
    <xf numFmtId="13" fontId="13" fillId="0" borderId="0" applyFont="0" applyFill="0" applyProtection="0"/>
    <xf numFmtId="13" fontId="13" fillId="0" borderId="0" applyFont="0" applyFill="0" applyProtection="0"/>
    <xf numFmtId="9" fontId="13" fillId="0" borderId="0" applyFont="0" applyFill="0" applyBorder="0" applyAlignment="0" applyProtection="0"/>
    <xf numFmtId="0" fontId="13" fillId="0" borderId="0"/>
    <xf numFmtId="0" fontId="13" fillId="0" borderId="0"/>
    <xf numFmtId="0" fontId="13" fillId="0" borderId="0"/>
    <xf numFmtId="0" fontId="21"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1"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2"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3" fillId="14" borderId="0" applyNumberFormat="0" applyBorder="0" applyAlignment="0" applyProtection="0"/>
    <xf numFmtId="0" fontId="23" fillId="9"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8" borderId="0" applyNumberFormat="0" applyBorder="0" applyAlignment="0" applyProtection="0"/>
    <xf numFmtId="3" fontId="15" fillId="0" borderId="0">
      <alignment horizontal="center" vertical="center"/>
    </xf>
    <xf numFmtId="0" fontId="24" fillId="3"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6" fillId="22" borderId="3" applyNumberFormat="0" applyAlignment="0" applyProtection="0"/>
    <xf numFmtId="0" fontId="27" fillId="23" borderId="3" applyNumberFormat="0" applyAlignment="0" applyProtection="0"/>
    <xf numFmtId="0" fontId="27" fillId="23" borderId="3" applyNumberFormat="0" applyAlignment="0" applyProtection="0"/>
    <xf numFmtId="0" fontId="27" fillId="23" borderId="3" applyNumberFormat="0" applyAlignment="0" applyProtection="0"/>
    <xf numFmtId="0" fontId="28" fillId="24" borderId="4" applyNumberFormat="0" applyAlignment="0" applyProtection="0"/>
    <xf numFmtId="0" fontId="28" fillId="24" borderId="4" applyNumberFormat="0" applyAlignment="0" applyProtection="0"/>
    <xf numFmtId="0" fontId="29" fillId="0" borderId="5" applyNumberFormat="0" applyFill="0" applyAlignment="0" applyProtection="0"/>
    <xf numFmtId="0" fontId="29" fillId="0" borderId="5" applyNumberFormat="0" applyFill="0" applyAlignment="0" applyProtection="0"/>
    <xf numFmtId="0" fontId="29" fillId="0" borderId="5" applyNumberFormat="0" applyFill="0" applyAlignment="0" applyProtection="0"/>
    <xf numFmtId="0" fontId="28" fillId="24" borderId="4" applyNumberFormat="0" applyAlignment="0" applyProtection="0"/>
    <xf numFmtId="0" fontId="30" fillId="0" borderId="0">
      <alignment horizontal="left" vertical="top"/>
    </xf>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32" fillId="13" borderId="3" applyNumberFormat="0" applyAlignment="0" applyProtection="0"/>
    <xf numFmtId="0" fontId="32" fillId="13" borderId="3" applyNumberFormat="0" applyAlignment="0" applyProtection="0"/>
    <xf numFmtId="0" fontId="32" fillId="13" borderId="3" applyNumberFormat="0" applyAlignment="0" applyProtection="0"/>
    <xf numFmtId="0" fontId="13" fillId="27" borderId="1" applyNumberFormat="0" applyFont="0" applyFill="0" applyBorder="0" applyAlignment="0" applyProtection="0">
      <alignment horizontal="center" vertical="center" wrapText="1"/>
      <protection locked="0"/>
    </xf>
    <xf numFmtId="0" fontId="33" fillId="0" borderId="0" applyNumberFormat="0" applyFill="0" applyBorder="0" applyAlignment="0" applyProtection="0"/>
    <xf numFmtId="0" fontId="34" fillId="0" borderId="0">
      <alignment horizontal="centerContinuous"/>
    </xf>
    <xf numFmtId="0" fontId="25" fillId="4" borderId="0" applyNumberFormat="0" applyBorder="0" applyAlignment="0" applyProtection="0"/>
    <xf numFmtId="0" fontId="35" fillId="0" borderId="6" applyNumberFormat="0" applyFill="0" applyAlignment="0" applyProtection="0"/>
    <xf numFmtId="0" fontId="36" fillId="0" borderId="7" applyNumberFormat="0" applyFill="0" applyAlignment="0" applyProtection="0"/>
    <xf numFmtId="0" fontId="37" fillId="0" borderId="8" applyNumberFormat="0" applyFill="0" applyAlignment="0" applyProtection="0"/>
    <xf numFmtId="0" fontId="37" fillId="0" borderId="0" applyNumberFormat="0" applyFill="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32" fillId="7" borderId="3" applyNumberFormat="0" applyAlignment="0" applyProtection="0"/>
    <xf numFmtId="0" fontId="38" fillId="0" borderId="9" applyNumberFormat="0" applyFill="0" applyAlignment="0" applyProtection="0"/>
    <xf numFmtId="173" fontId="13" fillId="0" borderId="0" applyFont="0" applyFill="0" applyProtection="0"/>
    <xf numFmtId="181" fontId="13" fillId="0" borderId="0" applyFont="0" applyFill="0" applyBorder="0" applyAlignment="0" applyProtection="0"/>
    <xf numFmtId="166"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66" fontId="13" fillId="0" borderId="0" applyFont="0" applyFill="0" applyBorder="0" applyAlignment="0" applyProtection="0"/>
    <xf numFmtId="181" fontId="13" fillId="0" borderId="0" applyFont="0" applyFill="0" applyBorder="0" applyAlignment="0" applyProtection="0"/>
    <xf numFmtId="183" fontId="13" fillId="0" borderId="0" applyFont="0" applyFill="0" applyBorder="0" applyAlignment="0" applyProtection="0"/>
    <xf numFmtId="184" fontId="13" fillId="0" borderId="0" applyFont="0" applyFill="0" applyBorder="0" applyAlignment="0" applyProtection="0"/>
    <xf numFmtId="0" fontId="13" fillId="0" borderId="0" applyFont="0" applyFill="0" applyBorder="0" applyAlignment="0" applyProtection="0"/>
    <xf numFmtId="0" fontId="39" fillId="13" borderId="0" applyNumberFormat="0" applyBorder="0" applyAlignment="0" applyProtection="0"/>
    <xf numFmtId="0" fontId="39" fillId="13" borderId="0" applyNumberFormat="0" applyBorder="0" applyAlignment="0" applyProtection="0"/>
    <xf numFmtId="0" fontId="39" fillId="13" borderId="0" applyNumberFormat="0" applyBorder="0" applyAlignment="0" applyProtection="0"/>
    <xf numFmtId="0" fontId="13" fillId="0" borderId="0"/>
    <xf numFmtId="0" fontId="40" fillId="0" borderId="0"/>
    <xf numFmtId="0" fontId="22" fillId="0" borderId="0"/>
    <xf numFmtId="0" fontId="22" fillId="0" borderId="0"/>
    <xf numFmtId="0" fontId="22" fillId="0" borderId="0"/>
    <xf numFmtId="0" fontId="22" fillId="0" borderId="0"/>
    <xf numFmtId="0" fontId="40" fillId="0" borderId="0"/>
    <xf numFmtId="0" fontId="13" fillId="0" borderId="0"/>
    <xf numFmtId="0" fontId="13" fillId="10" borderId="10" applyNumberFormat="0" applyFont="0" applyAlignment="0" applyProtection="0"/>
    <xf numFmtId="0" fontId="13" fillId="10" borderId="10" applyNumberFormat="0" applyFont="0" applyAlignment="0" applyProtection="0"/>
    <xf numFmtId="0" fontId="13" fillId="10" borderId="10" applyNumberFormat="0" applyFont="0" applyAlignment="0" applyProtection="0"/>
    <xf numFmtId="0" fontId="13" fillId="10" borderId="10" applyNumberFormat="0" applyFont="0" applyAlignment="0" applyProtection="0"/>
    <xf numFmtId="0" fontId="41" fillId="22" borderId="11" applyNumberFormat="0" applyAlignment="0" applyProtection="0"/>
    <xf numFmtId="13" fontId="13" fillId="0" borderId="0" applyFont="0" applyFill="0" applyProtection="0"/>
    <xf numFmtId="13" fontId="13" fillId="0" borderId="0" applyFont="0" applyFill="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3" fontId="13" fillId="0" borderId="0" applyFont="0" applyFill="0" applyBorder="0" applyAlignment="0" applyProtection="0"/>
    <xf numFmtId="0" fontId="41" fillId="23" borderId="11" applyNumberFormat="0" applyAlignment="0" applyProtection="0"/>
    <xf numFmtId="0" fontId="41" fillId="23" borderId="11" applyNumberFormat="0" applyAlignment="0" applyProtection="0"/>
    <xf numFmtId="0" fontId="41" fillId="23" borderId="11" applyNumberFormat="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42" fillId="0" borderId="2" applyBorder="0">
      <alignment horizontal="center"/>
    </xf>
    <xf numFmtId="0" fontId="43" fillId="0" borderId="0" applyNumberFormat="0" applyFill="0" applyBorder="0" applyAlignment="0" applyProtection="0"/>
    <xf numFmtId="0" fontId="44" fillId="0" borderId="0">
      <alignment horizontal="left" vertical="top"/>
    </xf>
    <xf numFmtId="0" fontId="45" fillId="0" borderId="12"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13" fillId="0" borderId="0">
      <alignment horizontal="left" vertical="top"/>
    </xf>
    <xf numFmtId="0" fontId="46" fillId="0" borderId="13" applyNumberFormat="0" applyFill="0" applyAlignment="0" applyProtection="0"/>
    <xf numFmtId="0" fontId="46" fillId="0" borderId="13" applyNumberFormat="0" applyFill="0" applyAlignment="0" applyProtection="0"/>
    <xf numFmtId="0" fontId="46" fillId="0" borderId="13" applyNumberFormat="0" applyFill="0" applyAlignment="0" applyProtection="0"/>
    <xf numFmtId="0" fontId="18" fillId="0" borderId="0">
      <alignment horizontal="left" vertical="top"/>
    </xf>
    <xf numFmtId="0" fontId="31" fillId="0" borderId="14" applyNumberFormat="0" applyFill="0" applyAlignment="0" applyProtection="0"/>
    <xf numFmtId="0" fontId="31" fillId="0" borderId="14" applyNumberFormat="0" applyFill="0" applyAlignment="0" applyProtection="0"/>
    <xf numFmtId="0" fontId="31" fillId="0" borderId="14"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8" fillId="0" borderId="15" applyNumberFormat="0" applyFill="0" applyAlignment="0" applyProtection="0"/>
    <xf numFmtId="0" fontId="48" fillId="0" borderId="15" applyNumberFormat="0" applyFill="0" applyAlignment="0" applyProtection="0"/>
    <xf numFmtId="0" fontId="48" fillId="0" borderId="15" applyNumberFormat="0" applyFill="0" applyAlignment="0" applyProtection="0"/>
    <xf numFmtId="0" fontId="42" fillId="0" borderId="0">
      <alignment horizontal="left" vertical="top"/>
    </xf>
    <xf numFmtId="0" fontId="29" fillId="0" borderId="0" applyNumberFormat="0" applyFill="0" applyBorder="0" applyAlignment="0" applyProtection="0"/>
    <xf numFmtId="179" fontId="13" fillId="0" borderId="0" applyFont="0" applyFill="0" applyBorder="0" applyAlignment="0" applyProtection="0"/>
    <xf numFmtId="0" fontId="13" fillId="0" borderId="0"/>
    <xf numFmtId="0" fontId="13" fillId="0" borderId="0"/>
    <xf numFmtId="9" fontId="13" fillId="0" borderId="0" applyFont="0" applyFill="0" applyBorder="0" applyAlignment="0" applyProtection="0"/>
    <xf numFmtId="0" fontId="12" fillId="0" borderId="0"/>
    <xf numFmtId="0" fontId="53" fillId="0" borderId="0"/>
    <xf numFmtId="0" fontId="11" fillId="0" borderId="0"/>
    <xf numFmtId="0" fontId="10" fillId="0" borderId="0"/>
    <xf numFmtId="185" fontId="13" fillId="0" borderId="0"/>
    <xf numFmtId="0" fontId="9" fillId="0" borderId="0"/>
    <xf numFmtId="0" fontId="8" fillId="0" borderId="0"/>
    <xf numFmtId="0" fontId="7" fillId="0" borderId="0"/>
    <xf numFmtId="0" fontId="6" fillId="0" borderId="0"/>
    <xf numFmtId="0" fontId="6"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9" fontId="67" fillId="0" borderId="0" applyFont="0" applyFill="0" applyBorder="0" applyAlignment="0" applyProtection="0"/>
    <xf numFmtId="0" fontId="5" fillId="0" borderId="0"/>
    <xf numFmtId="0" fontId="69" fillId="0" borderId="0" applyNumberFormat="0" applyFill="0" applyBorder="0" applyAlignment="0" applyProtection="0"/>
    <xf numFmtId="9"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1" fontId="17" fillId="0" borderId="0" applyFont="0" applyFill="0" applyBorder="0" applyAlignment="0" applyProtection="0"/>
    <xf numFmtId="0" fontId="26" fillId="22" borderId="27" applyNumberFormat="0" applyAlignment="0" applyProtection="0"/>
    <xf numFmtId="0" fontId="27" fillId="23" borderId="27" applyNumberFormat="0" applyAlignment="0" applyProtection="0"/>
    <xf numFmtId="0" fontId="27" fillId="23" borderId="27" applyNumberFormat="0" applyAlignment="0" applyProtection="0"/>
    <xf numFmtId="0" fontId="27" fillId="23" borderId="27" applyNumberFormat="0" applyAlignment="0" applyProtection="0"/>
    <xf numFmtId="0" fontId="32" fillId="13" borderId="27" applyNumberFormat="0" applyAlignment="0" applyProtection="0"/>
    <xf numFmtId="0" fontId="32" fillId="13" borderId="27" applyNumberFormat="0" applyAlignment="0" applyProtection="0"/>
    <xf numFmtId="0" fontId="32" fillId="13" borderId="27" applyNumberFormat="0" applyAlignment="0" applyProtection="0"/>
    <xf numFmtId="0" fontId="13" fillId="27" borderId="21" applyNumberFormat="0" applyFont="0" applyFill="0" applyBorder="0" applyAlignment="0" applyProtection="0">
      <alignment horizontal="center" vertical="center" wrapText="1"/>
      <protection locked="0"/>
    </xf>
    <xf numFmtId="0" fontId="32" fillId="7" borderId="27" applyNumberFormat="0" applyAlignment="0" applyProtection="0"/>
    <xf numFmtId="0" fontId="13" fillId="10" borderId="28" applyNumberFormat="0" applyFont="0" applyAlignment="0" applyProtection="0"/>
    <xf numFmtId="0" fontId="13" fillId="10" borderId="28" applyNumberFormat="0" applyFont="0" applyAlignment="0" applyProtection="0"/>
    <xf numFmtId="0" fontId="13" fillId="10" borderId="28" applyNumberFormat="0" applyFont="0" applyAlignment="0" applyProtection="0"/>
    <xf numFmtId="0" fontId="13" fillId="10" borderId="28" applyNumberFormat="0" applyFont="0" applyAlignment="0" applyProtection="0"/>
    <xf numFmtId="0" fontId="41" fillId="22" borderId="29" applyNumberFormat="0" applyAlignment="0" applyProtection="0"/>
    <xf numFmtId="0" fontId="41" fillId="23" borderId="29" applyNumberFormat="0" applyAlignment="0" applyProtection="0"/>
    <xf numFmtId="0" fontId="41" fillId="23" borderId="29" applyNumberFormat="0" applyAlignment="0" applyProtection="0"/>
    <xf numFmtId="0" fontId="41" fillId="23" borderId="29" applyNumberFormat="0" applyAlignment="0" applyProtection="0"/>
    <xf numFmtId="0" fontId="48" fillId="0" borderId="30" applyNumberFormat="0" applyFill="0" applyAlignment="0" applyProtection="0"/>
    <xf numFmtId="0" fontId="48" fillId="0" borderId="30" applyNumberFormat="0" applyFill="0" applyAlignment="0" applyProtection="0"/>
    <xf numFmtId="0" fontId="48" fillId="0" borderId="30"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3" fillId="0" borderId="0" applyFont="0" applyFill="0" applyBorder="0" applyAlignment="0" applyProtection="0"/>
    <xf numFmtId="0" fontId="4" fillId="0" borderId="0"/>
    <xf numFmtId="0" fontId="3" fillId="0" borderId="0"/>
    <xf numFmtId="0" fontId="2" fillId="0" borderId="0"/>
    <xf numFmtId="191" fontId="2" fillId="0" borderId="0" applyFont="0" applyFill="0" applyBorder="0" applyAlignment="0" applyProtection="0"/>
    <xf numFmtId="9" fontId="2" fillId="0" borderId="0" applyFont="0" applyFill="0" applyBorder="0" applyAlignment="0" applyProtection="0"/>
    <xf numFmtId="192" fontId="1" fillId="0" borderId="0" applyFont="0" applyFill="0" applyBorder="0" applyAlignment="0" applyProtection="0"/>
    <xf numFmtId="42" fontId="13" fillId="0" borderId="0" applyFont="0" applyFill="0" applyBorder="0" applyAlignment="0" applyProtection="0"/>
    <xf numFmtId="42" fontId="75" fillId="0" borderId="0" applyFont="0" applyFill="0" applyBorder="0" applyAlignment="0" applyProtection="0"/>
    <xf numFmtId="196" fontId="13" fillId="0" borderId="0" applyFont="0" applyFill="0" applyBorder="0" applyAlignment="0" applyProtection="0"/>
    <xf numFmtId="196" fontId="13" fillId="0" borderId="0" applyFont="0" applyFill="0" applyBorder="0" applyAlignment="0" applyProtection="0"/>
    <xf numFmtId="0" fontId="13" fillId="0" borderId="0"/>
    <xf numFmtId="0" fontId="13" fillId="0" borderId="0"/>
    <xf numFmtId="0" fontId="1" fillId="0" borderId="0"/>
    <xf numFmtId="41" fontId="13" fillId="0" borderId="0" applyFont="0" applyFill="0" applyBorder="0" applyAlignment="0" applyProtection="0"/>
    <xf numFmtId="0" fontId="100" fillId="0" borderId="0" applyNumberFormat="0" applyFill="0" applyBorder="0" applyAlignment="0" applyProtection="0"/>
    <xf numFmtId="0" fontId="13" fillId="0" borderId="0"/>
    <xf numFmtId="0" fontId="115" fillId="0" borderId="0"/>
    <xf numFmtId="0" fontId="59" fillId="0" borderId="0"/>
  </cellStyleXfs>
  <cellXfs count="951">
    <xf numFmtId="0" fontId="0" fillId="0" borderId="0" xfId="0"/>
    <xf numFmtId="0" fontId="73" fillId="36" borderId="21" xfId="0" applyNumberFormat="1" applyFont="1" applyFill="1" applyBorder="1" applyAlignment="1" applyProtection="1">
      <alignment horizontal="center" vertical="center" wrapText="1"/>
      <protection hidden="1"/>
    </xf>
    <xf numFmtId="0" fontId="57" fillId="0" borderId="0" xfId="2" applyFont="1" applyFill="1" applyAlignment="1" applyProtection="1">
      <alignment vertical="center" wrapText="1"/>
      <protection hidden="1"/>
    </xf>
    <xf numFmtId="9" fontId="44" fillId="33" borderId="21" xfId="2" applyNumberFormat="1" applyFont="1" applyFill="1" applyBorder="1" applyAlignment="1" applyProtection="1">
      <alignment horizontal="center" vertical="center" wrapText="1"/>
      <protection hidden="1"/>
    </xf>
    <xf numFmtId="0" fontId="44" fillId="33" borderId="21" xfId="2" applyNumberFormat="1" applyFont="1" applyFill="1" applyBorder="1" applyAlignment="1" applyProtection="1">
      <alignment horizontal="center" wrapText="1"/>
      <protection hidden="1"/>
    </xf>
    <xf numFmtId="166" fontId="44" fillId="0" borderId="0" xfId="3" applyFont="1" applyFill="1" applyBorder="1" applyAlignment="1" applyProtection="1">
      <alignment vertical="center" wrapText="1"/>
      <protection hidden="1"/>
    </xf>
    <xf numFmtId="4" fontId="14" fillId="0" borderId="21" xfId="2" applyNumberFormat="1" applyFont="1" applyFill="1" applyBorder="1" applyAlignment="1" applyProtection="1">
      <alignment horizontal="center" vertical="center" wrapText="1"/>
      <protection hidden="1"/>
    </xf>
    <xf numFmtId="0" fontId="14" fillId="34" borderId="21" xfId="0" applyFont="1" applyFill="1" applyBorder="1" applyAlignment="1" applyProtection="1">
      <alignment horizontal="center" vertical="center"/>
      <protection hidden="1"/>
    </xf>
    <xf numFmtId="166" fontId="44" fillId="0" borderId="0" xfId="3" applyFont="1" applyFill="1" applyAlignment="1" applyProtection="1">
      <alignment horizontal="center" wrapText="1"/>
      <protection hidden="1"/>
    </xf>
    <xf numFmtId="0" fontId="57" fillId="0" borderId="0" xfId="2" applyFont="1" applyFill="1" applyAlignment="1" applyProtection="1">
      <alignment horizontal="center" wrapText="1"/>
      <protection hidden="1"/>
    </xf>
    <xf numFmtId="166" fontId="44" fillId="0" borderId="18" xfId="3" applyFont="1" applyFill="1" applyBorder="1" applyAlignment="1" applyProtection="1">
      <alignment vertical="center" wrapText="1"/>
      <protection hidden="1"/>
    </xf>
    <xf numFmtId="166" fontId="44" fillId="0" borderId="21" xfId="3" applyFont="1" applyFill="1" applyBorder="1" applyAlignment="1" applyProtection="1">
      <alignment horizontal="center" vertical="center" wrapText="1"/>
      <protection hidden="1"/>
    </xf>
    <xf numFmtId="0" fontId="0" fillId="29" borderId="0" xfId="0" applyFill="1" applyAlignment="1" applyProtection="1">
      <alignment vertical="center" wrapText="1"/>
      <protection hidden="1"/>
    </xf>
    <xf numFmtId="0" fontId="17" fillId="0" borderId="25" xfId="0" applyFont="1" applyFill="1" applyBorder="1" applyAlignment="1" applyProtection="1">
      <alignment horizontal="center" vertical="center" wrapText="1"/>
      <protection hidden="1"/>
    </xf>
    <xf numFmtId="0" fontId="44" fillId="0" borderId="21" xfId="0" applyFont="1" applyFill="1" applyBorder="1" applyAlignment="1" applyProtection="1">
      <alignment horizontal="center" vertical="center" wrapText="1"/>
      <protection hidden="1"/>
    </xf>
    <xf numFmtId="0" fontId="44" fillId="0" borderId="21" xfId="2" applyFont="1" applyBorder="1" applyAlignment="1" applyProtection="1">
      <alignment horizontal="center" vertical="center" wrapText="1"/>
      <protection hidden="1"/>
    </xf>
    <xf numFmtId="0" fontId="57" fillId="0" borderId="21" xfId="0" applyNumberFormat="1" applyFont="1" applyFill="1" applyBorder="1" applyAlignment="1" applyProtection="1">
      <alignment horizontal="center" vertical="center" wrapText="1"/>
      <protection hidden="1"/>
    </xf>
    <xf numFmtId="0" fontId="57" fillId="0" borderId="0" xfId="0" applyNumberFormat="1" applyFont="1" applyFill="1" applyBorder="1" applyAlignment="1" applyProtection="1">
      <alignment horizontal="center" vertical="center" wrapText="1"/>
      <protection hidden="1"/>
    </xf>
    <xf numFmtId="0" fontId="57" fillId="0" borderId="0" xfId="0" applyFont="1" applyBorder="1" applyAlignment="1" applyProtection="1">
      <alignment vertical="center"/>
      <protection hidden="1"/>
    </xf>
    <xf numFmtId="49" fontId="57" fillId="0" borderId="0" xfId="0" applyNumberFormat="1" applyFont="1" applyFill="1" applyBorder="1" applyAlignment="1" applyProtection="1">
      <alignment horizontal="center" vertical="center" wrapText="1"/>
      <protection hidden="1"/>
    </xf>
    <xf numFmtId="0" fontId="16" fillId="0" borderId="0" xfId="2" applyFont="1" applyFill="1" applyAlignment="1" applyProtection="1">
      <alignment vertical="center" wrapText="1"/>
      <protection hidden="1"/>
    </xf>
    <xf numFmtId="0" fontId="17" fillId="0" borderId="0" xfId="3" applyNumberFormat="1" applyFont="1" applyFill="1" applyAlignment="1" applyProtection="1">
      <alignment vertical="center" wrapText="1"/>
      <protection hidden="1"/>
    </xf>
    <xf numFmtId="166" fontId="17" fillId="0" borderId="0" xfId="3" applyFont="1" applyFill="1" applyAlignment="1" applyProtection="1">
      <alignment horizontal="center" vertical="center" wrapText="1"/>
      <protection hidden="1"/>
    </xf>
    <xf numFmtId="166" fontId="17" fillId="0" borderId="0" xfId="3" applyFont="1" applyFill="1" applyAlignment="1" applyProtection="1">
      <alignment vertical="center" wrapText="1"/>
      <protection hidden="1"/>
    </xf>
    <xf numFmtId="166" fontId="17" fillId="33" borderId="21" xfId="3" applyFont="1" applyFill="1" applyBorder="1" applyAlignment="1" applyProtection="1">
      <alignment horizontal="center" vertical="center" wrapText="1"/>
      <protection hidden="1"/>
    </xf>
    <xf numFmtId="169" fontId="14" fillId="33" borderId="21" xfId="3" applyNumberFormat="1" applyFont="1" applyFill="1" applyBorder="1" applyAlignment="1" applyProtection="1">
      <alignment horizontal="center" vertical="center" wrapText="1"/>
      <protection hidden="1"/>
    </xf>
    <xf numFmtId="0" fontId="17" fillId="0" borderId="0" xfId="2" applyNumberFormat="1" applyFont="1" applyFill="1" applyBorder="1" applyAlignment="1" applyProtection="1">
      <alignment vertical="center" wrapText="1"/>
      <protection hidden="1"/>
    </xf>
    <xf numFmtId="167" fontId="17" fillId="0" borderId="0" xfId="3" applyNumberFormat="1" applyFont="1" applyFill="1" applyBorder="1" applyAlignment="1" applyProtection="1">
      <alignment vertical="center" wrapText="1"/>
      <protection hidden="1"/>
    </xf>
    <xf numFmtId="168" fontId="16" fillId="0" borderId="0" xfId="3" applyNumberFormat="1" applyFont="1" applyFill="1" applyBorder="1" applyAlignment="1" applyProtection="1">
      <alignment horizontal="right" vertical="center" wrapText="1"/>
      <protection hidden="1"/>
    </xf>
    <xf numFmtId="169" fontId="16" fillId="0" borderId="0" xfId="3" applyNumberFormat="1" applyFont="1" applyFill="1" applyBorder="1" applyAlignment="1" applyProtection="1">
      <alignment vertical="center" wrapText="1"/>
      <protection hidden="1"/>
    </xf>
    <xf numFmtId="3" fontId="17" fillId="0" borderId="0" xfId="3" applyNumberFormat="1" applyFont="1" applyFill="1" applyBorder="1" applyAlignment="1" applyProtection="1">
      <alignment vertical="center" wrapText="1"/>
      <protection hidden="1"/>
    </xf>
    <xf numFmtId="0" fontId="16" fillId="0" borderId="0" xfId="2" applyNumberFormat="1" applyFont="1" applyFill="1" applyAlignment="1" applyProtection="1">
      <alignment vertical="center" wrapText="1"/>
      <protection hidden="1"/>
    </xf>
    <xf numFmtId="0" fontId="13" fillId="0" borderId="21" xfId="356" applyBorder="1" applyAlignment="1" applyProtection="1">
      <alignment horizontal="center" vertical="center"/>
      <protection hidden="1"/>
    </xf>
    <xf numFmtId="0" fontId="13" fillId="0" borderId="21" xfId="356" applyBorder="1" applyAlignment="1" applyProtection="1">
      <alignment vertical="center"/>
      <protection hidden="1"/>
    </xf>
    <xf numFmtId="170" fontId="16" fillId="0" borderId="0" xfId="3" applyNumberFormat="1" applyFont="1" applyFill="1" applyAlignment="1" applyProtection="1">
      <alignment vertical="center" wrapText="1"/>
      <protection hidden="1"/>
    </xf>
    <xf numFmtId="166" fontId="16" fillId="0" borderId="0" xfId="3" applyFont="1" applyFill="1" applyAlignment="1" applyProtection="1">
      <alignment vertical="center" wrapText="1"/>
      <protection hidden="1"/>
    </xf>
    <xf numFmtId="0" fontId="16" fillId="0" borderId="0" xfId="2" applyFont="1" applyFill="1" applyBorder="1" applyAlignment="1" applyProtection="1">
      <alignment vertical="center" wrapText="1"/>
      <protection hidden="1"/>
    </xf>
    <xf numFmtId="0" fontId="16" fillId="0" borderId="0" xfId="2" applyNumberFormat="1" applyFont="1" applyFill="1" applyAlignment="1" applyProtection="1">
      <alignment horizontal="center" vertical="center" wrapText="1"/>
      <protection hidden="1"/>
    </xf>
    <xf numFmtId="0" fontId="16" fillId="0" borderId="0" xfId="2" applyFont="1" applyFill="1" applyAlignment="1" applyProtection="1">
      <alignment horizontal="center" vertical="center" wrapText="1"/>
      <protection hidden="1"/>
    </xf>
    <xf numFmtId="0" fontId="14" fillId="30" borderId="0" xfId="2" applyFont="1" applyFill="1" applyBorder="1" applyAlignment="1" applyProtection="1">
      <alignment horizontal="center" vertical="center" wrapText="1"/>
      <protection hidden="1"/>
    </xf>
    <xf numFmtId="0" fontId="16" fillId="30" borderId="0" xfId="2" applyFont="1" applyFill="1" applyAlignment="1" applyProtection="1">
      <alignment vertical="center" wrapText="1"/>
      <protection hidden="1"/>
    </xf>
    <xf numFmtId="0" fontId="16" fillId="30" borderId="0" xfId="2" applyNumberFormat="1" applyFont="1" applyFill="1" applyAlignment="1" applyProtection="1">
      <alignment horizontal="center" vertical="center" wrapText="1"/>
      <protection hidden="1"/>
    </xf>
    <xf numFmtId="0" fontId="16" fillId="30" borderId="0" xfId="2" applyFont="1" applyFill="1" applyAlignment="1" applyProtection="1">
      <alignment horizontal="center" vertical="center" wrapText="1"/>
      <protection hidden="1"/>
    </xf>
    <xf numFmtId="0" fontId="42" fillId="33" borderId="21" xfId="2" applyFont="1" applyFill="1" applyBorder="1" applyAlignment="1" applyProtection="1">
      <alignment horizontal="center" vertical="center" wrapText="1"/>
      <protection hidden="1"/>
    </xf>
    <xf numFmtId="0" fontId="42" fillId="37" borderId="21" xfId="0" applyFont="1" applyFill="1" applyBorder="1" applyAlignment="1" applyProtection="1">
      <alignment horizontal="center" vertical="center" wrapText="1"/>
      <protection hidden="1"/>
    </xf>
    <xf numFmtId="4" fontId="13" fillId="0" borderId="21" xfId="2" applyNumberFormat="1" applyFont="1" applyFill="1" applyBorder="1" applyAlignment="1" applyProtection="1">
      <alignment horizontal="center" vertical="center"/>
      <protection hidden="1"/>
    </xf>
    <xf numFmtId="0" fontId="42" fillId="37" borderId="21" xfId="2" applyFont="1" applyFill="1" applyBorder="1" applyAlignment="1" applyProtection="1">
      <alignment horizontal="center" vertical="center" wrapText="1"/>
      <protection hidden="1"/>
    </xf>
    <xf numFmtId="166" fontId="17" fillId="36" borderId="21" xfId="3" applyFont="1" applyFill="1" applyBorder="1" applyAlignment="1" applyProtection="1">
      <alignment horizontal="center" vertical="center" wrapText="1"/>
      <protection hidden="1"/>
    </xf>
    <xf numFmtId="1" fontId="57" fillId="0" borderId="21" xfId="0" applyNumberFormat="1" applyFont="1" applyFill="1" applyBorder="1" applyAlignment="1" applyProtection="1">
      <alignment horizontal="center" vertical="center" wrapText="1"/>
      <protection hidden="1"/>
    </xf>
    <xf numFmtId="4" fontId="57" fillId="0" borderId="21" xfId="3" applyNumberFormat="1" applyFont="1" applyFill="1" applyBorder="1" applyAlignment="1" applyProtection="1">
      <alignment horizontal="left" vertical="center" wrapText="1"/>
      <protection hidden="1"/>
    </xf>
    <xf numFmtId="4" fontId="44" fillId="32" borderId="21" xfId="2" applyNumberFormat="1" applyFont="1" applyFill="1" applyBorder="1" applyAlignment="1" applyProtection="1">
      <alignment horizontal="center" vertical="center"/>
      <protection hidden="1"/>
    </xf>
    <xf numFmtId="0" fontId="17" fillId="0" borderId="21" xfId="3" applyNumberFormat="1" applyFont="1" applyFill="1" applyBorder="1" applyAlignment="1" applyProtection="1">
      <alignment horizontal="center" vertical="center" wrapText="1"/>
      <protection hidden="1"/>
    </xf>
    <xf numFmtId="166" fontId="17" fillId="0" borderId="21" xfId="3" applyFont="1" applyFill="1" applyBorder="1" applyAlignment="1" applyProtection="1">
      <alignment vertical="center" wrapText="1"/>
      <protection hidden="1"/>
    </xf>
    <xf numFmtId="166" fontId="17" fillId="0" borderId="21" xfId="3" applyFont="1" applyFill="1" applyBorder="1" applyAlignment="1" applyProtection="1">
      <alignment horizontal="center" vertical="center" wrapText="1"/>
      <protection hidden="1"/>
    </xf>
    <xf numFmtId="0" fontId="16" fillId="0" borderId="0" xfId="2" applyFont="1" applyFill="1" applyAlignment="1" applyProtection="1">
      <alignment horizontal="left" vertical="center"/>
      <protection hidden="1"/>
    </xf>
    <xf numFmtId="0" fontId="50" fillId="0" borderId="0" xfId="344" applyFont="1" applyAlignment="1" applyProtection="1">
      <alignment vertical="center"/>
      <protection hidden="1"/>
    </xf>
    <xf numFmtId="0" fontId="52" fillId="33" borderId="1" xfId="344" applyFont="1" applyFill="1" applyBorder="1" applyAlignment="1" applyProtection="1">
      <alignment horizontal="center" vertical="center" wrapText="1"/>
      <protection hidden="1"/>
    </xf>
    <xf numFmtId="1" fontId="51" fillId="33" borderId="1" xfId="344" applyNumberFormat="1" applyFont="1" applyFill="1" applyBorder="1" applyAlignment="1" applyProtection="1">
      <alignment horizontal="center" vertical="center" wrapText="1"/>
      <protection hidden="1"/>
    </xf>
    <xf numFmtId="0" fontId="13" fillId="0" borderId="0" xfId="0" applyFont="1" applyProtection="1">
      <protection hidden="1"/>
    </xf>
    <xf numFmtId="0" fontId="13" fillId="0" borderId="0" xfId="0" applyFont="1" applyFill="1" applyProtection="1">
      <protection hidden="1"/>
    </xf>
    <xf numFmtId="193" fontId="62" fillId="36" borderId="21" xfId="429" applyNumberFormat="1" applyFont="1" applyFill="1" applyBorder="1" applyAlignment="1" applyProtection="1">
      <alignment horizontal="center" vertical="center" wrapText="1"/>
      <protection hidden="1"/>
    </xf>
    <xf numFmtId="0" fontId="13" fillId="0" borderId="21" xfId="0" applyFont="1" applyBorder="1" applyAlignment="1" applyProtection="1">
      <alignment horizontal="center" vertical="center"/>
      <protection hidden="1"/>
    </xf>
    <xf numFmtId="0" fontId="0" fillId="0" borderId="0" xfId="0" applyProtection="1">
      <protection hidden="1"/>
    </xf>
    <xf numFmtId="0" fontId="63" fillId="0" borderId="21" xfId="0" applyNumberFormat="1" applyFont="1" applyFill="1" applyBorder="1" applyAlignment="1" applyProtection="1">
      <alignment horizontal="center" vertical="center" wrapText="1"/>
      <protection hidden="1"/>
    </xf>
    <xf numFmtId="0" fontId="63" fillId="0" borderId="21" xfId="0" applyFont="1" applyBorder="1" applyAlignment="1" applyProtection="1">
      <alignment vertical="center"/>
      <protection hidden="1"/>
    </xf>
    <xf numFmtId="0" fontId="63" fillId="0" borderId="21" xfId="0" applyFont="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0" xfId="0" applyAlignment="1" applyProtection="1">
      <alignment horizontal="center"/>
      <protection hidden="1"/>
    </xf>
    <xf numFmtId="0" fontId="54" fillId="0" borderId="0" xfId="349" applyFont="1" applyProtection="1">
      <protection hidden="1"/>
    </xf>
    <xf numFmtId="0" fontId="0" fillId="0" borderId="0" xfId="0" applyAlignment="1" applyProtection="1">
      <alignment vertical="center"/>
      <protection hidden="1"/>
    </xf>
    <xf numFmtId="168" fontId="0" fillId="0" borderId="0" xfId="0" applyNumberFormat="1" applyProtection="1">
      <protection hidden="1"/>
    </xf>
    <xf numFmtId="0" fontId="57" fillId="0" borderId="0" xfId="0" applyFont="1" applyAlignment="1" applyProtection="1">
      <alignment vertical="center"/>
      <protection hidden="1"/>
    </xf>
    <xf numFmtId="0" fontId="15" fillId="29" borderId="21" xfId="0" applyFont="1" applyFill="1" applyBorder="1" applyAlignment="1" applyProtection="1">
      <alignment horizontal="center" vertical="center" wrapText="1"/>
      <protection hidden="1"/>
    </xf>
    <xf numFmtId="0" fontId="15" fillId="36" borderId="21" xfId="0" applyNumberFormat="1" applyFont="1" applyFill="1" applyBorder="1" applyAlignment="1" applyProtection="1">
      <alignment horizontal="center" vertical="center"/>
      <protection hidden="1"/>
    </xf>
    <xf numFmtId="189" fontId="14" fillId="0" borderId="21" xfId="2" applyNumberFormat="1" applyFont="1" applyFill="1" applyBorder="1" applyAlignment="1" applyProtection="1">
      <alignment horizontal="center" vertical="center" wrapText="1"/>
      <protection hidden="1"/>
    </xf>
    <xf numFmtId="194" fontId="77" fillId="36" borderId="21" xfId="0" applyNumberFormat="1" applyFont="1" applyFill="1" applyBorder="1" applyAlignment="1" applyProtection="1">
      <alignment horizontal="center" vertical="center"/>
      <protection hidden="1"/>
    </xf>
    <xf numFmtId="0" fontId="17" fillId="0" borderId="0" xfId="0" applyFont="1" applyFill="1" applyBorder="1" applyAlignment="1" applyProtection="1">
      <alignment vertical="center"/>
      <protection hidden="1"/>
    </xf>
    <xf numFmtId="0" fontId="17" fillId="0" borderId="0" xfId="0" applyFont="1" applyFill="1" applyBorder="1" applyAlignment="1" applyProtection="1">
      <alignment horizontal="centerContinuous" vertical="center"/>
      <protection hidden="1"/>
    </xf>
    <xf numFmtId="182" fontId="15" fillId="29" borderId="21" xfId="0" applyNumberFormat="1" applyFont="1" applyFill="1" applyBorder="1" applyAlignment="1" applyProtection="1">
      <alignment horizontal="center" vertical="center"/>
      <protection hidden="1"/>
    </xf>
    <xf numFmtId="182" fontId="0" fillId="0" borderId="21" xfId="0" applyNumberFormat="1" applyBorder="1" applyAlignment="1" applyProtection="1">
      <alignment horizontal="center" vertical="center"/>
      <protection hidden="1"/>
    </xf>
    <xf numFmtId="0" fontId="0" fillId="0" borderId="0" xfId="0" applyFill="1" applyProtection="1">
      <protection hidden="1"/>
    </xf>
    <xf numFmtId="0" fontId="15" fillId="30" borderId="21" xfId="104" applyFont="1" applyFill="1" applyBorder="1" applyAlignment="1" applyProtection="1">
      <alignment horizontal="center" vertical="center"/>
      <protection hidden="1"/>
    </xf>
    <xf numFmtId="0" fontId="13" fillId="0" borderId="0" xfId="0" applyFont="1" applyAlignment="1" applyProtection="1">
      <alignment horizontal="center" vertical="center"/>
      <protection hidden="1"/>
    </xf>
    <xf numFmtId="190" fontId="0" fillId="36" borderId="21" xfId="1" applyNumberFormat="1" applyFont="1" applyFill="1" applyBorder="1" applyAlignment="1" applyProtection="1">
      <alignment horizontal="center" vertical="center"/>
      <protection hidden="1"/>
    </xf>
    <xf numFmtId="168" fontId="0" fillId="0" borderId="21" xfId="0" applyNumberFormat="1" applyBorder="1" applyAlignment="1" applyProtection="1">
      <alignment horizontal="center" vertical="center"/>
      <protection hidden="1"/>
    </xf>
    <xf numFmtId="170" fontId="44" fillId="0" borderId="21" xfId="3" applyNumberFormat="1" applyFont="1" applyFill="1" applyBorder="1" applyAlignment="1" applyProtection="1">
      <alignment vertical="center" wrapText="1"/>
      <protection hidden="1"/>
    </xf>
    <xf numFmtId="0" fontId="44" fillId="0" borderId="21" xfId="3" applyNumberFormat="1" applyFont="1" applyFill="1" applyBorder="1" applyAlignment="1" applyProtection="1">
      <alignment horizontal="center" vertical="center" wrapText="1"/>
      <protection hidden="1"/>
    </xf>
    <xf numFmtId="2" fontId="44" fillId="0" borderId="21" xfId="3" applyNumberFormat="1" applyFont="1" applyFill="1" applyBorder="1" applyAlignment="1" applyProtection="1">
      <alignment horizontal="center" vertical="center" wrapText="1"/>
      <protection hidden="1"/>
    </xf>
    <xf numFmtId="0" fontId="13" fillId="30" borderId="26" xfId="104" applyFill="1" applyBorder="1" applyAlignment="1" applyProtection="1">
      <alignment horizontal="center" vertical="center"/>
      <protection hidden="1"/>
    </xf>
    <xf numFmtId="188" fontId="13" fillId="0" borderId="21" xfId="0" applyNumberFormat="1" applyFont="1" applyBorder="1" applyAlignment="1" applyProtection="1">
      <alignment horizontal="center" vertical="center"/>
      <protection hidden="1"/>
    </xf>
    <xf numFmtId="0" fontId="13" fillId="36" borderId="21" xfId="0" applyFont="1" applyFill="1" applyBorder="1" applyAlignment="1" applyProtection="1">
      <alignment horizontal="center" vertical="center" wrapText="1"/>
      <protection hidden="1"/>
    </xf>
    <xf numFmtId="10" fontId="13" fillId="0" borderId="21" xfId="357" applyNumberFormat="1" applyFont="1" applyBorder="1" applyAlignment="1" applyProtection="1">
      <alignment horizontal="center"/>
      <protection hidden="1"/>
    </xf>
    <xf numFmtId="0" fontId="76" fillId="0" borderId="0" xfId="356" applyFont="1" applyBorder="1" applyAlignment="1" applyProtection="1">
      <alignment vertical="center"/>
      <protection hidden="1"/>
    </xf>
    <xf numFmtId="166" fontId="84" fillId="0" borderId="0" xfId="3" applyFont="1" applyFill="1" applyAlignment="1" applyProtection="1">
      <alignment horizontal="center" wrapText="1"/>
      <protection hidden="1"/>
    </xf>
    <xf numFmtId="0" fontId="72" fillId="36" borderId="21" xfId="3" applyNumberFormat="1" applyFont="1" applyFill="1" applyBorder="1" applyAlignment="1" applyProtection="1">
      <alignment horizontal="center" vertical="center" wrapText="1"/>
      <protection hidden="1"/>
    </xf>
    <xf numFmtId="4" fontId="13" fillId="36" borderId="21" xfId="3" applyNumberFormat="1" applyFont="1" applyFill="1" applyBorder="1" applyAlignment="1" applyProtection="1">
      <alignment horizontal="center" vertical="center" wrapText="1"/>
      <protection hidden="1"/>
    </xf>
    <xf numFmtId="4" fontId="13" fillId="36" borderId="21" xfId="2" applyNumberFormat="1" applyFont="1" applyFill="1" applyBorder="1" applyAlignment="1" applyProtection="1">
      <alignment horizontal="center" vertical="center"/>
      <protection hidden="1"/>
    </xf>
    <xf numFmtId="0" fontId="50" fillId="0" borderId="1" xfId="344" applyFont="1" applyFill="1" applyBorder="1" applyAlignment="1" applyProtection="1">
      <alignment horizontal="center" vertical="center" wrapText="1"/>
      <protection hidden="1"/>
    </xf>
    <xf numFmtId="0" fontId="82" fillId="41" borderId="50" xfId="0" applyFont="1" applyFill="1" applyBorder="1" applyAlignment="1" applyProtection="1">
      <alignment horizontal="center" vertical="center"/>
      <protection hidden="1"/>
    </xf>
    <xf numFmtId="0" fontId="83" fillId="41" borderId="41" xfId="0" applyFont="1" applyFill="1" applyBorder="1" applyAlignment="1" applyProtection="1">
      <alignment horizontal="center"/>
      <protection hidden="1"/>
    </xf>
    <xf numFmtId="10" fontId="0" fillId="0" borderId="0" xfId="0" applyNumberFormat="1" applyProtection="1">
      <protection hidden="1"/>
    </xf>
    <xf numFmtId="195" fontId="0" fillId="0" borderId="0" xfId="0" applyNumberFormat="1" applyProtection="1">
      <protection hidden="1"/>
    </xf>
    <xf numFmtId="3" fontId="0" fillId="0" borderId="0" xfId="0" applyNumberFormat="1" applyProtection="1">
      <protection hidden="1"/>
    </xf>
    <xf numFmtId="0" fontId="85" fillId="0" borderId="0" xfId="0" applyFont="1" applyAlignment="1" applyProtection="1">
      <alignment vertical="center" wrapText="1"/>
      <protection hidden="1"/>
    </xf>
    <xf numFmtId="10" fontId="0" fillId="0" borderId="0" xfId="0" applyNumberFormat="1" applyAlignment="1" applyProtection="1">
      <alignment horizontal="center"/>
      <protection hidden="1"/>
    </xf>
    <xf numFmtId="0" fontId="61" fillId="0" borderId="0" xfId="0" applyFont="1" applyAlignment="1" applyProtection="1">
      <alignment horizontal="center"/>
      <protection hidden="1"/>
    </xf>
    <xf numFmtId="0" fontId="61" fillId="0" borderId="0" xfId="0" applyFont="1" applyProtection="1">
      <protection hidden="1"/>
    </xf>
    <xf numFmtId="0" fontId="15" fillId="32" borderId="21" xfId="0" applyFont="1" applyFill="1" applyBorder="1" applyAlignment="1" applyProtection="1">
      <alignment horizontal="center" vertical="center"/>
      <protection hidden="1"/>
    </xf>
    <xf numFmtId="10" fontId="15" fillId="32" borderId="21" xfId="0" applyNumberFormat="1" applyFont="1" applyFill="1" applyBorder="1" applyAlignment="1" applyProtection="1">
      <alignment horizontal="center" vertical="center"/>
      <protection hidden="1"/>
    </xf>
    <xf numFmtId="0" fontId="60" fillId="0" borderId="0" xfId="0" applyFont="1" applyProtection="1">
      <protection hidden="1"/>
    </xf>
    <xf numFmtId="0" fontId="0" fillId="0" borderId="21" xfId="0" applyBorder="1" applyAlignment="1" applyProtection="1">
      <alignment horizontal="center"/>
      <protection hidden="1"/>
    </xf>
    <xf numFmtId="0" fontId="0" fillId="0" borderId="0" xfId="0" applyFill="1" applyAlignment="1" applyProtection="1">
      <protection hidden="1"/>
    </xf>
    <xf numFmtId="0" fontId="0" fillId="0" borderId="21" xfId="0" applyFill="1" applyBorder="1" applyAlignment="1" applyProtection="1">
      <alignment horizontal="center" vertical="center"/>
      <protection hidden="1"/>
    </xf>
    <xf numFmtId="0" fontId="0" fillId="0" borderId="0" xfId="0" applyBorder="1" applyProtection="1">
      <protection hidden="1"/>
    </xf>
    <xf numFmtId="0" fontId="60" fillId="0" borderId="0" xfId="0" applyFont="1" applyFill="1" applyBorder="1" applyProtection="1">
      <protection hidden="1"/>
    </xf>
    <xf numFmtId="0" fontId="0" fillId="0" borderId="0" xfId="0" applyFill="1" applyBorder="1" applyProtection="1">
      <protection hidden="1"/>
    </xf>
    <xf numFmtId="0" fontId="0" fillId="0" borderId="0" xfId="0" applyFill="1" applyBorder="1" applyAlignment="1" applyProtection="1">
      <protection hidden="1"/>
    </xf>
    <xf numFmtId="0" fontId="13" fillId="0" borderId="0" xfId="0" applyFont="1" applyFill="1" applyBorder="1" applyAlignment="1" applyProtection="1">
      <alignment horizontal="center" vertical="center"/>
      <protection hidden="1"/>
    </xf>
    <xf numFmtId="0" fontId="50" fillId="33" borderId="1" xfId="344" applyFont="1" applyFill="1" applyBorder="1" applyAlignment="1" applyProtection="1">
      <alignment horizontal="center" vertical="center" wrapText="1"/>
      <protection hidden="1"/>
    </xf>
    <xf numFmtId="0" fontId="14" fillId="36" borderId="44" xfId="0" applyFont="1" applyFill="1" applyBorder="1" applyAlignment="1" applyProtection="1">
      <alignment vertical="center" wrapText="1"/>
      <protection hidden="1"/>
    </xf>
    <xf numFmtId="0" fontId="14" fillId="36" borderId="42" xfId="0" applyFont="1" applyFill="1" applyBorder="1" applyAlignment="1" applyProtection="1">
      <alignment vertical="center" wrapText="1"/>
      <protection hidden="1"/>
    </xf>
    <xf numFmtId="0" fontId="14" fillId="36" borderId="45" xfId="0" applyFont="1" applyFill="1" applyBorder="1" applyAlignment="1" applyProtection="1">
      <alignment vertical="center" wrapText="1"/>
      <protection hidden="1"/>
    </xf>
    <xf numFmtId="0" fontId="14" fillId="36" borderId="58" xfId="0" applyFont="1" applyFill="1" applyBorder="1" applyAlignment="1" applyProtection="1">
      <alignment vertical="center" wrapText="1"/>
      <protection hidden="1"/>
    </xf>
    <xf numFmtId="0" fontId="14" fillId="36" borderId="54" xfId="0" applyFont="1" applyFill="1" applyBorder="1" applyAlignment="1" applyProtection="1">
      <alignment vertical="center" wrapText="1"/>
      <protection hidden="1"/>
    </xf>
    <xf numFmtId="0" fontId="14" fillId="36" borderId="53" xfId="0" applyFont="1" applyFill="1" applyBorder="1" applyAlignment="1" applyProtection="1">
      <alignment vertical="center" wrapText="1"/>
      <protection hidden="1"/>
    </xf>
    <xf numFmtId="0" fontId="83" fillId="41" borderId="61" xfId="0" applyFont="1" applyFill="1" applyBorder="1" applyAlignment="1" applyProtection="1">
      <alignment vertical="center"/>
      <protection hidden="1"/>
    </xf>
    <xf numFmtId="0" fontId="83" fillId="41" borderId="41" xfId="0" applyFont="1" applyFill="1" applyBorder="1" applyAlignment="1" applyProtection="1">
      <alignment vertical="center"/>
      <protection hidden="1"/>
    </xf>
    <xf numFmtId="0" fontId="83" fillId="41" borderId="51" xfId="0" applyFont="1" applyFill="1" applyBorder="1" applyAlignment="1" applyProtection="1">
      <alignment vertical="center"/>
      <protection hidden="1"/>
    </xf>
    <xf numFmtId="0" fontId="13" fillId="0" borderId="2" xfId="0" applyFont="1" applyBorder="1" applyAlignment="1" applyProtection="1">
      <protection hidden="1"/>
    </xf>
    <xf numFmtId="0" fontId="0" fillId="0" borderId="34" xfId="0" applyBorder="1" applyAlignment="1" applyProtection="1">
      <protection hidden="1"/>
    </xf>
    <xf numFmtId="0" fontId="74" fillId="36" borderId="55" xfId="0" applyFont="1" applyFill="1" applyBorder="1" applyAlignment="1" applyProtection="1">
      <protection hidden="1"/>
    </xf>
    <xf numFmtId="0" fontId="74" fillId="36" borderId="56" xfId="0" applyFont="1" applyFill="1" applyBorder="1" applyAlignment="1" applyProtection="1">
      <protection hidden="1"/>
    </xf>
    <xf numFmtId="0" fontId="74" fillId="36" borderId="57" xfId="0" applyFont="1" applyFill="1" applyBorder="1" applyAlignment="1" applyProtection="1">
      <protection hidden="1"/>
    </xf>
    <xf numFmtId="0" fontId="13" fillId="0" borderId="0" xfId="0" applyFont="1" applyFill="1" applyBorder="1" applyAlignment="1" applyProtection="1">
      <alignment vertical="center"/>
      <protection hidden="1"/>
    </xf>
    <xf numFmtId="0" fontId="92" fillId="36" borderId="21" xfId="0" applyFont="1" applyFill="1" applyBorder="1" applyAlignment="1" applyProtection="1">
      <alignment horizontal="center" vertical="center"/>
      <protection hidden="1"/>
    </xf>
    <xf numFmtId="0" fontId="44" fillId="0" borderId="67" xfId="3" applyNumberFormat="1" applyFont="1" applyFill="1" applyBorder="1" applyAlignment="1" applyProtection="1">
      <alignment horizontal="center" vertical="center" wrapText="1"/>
      <protection hidden="1"/>
    </xf>
    <xf numFmtId="166" fontId="44" fillId="0" borderId="0" xfId="3" applyFont="1" applyFill="1" applyAlignment="1" applyProtection="1">
      <alignment horizontal="center" vertical="center" wrapText="1"/>
      <protection hidden="1"/>
    </xf>
    <xf numFmtId="0" fontId="44" fillId="33" borderId="21" xfId="2" applyNumberFormat="1" applyFont="1" applyFill="1" applyBorder="1" applyAlignment="1" applyProtection="1">
      <alignment horizontal="center" vertical="center" wrapText="1"/>
      <protection hidden="1"/>
    </xf>
    <xf numFmtId="0" fontId="57" fillId="0" borderId="0" xfId="2" applyFont="1" applyFill="1" applyAlignment="1" applyProtection="1">
      <alignment horizontal="center" vertical="center" wrapText="1"/>
      <protection hidden="1"/>
    </xf>
    <xf numFmtId="0" fontId="0" fillId="0" borderId="21" xfId="0" applyBorder="1" applyAlignment="1" applyProtection="1">
      <alignment horizontal="center" vertical="center"/>
      <protection hidden="1"/>
    </xf>
    <xf numFmtId="0" fontId="51" fillId="33" borderId="1" xfId="344" applyFont="1" applyFill="1" applyBorder="1" applyAlignment="1" applyProtection="1">
      <alignment horizontal="center" vertical="center" wrapText="1"/>
      <protection hidden="1"/>
    </xf>
    <xf numFmtId="0" fontId="50" fillId="0" borderId="67" xfId="344" applyFont="1" applyFill="1" applyBorder="1" applyAlignment="1" applyProtection="1">
      <alignment horizontal="center" vertical="center" wrapText="1"/>
      <protection hidden="1"/>
    </xf>
    <xf numFmtId="0" fontId="51" fillId="33" borderId="1" xfId="344" applyFont="1" applyFill="1" applyBorder="1" applyAlignment="1" applyProtection="1">
      <alignment horizontal="center" vertical="center"/>
      <protection hidden="1"/>
    </xf>
    <xf numFmtId="0" fontId="63" fillId="0" borderId="67" xfId="0" applyNumberFormat="1" applyFont="1" applyFill="1" applyBorder="1" applyAlignment="1" applyProtection="1">
      <alignment horizontal="center" vertical="center" wrapText="1"/>
      <protection hidden="1"/>
    </xf>
    <xf numFmtId="0" fontId="63" fillId="0" borderId="67" xfId="0" applyFont="1" applyBorder="1" applyAlignment="1" applyProtection="1">
      <alignment vertical="center"/>
      <protection hidden="1"/>
    </xf>
    <xf numFmtId="0" fontId="63" fillId="0" borderId="67" xfId="0" applyFont="1" applyBorder="1" applyAlignment="1" applyProtection="1">
      <alignment horizontal="center" vertical="center"/>
      <protection hidden="1"/>
    </xf>
    <xf numFmtId="0" fontId="63" fillId="0" borderId="67" xfId="0" applyFont="1" applyBorder="1" applyAlignment="1" applyProtection="1">
      <alignment horizontal="center"/>
      <protection hidden="1"/>
    </xf>
    <xf numFmtId="0" fontId="63" fillId="0" borderId="67" xfId="0" applyFont="1" applyFill="1" applyBorder="1" applyAlignment="1" applyProtection="1">
      <alignment horizontal="center" vertical="center"/>
      <protection hidden="1"/>
    </xf>
    <xf numFmtId="0" fontId="71" fillId="42" borderId="67" xfId="0" applyFont="1" applyFill="1" applyBorder="1" applyAlignment="1" applyProtection="1">
      <alignment horizontal="center" vertical="center"/>
      <protection hidden="1"/>
    </xf>
    <xf numFmtId="0" fontId="13" fillId="36" borderId="21" xfId="0" applyFont="1" applyFill="1" applyBorder="1" applyAlignment="1" applyProtection="1">
      <alignment horizontal="center" vertical="center"/>
      <protection hidden="1"/>
    </xf>
    <xf numFmtId="9" fontId="13" fillId="0" borderId="21" xfId="357" applyFont="1" applyFill="1" applyBorder="1" applyAlignment="1" applyProtection="1">
      <alignment horizontal="center" vertical="center"/>
      <protection hidden="1"/>
    </xf>
    <xf numFmtId="0" fontId="13" fillId="30" borderId="67" xfId="104" applyFill="1" applyBorder="1" applyAlignment="1" applyProtection="1">
      <alignment horizontal="center" vertical="center"/>
      <protection hidden="1"/>
    </xf>
    <xf numFmtId="42" fontId="68" fillId="0" borderId="67" xfId="431" applyFont="1" applyBorder="1" applyAlignment="1" applyProtection="1">
      <alignment horizontal="center" vertical="center"/>
      <protection hidden="1"/>
    </xf>
    <xf numFmtId="194" fontId="68" fillId="0" borderId="67" xfId="0" applyNumberFormat="1" applyFont="1" applyBorder="1" applyAlignment="1" applyProtection="1">
      <alignment horizontal="center" vertical="center"/>
      <protection hidden="1"/>
    </xf>
    <xf numFmtId="0" fontId="61" fillId="28" borderId="74" xfId="0" applyFont="1" applyFill="1" applyBorder="1" applyAlignment="1">
      <alignment vertical="center"/>
    </xf>
    <xf numFmtId="188" fontId="62" fillId="28" borderId="75" xfId="0" applyNumberFormat="1" applyFont="1" applyFill="1" applyBorder="1" applyAlignment="1">
      <alignment horizontal="center"/>
    </xf>
    <xf numFmtId="10" fontId="91" fillId="28" borderId="75" xfId="343" applyNumberFormat="1" applyFont="1" applyFill="1" applyBorder="1" applyAlignment="1">
      <alignment horizontal="center"/>
    </xf>
    <xf numFmtId="195" fontId="68" fillId="0" borderId="67" xfId="431" applyNumberFormat="1" applyFont="1" applyBorder="1" applyAlignment="1" applyProtection="1">
      <alignment horizontal="center" vertical="center"/>
      <protection hidden="1"/>
    </xf>
    <xf numFmtId="10" fontId="94" fillId="0" borderId="48" xfId="343" applyNumberFormat="1" applyFont="1" applyFill="1" applyBorder="1" applyAlignment="1">
      <alignment vertical="center"/>
    </xf>
    <xf numFmtId="0" fontId="90" fillId="28" borderId="61" xfId="0" applyFont="1" applyFill="1" applyBorder="1" applyAlignment="1">
      <alignment vertical="center"/>
    </xf>
    <xf numFmtId="0" fontId="90" fillId="28" borderId="41" xfId="0" applyFont="1" applyFill="1" applyBorder="1" applyAlignment="1">
      <alignment vertical="center"/>
    </xf>
    <xf numFmtId="0" fontId="90" fillId="28" borderId="76" xfId="0" applyFont="1" applyFill="1" applyBorder="1" applyAlignment="1">
      <alignment vertical="center"/>
    </xf>
    <xf numFmtId="0" fontId="14" fillId="36" borderId="21" xfId="2" applyFont="1" applyFill="1" applyBorder="1" applyAlignment="1" applyProtection="1">
      <alignment horizontal="center" vertical="center" wrapText="1"/>
      <protection hidden="1"/>
    </xf>
    <xf numFmtId="0" fontId="65" fillId="0" borderId="0" xfId="436" applyFont="1" applyBorder="1" applyProtection="1">
      <protection hidden="1"/>
    </xf>
    <xf numFmtId="0" fontId="65" fillId="0" borderId="0" xfId="436" applyFont="1" applyProtection="1">
      <protection hidden="1"/>
    </xf>
    <xf numFmtId="0" fontId="65" fillId="30" borderId="0" xfId="436" applyFont="1" applyFill="1" applyProtection="1">
      <protection hidden="1"/>
    </xf>
    <xf numFmtId="0" fontId="56" fillId="29" borderId="37" xfId="436" applyFont="1" applyFill="1" applyBorder="1" applyAlignment="1" applyProtection="1">
      <alignment horizontal="center"/>
      <protection hidden="1"/>
    </xf>
    <xf numFmtId="42" fontId="56" fillId="33" borderId="38" xfId="430" applyFont="1" applyFill="1" applyBorder="1" applyAlignment="1" applyProtection="1">
      <alignment horizontal="center" vertical="center"/>
      <protection hidden="1"/>
    </xf>
    <xf numFmtId="0" fontId="56" fillId="33" borderId="62" xfId="436" applyFont="1" applyFill="1" applyBorder="1" applyAlignment="1" applyProtection="1">
      <alignment horizontal="center" vertical="center"/>
      <protection hidden="1"/>
    </xf>
    <xf numFmtId="0" fontId="56" fillId="29" borderId="98" xfId="436" applyFont="1" applyFill="1" applyBorder="1" applyAlignment="1" applyProtection="1">
      <alignment horizontal="center" vertical="center" wrapText="1"/>
      <protection hidden="1"/>
    </xf>
    <xf numFmtId="186" fontId="56" fillId="33" borderId="99" xfId="436" applyNumberFormat="1" applyFont="1" applyFill="1" applyBorder="1" applyAlignment="1" applyProtection="1">
      <alignment horizontal="center" vertical="center"/>
      <protection hidden="1"/>
    </xf>
    <xf numFmtId="0" fontId="65" fillId="30" borderId="0" xfId="436" applyFont="1" applyFill="1" applyBorder="1" applyProtection="1">
      <protection hidden="1"/>
    </xf>
    <xf numFmtId="6" fontId="65" fillId="30" borderId="0" xfId="436" applyNumberFormat="1" applyFont="1" applyFill="1" applyProtection="1">
      <protection hidden="1"/>
    </xf>
    <xf numFmtId="0" fontId="56" fillId="29" borderId="77" xfId="436" applyFont="1" applyFill="1" applyBorder="1" applyAlignment="1" applyProtection="1">
      <alignment horizontal="center" vertical="center"/>
      <protection hidden="1"/>
    </xf>
    <xf numFmtId="0" fontId="65" fillId="30" borderId="0" xfId="436" applyFont="1" applyFill="1" applyBorder="1" applyAlignment="1" applyProtection="1">
      <alignment horizontal="center"/>
      <protection hidden="1"/>
    </xf>
    <xf numFmtId="0" fontId="65" fillId="30" borderId="0" xfId="436" applyFont="1" applyFill="1" applyAlignment="1" applyProtection="1">
      <alignment horizontal="left"/>
      <protection hidden="1"/>
    </xf>
    <xf numFmtId="0" fontId="56" fillId="29" borderId="77" xfId="436" applyFont="1" applyFill="1" applyBorder="1" applyAlignment="1" applyProtection="1">
      <alignment horizontal="center" vertical="center" wrapText="1"/>
      <protection hidden="1"/>
    </xf>
    <xf numFmtId="0" fontId="56" fillId="29" borderId="77" xfId="436" applyFont="1" applyFill="1" applyBorder="1" applyAlignment="1" applyProtection="1">
      <alignment vertical="center" wrapText="1"/>
      <protection hidden="1"/>
    </xf>
    <xf numFmtId="0" fontId="56" fillId="29" borderId="31" xfId="436" applyFont="1" applyFill="1" applyBorder="1" applyAlignment="1" applyProtection="1">
      <alignment horizontal="center" vertical="center" wrapText="1"/>
      <protection hidden="1"/>
    </xf>
    <xf numFmtId="0" fontId="56" fillId="29" borderId="94" xfId="436" applyFont="1" applyFill="1" applyBorder="1" applyAlignment="1" applyProtection="1">
      <alignment horizontal="center" vertical="center" wrapText="1"/>
      <protection hidden="1"/>
    </xf>
    <xf numFmtId="0" fontId="56" fillId="30" borderId="77" xfId="436" applyFont="1" applyFill="1" applyBorder="1" applyAlignment="1" applyProtection="1">
      <alignment horizontal="center" vertical="center"/>
      <protection hidden="1"/>
    </xf>
    <xf numFmtId="0" fontId="56" fillId="36" borderId="77" xfId="436" applyFont="1" applyFill="1" applyBorder="1" applyAlignment="1" applyProtection="1">
      <alignment horizontal="center" vertical="center" wrapText="1"/>
      <protection hidden="1"/>
    </xf>
    <xf numFmtId="198" fontId="65" fillId="30" borderId="77" xfId="436" applyNumberFormat="1" applyFont="1" applyFill="1" applyBorder="1" applyAlignment="1" applyProtection="1">
      <alignment horizontal="center" vertical="center"/>
      <protection hidden="1"/>
    </xf>
    <xf numFmtId="2" fontId="65" fillId="30" borderId="77" xfId="436" applyNumberFormat="1" applyFont="1" applyFill="1" applyBorder="1" applyAlignment="1" applyProtection="1">
      <alignment horizontal="center" vertical="center"/>
      <protection hidden="1"/>
    </xf>
    <xf numFmtId="2" fontId="56" fillId="30" borderId="77" xfId="436" applyNumberFormat="1" applyFont="1" applyFill="1" applyBorder="1" applyAlignment="1" applyProtection="1">
      <alignment horizontal="center" vertical="center"/>
      <protection hidden="1"/>
    </xf>
    <xf numFmtId="1" fontId="56" fillId="0" borderId="77" xfId="436" applyNumberFormat="1" applyFont="1" applyFill="1" applyBorder="1" applyAlignment="1" applyProtection="1">
      <alignment horizontal="center" vertical="center"/>
      <protection hidden="1"/>
    </xf>
    <xf numFmtId="187" fontId="65" fillId="0" borderId="0" xfId="436" applyNumberFormat="1" applyFont="1" applyBorder="1" applyAlignment="1" applyProtection="1">
      <alignment vertical="center"/>
      <protection hidden="1"/>
    </xf>
    <xf numFmtId="1" fontId="65" fillId="0" borderId="0" xfId="436" applyNumberFormat="1" applyFont="1" applyBorder="1" applyAlignment="1" applyProtection="1">
      <alignment horizontal="center" vertical="center"/>
      <protection hidden="1"/>
    </xf>
    <xf numFmtId="0" fontId="65" fillId="0" borderId="0" xfId="436" applyFont="1" applyAlignment="1" applyProtection="1">
      <alignment vertical="center"/>
      <protection hidden="1"/>
    </xf>
    <xf numFmtId="0" fontId="13" fillId="30" borderId="101" xfId="104" applyFill="1" applyBorder="1" applyAlignment="1" applyProtection="1">
      <alignment horizontal="center" vertical="center"/>
      <protection hidden="1"/>
    </xf>
    <xf numFmtId="0" fontId="13" fillId="30" borderId="70" xfId="104" applyFill="1" applyBorder="1" applyAlignment="1" applyProtection="1">
      <alignment horizontal="center" vertical="center"/>
      <protection hidden="1"/>
    </xf>
    <xf numFmtId="42" fontId="68" fillId="0" borderId="70" xfId="431" applyFont="1" applyBorder="1" applyAlignment="1" applyProtection="1">
      <alignment horizontal="center" vertical="center"/>
      <protection hidden="1"/>
    </xf>
    <xf numFmtId="194" fontId="68" fillId="0" borderId="70" xfId="0" applyNumberFormat="1" applyFont="1" applyBorder="1" applyAlignment="1" applyProtection="1">
      <alignment horizontal="center" vertical="center"/>
      <protection hidden="1"/>
    </xf>
    <xf numFmtId="4" fontId="13" fillId="36" borderId="77" xfId="3" applyNumberFormat="1" applyFont="1" applyFill="1" applyBorder="1" applyAlignment="1" applyProtection="1">
      <alignment horizontal="center" vertical="center" wrapText="1"/>
      <protection hidden="1"/>
    </xf>
    <xf numFmtId="4" fontId="13" fillId="36" borderId="77" xfId="2" applyNumberFormat="1" applyFont="1" applyFill="1" applyBorder="1" applyAlignment="1" applyProtection="1">
      <alignment horizontal="center" vertical="center"/>
      <protection hidden="1"/>
    </xf>
    <xf numFmtId="0" fontId="98" fillId="43" borderId="77" xfId="0" applyFont="1" applyFill="1" applyBorder="1" applyAlignment="1" applyProtection="1">
      <alignment horizontal="center" vertical="center"/>
    </xf>
    <xf numFmtId="0" fontId="97" fillId="43" borderId="77" xfId="0" applyFont="1" applyFill="1" applyBorder="1" applyAlignment="1" applyProtection="1">
      <alignment horizontal="center" vertical="center" wrapText="1"/>
    </xf>
    <xf numFmtId="4" fontId="98" fillId="43" borderId="77" xfId="0" applyNumberFormat="1" applyFont="1" applyFill="1" applyBorder="1" applyAlignment="1" applyProtection="1">
      <alignment horizontal="center" vertical="center"/>
    </xf>
    <xf numFmtId="3" fontId="98" fillId="43" borderId="77" xfId="0" applyNumberFormat="1" applyFont="1" applyFill="1" applyBorder="1" applyAlignment="1" applyProtection="1">
      <alignment horizontal="center" vertical="center" wrapText="1"/>
    </xf>
    <xf numFmtId="49" fontId="98" fillId="44" borderId="105" xfId="1" applyNumberFormat="1" applyFont="1" applyFill="1" applyBorder="1" applyAlignment="1" applyProtection="1">
      <alignment horizontal="center" vertical="center" wrapText="1"/>
      <protection locked="0"/>
    </xf>
    <xf numFmtId="0" fontId="90" fillId="44" borderId="106" xfId="434" applyFont="1" applyFill="1" applyBorder="1" applyAlignment="1">
      <alignment horizontal="justify" vertical="center"/>
    </xf>
    <xf numFmtId="0" fontId="61" fillId="44" borderId="107" xfId="0" applyFont="1" applyFill="1" applyBorder="1" applyAlignment="1" applyProtection="1">
      <alignment horizontal="center" vertical="center"/>
      <protection locked="0"/>
    </xf>
    <xf numFmtId="2" fontId="61" fillId="44" borderId="108" xfId="0" applyNumberFormat="1" applyFont="1" applyFill="1" applyBorder="1" applyAlignment="1" applyProtection="1">
      <alignment horizontal="center" vertical="center"/>
      <protection locked="0"/>
    </xf>
    <xf numFmtId="188" fontId="61" fillId="44" borderId="107" xfId="434" applyNumberFormat="1" applyFont="1" applyFill="1" applyBorder="1" applyAlignment="1">
      <alignment horizontal="center" vertical="center"/>
    </xf>
    <xf numFmtId="188" fontId="61" fillId="44" borderId="107" xfId="0" applyNumberFormat="1" applyFont="1" applyFill="1" applyBorder="1" applyAlignment="1">
      <alignment horizontal="center" vertical="center"/>
    </xf>
    <xf numFmtId="0" fontId="99" fillId="45" borderId="109" xfId="438" applyFont="1" applyFill="1" applyBorder="1" applyAlignment="1" applyProtection="1">
      <alignment horizontal="center" vertical="center"/>
    </xf>
    <xf numFmtId="0" fontId="61" fillId="0" borderId="110" xfId="435" applyFont="1" applyFill="1" applyBorder="1" applyAlignment="1">
      <alignment horizontal="justify" vertical="center"/>
    </xf>
    <xf numFmtId="0" fontId="61" fillId="45" borderId="107" xfId="0" applyFont="1" applyFill="1" applyBorder="1" applyAlignment="1" applyProtection="1">
      <alignment horizontal="center" vertical="center"/>
      <protection locked="0"/>
    </xf>
    <xf numFmtId="2" fontId="61" fillId="45" borderId="108" xfId="0" applyNumberFormat="1" applyFont="1" applyFill="1" applyBorder="1" applyAlignment="1" applyProtection="1">
      <alignment horizontal="center" vertical="center"/>
      <protection locked="0"/>
    </xf>
    <xf numFmtId="188" fontId="61" fillId="46" borderId="107" xfId="434" applyNumberFormat="1" applyFont="1" applyFill="1" applyBorder="1" applyAlignment="1">
      <alignment horizontal="center" vertical="center"/>
    </xf>
    <xf numFmtId="188" fontId="61" fillId="45" borderId="107" xfId="0" applyNumberFormat="1" applyFont="1" applyFill="1" applyBorder="1" applyAlignment="1">
      <alignment horizontal="center" vertical="center"/>
    </xf>
    <xf numFmtId="176" fontId="99" fillId="45" borderId="105" xfId="438" applyNumberFormat="1" applyFont="1" applyFill="1" applyBorder="1" applyAlignment="1" applyProtection="1">
      <alignment horizontal="center" vertical="center"/>
    </xf>
    <xf numFmtId="0" fontId="61" fillId="0" borderId="111" xfId="435" applyFont="1" applyFill="1" applyBorder="1" applyAlignment="1">
      <alignment horizontal="justify" vertical="top" wrapText="1"/>
    </xf>
    <xf numFmtId="0" fontId="99" fillId="45" borderId="112" xfId="438" applyFont="1" applyFill="1" applyBorder="1" applyAlignment="1">
      <alignment horizontal="center" vertical="center"/>
    </xf>
    <xf numFmtId="0" fontId="61" fillId="0" borderId="113" xfId="435" applyFont="1" applyFill="1" applyBorder="1" applyAlignment="1">
      <alignment horizontal="justify" vertical="top" wrapText="1"/>
    </xf>
    <xf numFmtId="49" fontId="98" fillId="44" borderId="112" xfId="1" applyNumberFormat="1" applyFont="1" applyFill="1" applyBorder="1" applyAlignment="1" applyProtection="1">
      <alignment horizontal="center" vertical="center" wrapText="1"/>
      <protection locked="0"/>
    </xf>
    <xf numFmtId="0" fontId="90" fillId="44" borderId="114" xfId="434" applyFont="1" applyFill="1" applyBorder="1" applyAlignment="1">
      <alignment horizontal="justify" vertical="center"/>
    </xf>
    <xf numFmtId="0" fontId="61" fillId="44" borderId="115" xfId="0" applyFont="1" applyFill="1" applyBorder="1" applyAlignment="1" applyProtection="1">
      <alignment horizontal="center" vertical="center"/>
      <protection locked="0"/>
    </xf>
    <xf numFmtId="2" fontId="61" fillId="44" borderId="116" xfId="0" applyNumberFormat="1" applyFont="1" applyFill="1" applyBorder="1" applyAlignment="1" applyProtection="1">
      <alignment horizontal="center" vertical="center"/>
      <protection locked="0"/>
    </xf>
    <xf numFmtId="188" fontId="61" fillId="44" borderId="115" xfId="434" applyNumberFormat="1" applyFont="1" applyFill="1" applyBorder="1" applyAlignment="1">
      <alignment horizontal="center" vertical="center"/>
    </xf>
    <xf numFmtId="188" fontId="61" fillId="44" borderId="115" xfId="0" applyNumberFormat="1" applyFont="1" applyFill="1" applyBorder="1" applyAlignment="1">
      <alignment horizontal="center" vertical="center"/>
    </xf>
    <xf numFmtId="0" fontId="99" fillId="45" borderId="117" xfId="438" applyFont="1" applyFill="1" applyBorder="1" applyAlignment="1">
      <alignment horizontal="center" vertical="center"/>
    </xf>
    <xf numFmtId="0" fontId="61" fillId="0" borderId="110" xfId="435" applyFont="1" applyFill="1" applyBorder="1" applyAlignment="1">
      <alignment horizontal="justify" vertical="top" wrapText="1"/>
    </xf>
    <xf numFmtId="0" fontId="61" fillId="45" borderId="115" xfId="0" applyFont="1" applyFill="1" applyBorder="1" applyAlignment="1" applyProtection="1">
      <alignment horizontal="center" vertical="center"/>
      <protection locked="0"/>
    </xf>
    <xf numFmtId="2" fontId="61" fillId="45" borderId="116" xfId="0" applyNumberFormat="1" applyFont="1" applyFill="1" applyBorder="1" applyAlignment="1" applyProtection="1">
      <alignment horizontal="center" vertical="center"/>
      <protection locked="0"/>
    </xf>
    <xf numFmtId="0" fontId="61" fillId="45" borderId="118" xfId="360" applyNumberFormat="1" applyFont="1" applyFill="1" applyBorder="1" applyAlignment="1">
      <alignment horizontal="center" vertical="center"/>
    </xf>
    <xf numFmtId="0" fontId="61" fillId="45" borderId="110" xfId="435" applyFont="1" applyFill="1" applyBorder="1" applyAlignment="1">
      <alignment horizontal="justify" vertical="top" wrapText="1"/>
    </xf>
    <xf numFmtId="0" fontId="90" fillId="44" borderId="115" xfId="434" applyFont="1" applyFill="1" applyBorder="1" applyAlignment="1">
      <alignment horizontal="justify" vertical="center"/>
    </xf>
    <xf numFmtId="0" fontId="61" fillId="44" borderId="114" xfId="0" applyFont="1" applyFill="1" applyBorder="1" applyAlignment="1" applyProtection="1">
      <alignment vertical="center"/>
      <protection locked="0"/>
    </xf>
    <xf numFmtId="0" fontId="61" fillId="44" borderId="113" xfId="0" applyFont="1" applyFill="1" applyBorder="1" applyAlignment="1" applyProtection="1">
      <alignment vertical="center"/>
      <protection locked="0"/>
    </xf>
    <xf numFmtId="0" fontId="61" fillId="44" borderId="119" xfId="0" applyFont="1" applyFill="1" applyBorder="1" applyAlignment="1" applyProtection="1">
      <alignment vertical="center"/>
      <protection locked="0"/>
    </xf>
    <xf numFmtId="0" fontId="103" fillId="45" borderId="110" xfId="435" applyFont="1" applyFill="1" applyBorder="1" applyAlignment="1">
      <alignment horizontal="justify" vertical="center" wrapText="1"/>
    </xf>
    <xf numFmtId="0" fontId="61" fillId="45" borderId="110" xfId="360" applyNumberFormat="1" applyFont="1" applyFill="1" applyBorder="1" applyAlignment="1">
      <alignment horizontal="center" vertical="center"/>
    </xf>
    <xf numFmtId="2" fontId="61" fillId="45" borderId="115" xfId="0" applyNumberFormat="1" applyFont="1" applyFill="1" applyBorder="1" applyAlignment="1" applyProtection="1">
      <alignment horizontal="center" vertical="center"/>
      <protection locked="0"/>
    </xf>
    <xf numFmtId="188" fontId="61" fillId="46" borderId="115" xfId="434" applyNumberFormat="1" applyFont="1" applyFill="1" applyBorder="1" applyAlignment="1">
      <alignment horizontal="center" vertical="center"/>
    </xf>
    <xf numFmtId="188" fontId="61" fillId="46" borderId="106" xfId="434" applyNumberFormat="1" applyFont="1" applyFill="1" applyBorder="1" applyAlignment="1">
      <alignment horizontal="center" vertical="center"/>
    </xf>
    <xf numFmtId="0" fontId="98" fillId="43" borderId="112" xfId="0" applyFont="1" applyFill="1" applyBorder="1" applyAlignment="1" applyProtection="1">
      <alignment horizontal="center" vertical="center"/>
    </xf>
    <xf numFmtId="0" fontId="97" fillId="43" borderId="113" xfId="0" applyFont="1" applyFill="1" applyBorder="1" applyAlignment="1" applyProtection="1">
      <alignment horizontal="center" vertical="center" wrapText="1"/>
    </xf>
    <xf numFmtId="0" fontId="98" fillId="43" borderId="114" xfId="0" applyFont="1" applyFill="1" applyBorder="1" applyAlignment="1" applyProtection="1">
      <alignment horizontal="center" vertical="center"/>
    </xf>
    <xf numFmtId="4" fontId="98" fillId="43" borderId="113" xfId="0" applyNumberFormat="1" applyFont="1" applyFill="1" applyBorder="1" applyAlignment="1" applyProtection="1">
      <alignment horizontal="center" vertical="center"/>
    </xf>
    <xf numFmtId="3" fontId="98" fillId="43" borderId="113" xfId="0" applyNumberFormat="1" applyFont="1" applyFill="1" applyBorder="1" applyAlignment="1" applyProtection="1">
      <alignment horizontal="center" vertical="center" wrapText="1"/>
    </xf>
    <xf numFmtId="193" fontId="97" fillId="43" borderId="119" xfId="432" applyNumberFormat="1" applyFont="1" applyFill="1" applyBorder="1" applyAlignment="1" applyProtection="1">
      <alignment horizontal="center" vertical="center" wrapText="1"/>
    </xf>
    <xf numFmtId="0" fontId="98" fillId="47" borderId="112" xfId="0" applyFont="1" applyFill="1" applyBorder="1" applyAlignment="1" applyProtection="1">
      <alignment horizontal="center" vertical="center"/>
    </xf>
    <xf numFmtId="0" fontId="97" fillId="47" borderId="113" xfId="0" applyFont="1" applyFill="1" applyBorder="1" applyAlignment="1" applyProtection="1">
      <alignment horizontal="center" vertical="center" wrapText="1"/>
    </xf>
    <xf numFmtId="0" fontId="98" fillId="47" borderId="114" xfId="0" applyFont="1" applyFill="1" applyBorder="1" applyAlignment="1" applyProtection="1">
      <alignment horizontal="center" vertical="center"/>
    </xf>
    <xf numFmtId="4" fontId="98" fillId="47" borderId="113" xfId="0" applyNumberFormat="1" applyFont="1" applyFill="1" applyBorder="1" applyAlignment="1" applyProtection="1">
      <alignment horizontal="center" vertical="center"/>
    </xf>
    <xf numFmtId="3" fontId="98" fillId="47" borderId="113" xfId="0" applyNumberFormat="1" applyFont="1" applyFill="1" applyBorder="1" applyAlignment="1" applyProtection="1">
      <alignment horizontal="center" vertical="center" wrapText="1"/>
    </xf>
    <xf numFmtId="3" fontId="98" fillId="47" borderId="119" xfId="0" applyNumberFormat="1" applyFont="1" applyFill="1" applyBorder="1" applyAlignment="1" applyProtection="1">
      <alignment horizontal="center" vertical="center" wrapText="1"/>
    </xf>
    <xf numFmtId="0" fontId="104" fillId="0" borderId="77" xfId="0" applyFont="1" applyFill="1" applyBorder="1" applyAlignment="1">
      <alignment horizontal="center" vertical="center"/>
    </xf>
    <xf numFmtId="0" fontId="104" fillId="48" borderId="77" xfId="0" applyFont="1" applyFill="1" applyBorder="1" applyAlignment="1" applyProtection="1">
      <alignment horizontal="justify" vertical="center" wrapText="1"/>
      <protection locked="0"/>
    </xf>
    <xf numFmtId="0" fontId="60" fillId="48" borderId="77" xfId="0" applyFont="1" applyFill="1" applyBorder="1" applyAlignment="1" applyProtection="1">
      <alignment horizontal="center" vertical="center"/>
      <protection locked="0"/>
    </xf>
    <xf numFmtId="0" fontId="60" fillId="0" borderId="77" xfId="0" applyFont="1" applyFill="1" applyBorder="1" applyAlignment="1">
      <alignment horizontal="center" vertical="center"/>
    </xf>
    <xf numFmtId="199" fontId="60" fillId="45" borderId="77" xfId="90" applyNumberFormat="1" applyFont="1" applyFill="1" applyBorder="1" applyAlignment="1" applyProtection="1">
      <alignment horizontal="center" vertical="center"/>
    </xf>
    <xf numFmtId="0" fontId="104" fillId="0" borderId="77" xfId="0" applyFont="1" applyFill="1" applyBorder="1" applyAlignment="1" applyProtection="1">
      <alignment horizontal="justify" vertical="center" wrapText="1"/>
      <protection locked="0"/>
    </xf>
    <xf numFmtId="0" fontId="60" fillId="0" borderId="77" xfId="0" applyFont="1" applyFill="1" applyBorder="1" applyAlignment="1" applyProtection="1">
      <alignment horizontal="center" vertical="center"/>
      <protection locked="0"/>
    </xf>
    <xf numFmtId="199" fontId="60" fillId="0" borderId="77" xfId="94" applyNumberFormat="1" applyFont="1" applyFill="1" applyBorder="1" applyAlignment="1" applyProtection="1">
      <alignment horizontal="left" vertical="center"/>
    </xf>
    <xf numFmtId="0" fontId="60" fillId="45" borderId="77" xfId="0" applyFont="1" applyFill="1" applyBorder="1" applyAlignment="1">
      <alignment horizontal="center" vertical="center"/>
    </xf>
    <xf numFmtId="0" fontId="60" fillId="45" borderId="77" xfId="0" applyFont="1" applyFill="1" applyBorder="1" applyAlignment="1" applyProtection="1">
      <alignment horizontal="center" vertical="center"/>
      <protection locked="0"/>
    </xf>
    <xf numFmtId="0" fontId="90" fillId="0" borderId="110" xfId="435" applyFont="1" applyFill="1" applyBorder="1" applyAlignment="1">
      <alignment horizontal="justify" vertical="top" wrapText="1"/>
    </xf>
    <xf numFmtId="0" fontId="60" fillId="0" borderId="94" xfId="0" applyFont="1" applyFill="1" applyBorder="1" applyAlignment="1">
      <alignment horizontal="center" vertical="center" wrapText="1"/>
    </xf>
    <xf numFmtId="188" fontId="61" fillId="45" borderId="115" xfId="434" applyNumberFormat="1" applyFont="1" applyFill="1" applyBorder="1" applyAlignment="1">
      <alignment horizontal="center" vertical="center"/>
    </xf>
    <xf numFmtId="188" fontId="61" fillId="45" borderId="120" xfId="0" applyNumberFormat="1" applyFont="1" applyFill="1" applyBorder="1" applyAlignment="1">
      <alignment horizontal="center" vertical="center"/>
    </xf>
    <xf numFmtId="0" fontId="60" fillId="0" borderId="121" xfId="0" applyFont="1" applyFill="1" applyBorder="1" applyAlignment="1">
      <alignment horizontal="center" vertical="center" wrapText="1"/>
    </xf>
    <xf numFmtId="0" fontId="60" fillId="45" borderId="121" xfId="0" applyFont="1" applyFill="1" applyBorder="1" applyAlignment="1">
      <alignment horizontal="center" vertical="center" wrapText="1"/>
    </xf>
    <xf numFmtId="200" fontId="104" fillId="0" borderId="77" xfId="0" applyNumberFormat="1" applyFont="1" applyFill="1" applyBorder="1" applyAlignment="1">
      <alignment horizontal="center" vertical="center"/>
    </xf>
    <xf numFmtId="0" fontId="60" fillId="0" borderId="121" xfId="0" applyFont="1" applyFill="1" applyBorder="1" applyAlignment="1" applyProtection="1">
      <alignment horizontal="center" vertical="center"/>
      <protection locked="0"/>
    </xf>
    <xf numFmtId="3" fontId="60" fillId="0" borderId="77" xfId="0" applyNumberFormat="1" applyFont="1" applyFill="1" applyBorder="1" applyAlignment="1">
      <alignment horizontal="center" vertical="center"/>
    </xf>
    <xf numFmtId="200" fontId="60" fillId="0" borderId="77" xfId="0" applyNumberFormat="1" applyFont="1" applyFill="1" applyBorder="1" applyAlignment="1">
      <alignment horizontal="center" vertical="center"/>
    </xf>
    <xf numFmtId="193" fontId="97" fillId="47" borderId="119" xfId="432" applyNumberFormat="1" applyFont="1" applyFill="1" applyBorder="1" applyAlignment="1" applyProtection="1">
      <alignment horizontal="center" wrapText="1"/>
    </xf>
    <xf numFmtId="49" fontId="106" fillId="49" borderId="37" xfId="1" applyNumberFormat="1" applyFont="1" applyFill="1" applyBorder="1" applyAlignment="1" applyProtection="1">
      <alignment horizontal="center" vertical="center" wrapText="1"/>
      <protection locked="0"/>
    </xf>
    <xf numFmtId="0" fontId="94" fillId="49" borderId="122" xfId="439" applyFont="1" applyFill="1" applyBorder="1" applyAlignment="1">
      <alignment vertical="center" wrapText="1"/>
    </xf>
    <xf numFmtId="0" fontId="94" fillId="49" borderId="113" xfId="439" applyFont="1" applyFill="1" applyBorder="1" applyAlignment="1">
      <alignment vertical="center" wrapText="1"/>
    </xf>
    <xf numFmtId="0" fontId="94" fillId="49" borderId="119" xfId="439" applyFont="1" applyFill="1" applyBorder="1" applyAlignment="1">
      <alignment vertical="center" wrapText="1"/>
    </xf>
    <xf numFmtId="0" fontId="94" fillId="49" borderId="123" xfId="439" applyFont="1" applyFill="1" applyBorder="1" applyAlignment="1">
      <alignment vertical="center" wrapText="1"/>
    </xf>
    <xf numFmtId="0" fontId="98" fillId="49" borderId="124" xfId="0" applyFont="1" applyFill="1" applyBorder="1" applyAlignment="1" applyProtection="1">
      <alignment horizontal="center" vertical="center"/>
    </xf>
    <xf numFmtId="4" fontId="98" fillId="49" borderId="124" xfId="0" applyNumberFormat="1" applyFont="1" applyFill="1" applyBorder="1" applyAlignment="1" applyProtection="1">
      <alignment horizontal="center" vertical="center"/>
    </xf>
    <xf numFmtId="3" fontId="98" fillId="49" borderId="124" xfId="0" applyNumberFormat="1" applyFont="1" applyFill="1" applyBorder="1" applyAlignment="1" applyProtection="1">
      <alignment horizontal="center" vertical="center" wrapText="1"/>
    </xf>
    <xf numFmtId="193" fontId="97" fillId="49" borderId="125" xfId="432" applyNumberFormat="1" applyFont="1" applyFill="1" applyBorder="1" applyAlignment="1" applyProtection="1">
      <alignment horizontal="center" wrapText="1"/>
    </xf>
    <xf numFmtId="0" fontId="95" fillId="51" borderId="102" xfId="0" applyFont="1" applyFill="1" applyBorder="1" applyAlignment="1" applyProtection="1">
      <alignment horizontal="center" vertical="center"/>
    </xf>
    <xf numFmtId="0" fontId="95" fillId="51" borderId="103" xfId="0" applyFont="1" applyFill="1" applyBorder="1" applyAlignment="1" applyProtection="1">
      <alignment horizontal="center" vertical="center"/>
    </xf>
    <xf numFmtId="4" fontId="95" fillId="51" borderId="104" xfId="0" applyNumberFormat="1" applyFont="1" applyFill="1" applyBorder="1" applyAlignment="1" applyProtection="1">
      <alignment horizontal="center" vertical="center"/>
    </xf>
    <xf numFmtId="3" fontId="95" fillId="51" borderId="103" xfId="0" applyNumberFormat="1" applyFont="1" applyFill="1" applyBorder="1" applyAlignment="1" applyProtection="1">
      <alignment horizontal="center" vertical="center" wrapText="1"/>
    </xf>
    <xf numFmtId="0" fontId="15" fillId="0" borderId="0" xfId="0" applyFont="1" applyAlignment="1" applyProtection="1">
      <alignment horizontal="center" vertical="center"/>
      <protection hidden="1"/>
    </xf>
    <xf numFmtId="0" fontId="49" fillId="36" borderId="67" xfId="0" applyFont="1" applyFill="1" applyBorder="1" applyAlignment="1" applyProtection="1">
      <alignment horizontal="center" vertical="center" wrapText="1"/>
      <protection hidden="1"/>
    </xf>
    <xf numFmtId="0" fontId="49" fillId="36" borderId="67" xfId="2" applyFont="1" applyFill="1" applyBorder="1" applyAlignment="1" applyProtection="1">
      <alignment horizontal="center" vertical="center" wrapText="1"/>
      <protection hidden="1"/>
    </xf>
    <xf numFmtId="0" fontId="49" fillId="40" borderId="67" xfId="0" applyFont="1" applyFill="1" applyBorder="1" applyAlignment="1" applyProtection="1">
      <alignment horizontal="center" vertical="center" wrapText="1"/>
      <protection hidden="1"/>
    </xf>
    <xf numFmtId="0" fontId="15" fillId="0" borderId="0" xfId="0" applyFont="1" applyFill="1" applyProtection="1">
      <protection hidden="1"/>
    </xf>
    <xf numFmtId="0" fontId="15" fillId="0" borderId="0" xfId="0" applyFont="1" applyProtection="1">
      <protection hidden="1"/>
    </xf>
    <xf numFmtId="0" fontId="108" fillId="53" borderId="131" xfId="0" applyFont="1" applyFill="1" applyBorder="1" applyAlignment="1" applyProtection="1">
      <alignment horizontal="center" vertical="center"/>
    </xf>
    <xf numFmtId="49" fontId="108" fillId="53" borderId="131" xfId="0" applyNumberFormat="1" applyFont="1" applyFill="1" applyBorder="1" applyAlignment="1" applyProtection="1">
      <alignment horizontal="center" vertical="center"/>
    </xf>
    <xf numFmtId="49" fontId="109" fillId="53" borderId="131" xfId="0" applyNumberFormat="1" applyFont="1" applyFill="1" applyBorder="1" applyAlignment="1" applyProtection="1">
      <alignment horizontal="center" vertical="center"/>
    </xf>
    <xf numFmtId="49" fontId="109" fillId="53" borderId="132" xfId="0" applyNumberFormat="1" applyFont="1" applyFill="1" applyBorder="1" applyAlignment="1" applyProtection="1">
      <alignment horizontal="center" vertical="center"/>
    </xf>
    <xf numFmtId="49" fontId="109" fillId="53" borderId="133" xfId="0" applyNumberFormat="1" applyFont="1" applyFill="1" applyBorder="1" applyAlignment="1" applyProtection="1">
      <alignment horizontal="center" vertical="center"/>
    </xf>
    <xf numFmtId="2" fontId="110" fillId="0" borderId="131" xfId="0" applyNumberFormat="1" applyFont="1" applyBorder="1" applyAlignment="1" applyProtection="1">
      <alignment horizontal="left" vertical="center" wrapText="1"/>
    </xf>
    <xf numFmtId="0" fontId="59" fillId="0" borderId="135" xfId="0" applyFont="1" applyBorder="1" applyAlignment="1" applyProtection="1">
      <alignment horizontal="left" vertical="center" wrapText="1"/>
    </xf>
    <xf numFmtId="2" fontId="110" fillId="0" borderId="131" xfId="0" applyNumberFormat="1" applyFont="1" applyBorder="1" applyAlignment="1" applyProtection="1">
      <alignment horizontal="center" vertical="center"/>
    </xf>
    <xf numFmtId="0" fontId="110" fillId="54" borderId="135" xfId="0" applyFont="1" applyFill="1" applyBorder="1" applyAlignment="1" applyProtection="1">
      <alignment horizontal="center" vertical="center"/>
    </xf>
    <xf numFmtId="2" fontId="111" fillId="0" borderId="131" xfId="0" applyNumberFormat="1" applyFont="1" applyBorder="1" applyAlignment="1" applyProtection="1">
      <alignment horizontal="center" vertical="center"/>
    </xf>
    <xf numFmtId="2" fontId="110" fillId="54" borderId="135" xfId="0" applyNumberFormat="1" applyFont="1" applyFill="1" applyBorder="1" applyAlignment="1" applyProtection="1">
      <alignment horizontal="center" vertical="center"/>
    </xf>
    <xf numFmtId="0" fontId="50" fillId="33" borderId="142" xfId="344" applyFont="1" applyFill="1" applyBorder="1" applyAlignment="1" applyProtection="1">
      <alignment horizontal="center" vertical="center" wrapText="1"/>
      <protection hidden="1"/>
    </xf>
    <xf numFmtId="0" fontId="50" fillId="0" borderId="142" xfId="344" applyFont="1" applyFill="1" applyBorder="1" applyAlignment="1" applyProtection="1">
      <alignment horizontal="center" vertical="center" wrapText="1"/>
      <protection hidden="1"/>
    </xf>
    <xf numFmtId="0" fontId="56" fillId="30" borderId="0" xfId="436" applyFont="1" applyFill="1" applyBorder="1" applyAlignment="1" applyProtection="1">
      <alignment horizontal="left" vertical="center"/>
      <protection hidden="1"/>
    </xf>
    <xf numFmtId="0" fontId="114" fillId="0" borderId="0" xfId="2" applyFont="1" applyFill="1" applyBorder="1" applyAlignment="1" applyProtection="1">
      <alignment vertical="center" wrapText="1"/>
      <protection hidden="1"/>
    </xf>
    <xf numFmtId="166" fontId="84" fillId="0" borderId="0" xfId="3" applyFont="1" applyFill="1" applyBorder="1" applyAlignment="1" applyProtection="1">
      <alignment vertical="center" wrapText="1"/>
      <protection hidden="1"/>
    </xf>
    <xf numFmtId="166" fontId="44" fillId="0" borderId="94" xfId="3" applyFont="1" applyFill="1" applyBorder="1" applyAlignment="1" applyProtection="1">
      <alignment horizontal="center" vertical="center" wrapText="1"/>
      <protection hidden="1"/>
    </xf>
    <xf numFmtId="0" fontId="113" fillId="0" borderId="0" xfId="356" applyFont="1" applyFill="1" applyBorder="1" applyAlignment="1" applyProtection="1">
      <alignment horizontal="center" vertical="center"/>
      <protection hidden="1"/>
    </xf>
    <xf numFmtId="0" fontId="113" fillId="0" borderId="0" xfId="356" applyFont="1" applyFill="1" applyBorder="1" applyAlignment="1" applyProtection="1">
      <alignment vertical="center"/>
      <protection hidden="1"/>
    </xf>
    <xf numFmtId="202" fontId="13" fillId="0" borderId="21" xfId="357" applyNumberFormat="1" applyFont="1" applyFill="1" applyBorder="1" applyAlignment="1" applyProtection="1">
      <alignment horizontal="center" vertical="center"/>
      <protection hidden="1"/>
    </xf>
    <xf numFmtId="3" fontId="13" fillId="0" borderId="21" xfId="2" applyNumberFormat="1" applyFont="1" applyFill="1" applyBorder="1" applyAlignment="1" applyProtection="1">
      <alignment horizontal="center" vertical="center"/>
      <protection hidden="1"/>
    </xf>
    <xf numFmtId="187" fontId="56" fillId="33" borderId="62" xfId="436" applyNumberFormat="1" applyFont="1" applyFill="1" applyBorder="1" applyAlignment="1" applyProtection="1">
      <alignment horizontal="center" vertical="center"/>
      <protection hidden="1"/>
    </xf>
    <xf numFmtId="3" fontId="16" fillId="0" borderId="0" xfId="2" applyNumberFormat="1" applyFont="1" applyFill="1" applyAlignment="1" applyProtection="1">
      <alignment vertical="center" wrapText="1"/>
      <protection hidden="1"/>
    </xf>
    <xf numFmtId="0" fontId="123" fillId="61" borderId="142" xfId="441" applyFont="1" applyFill="1" applyBorder="1" applyAlignment="1">
      <alignment horizontal="center" vertical="center" wrapText="1"/>
    </xf>
    <xf numFmtId="0" fontId="124" fillId="56" borderId="142" xfId="441" applyFont="1" applyFill="1" applyBorder="1" applyAlignment="1">
      <alignment horizontal="center" vertical="center" wrapText="1"/>
    </xf>
    <xf numFmtId="0" fontId="124" fillId="57" borderId="142" xfId="441" applyFont="1" applyFill="1" applyBorder="1" applyAlignment="1">
      <alignment horizontal="center" vertical="center" wrapText="1"/>
    </xf>
    <xf numFmtId="0" fontId="124" fillId="58" borderId="142" xfId="441" applyFont="1" applyFill="1" applyBorder="1" applyAlignment="1">
      <alignment horizontal="center" vertical="center" wrapText="1"/>
    </xf>
    <xf numFmtId="0" fontId="124" fillId="59" borderId="142" xfId="441" applyFont="1" applyFill="1" applyBorder="1" applyAlignment="1">
      <alignment horizontal="center" vertical="center" wrapText="1"/>
    </xf>
    <xf numFmtId="0" fontId="124" fillId="60" borderId="142" xfId="441" applyFont="1" applyFill="1" applyBorder="1" applyAlignment="1">
      <alignment vertical="center" wrapText="1"/>
    </xf>
    <xf numFmtId="0" fontId="124" fillId="60" borderId="142" xfId="441" applyFont="1" applyFill="1" applyBorder="1" applyAlignment="1">
      <alignment horizontal="center" vertical="center" wrapText="1"/>
    </xf>
    <xf numFmtId="0" fontId="126" fillId="56" borderId="142" xfId="441" applyFont="1" applyFill="1" applyBorder="1" applyAlignment="1">
      <alignment horizontal="left" vertical="center" wrapText="1"/>
    </xf>
    <xf numFmtId="0" fontId="123" fillId="54" borderId="142" xfId="441" applyFont="1" applyFill="1" applyBorder="1" applyAlignment="1">
      <alignment horizontal="center" vertical="center" wrapText="1"/>
    </xf>
    <xf numFmtId="0" fontId="125" fillId="54" borderId="142" xfId="441" applyFont="1" applyFill="1" applyBorder="1" applyAlignment="1">
      <alignment vertical="center" wrapText="1"/>
    </xf>
    <xf numFmtId="0" fontId="125" fillId="54" borderId="142" xfId="441" applyFont="1" applyFill="1" applyBorder="1" applyAlignment="1">
      <alignment horizontal="left" vertical="center" wrapText="1"/>
    </xf>
    <xf numFmtId="198" fontId="65" fillId="0" borderId="0" xfId="436" applyNumberFormat="1" applyFont="1" applyProtection="1">
      <protection hidden="1"/>
    </xf>
    <xf numFmtId="0" fontId="59" fillId="0" borderId="0" xfId="441" applyFont="1" applyBorder="1" applyAlignment="1">
      <alignment wrapText="1"/>
    </xf>
    <xf numFmtId="0" fontId="59" fillId="0" borderId="0" xfId="441" applyFont="1" applyBorder="1" applyAlignment="1">
      <alignment horizontal="center" wrapText="1"/>
    </xf>
    <xf numFmtId="0" fontId="121" fillId="0" borderId="142" xfId="441" applyFont="1" applyBorder="1" applyAlignment="1">
      <alignment horizontal="center" wrapText="1"/>
    </xf>
    <xf numFmtId="0" fontId="121" fillId="0" borderId="142" xfId="441" applyFont="1" applyBorder="1" applyAlignment="1">
      <alignment wrapText="1"/>
    </xf>
    <xf numFmtId="0" fontId="59" fillId="0" borderId="142" xfId="441" applyFont="1" applyBorder="1" applyAlignment="1">
      <alignment wrapText="1"/>
    </xf>
    <xf numFmtId="0" fontId="121" fillId="0" borderId="0" xfId="441" applyFont="1" applyBorder="1" applyAlignment="1">
      <alignment horizontal="center" wrapText="1"/>
    </xf>
    <xf numFmtId="0" fontId="121" fillId="0" borderId="0" xfId="441" applyFont="1" applyBorder="1" applyAlignment="1">
      <alignment wrapText="1"/>
    </xf>
    <xf numFmtId="206" fontId="121" fillId="0" borderId="0" xfId="441" applyNumberFormat="1" applyFont="1" applyBorder="1" applyAlignment="1">
      <alignment horizontal="left" wrapText="1"/>
    </xf>
    <xf numFmtId="0" fontId="121" fillId="0" borderId="0" xfId="441" applyFont="1" applyBorder="1" applyAlignment="1">
      <alignment horizontal="left" wrapText="1"/>
    </xf>
    <xf numFmtId="0" fontId="130" fillId="36" borderId="21" xfId="0" applyNumberFormat="1" applyFont="1" applyFill="1" applyBorder="1" applyAlignment="1" applyProtection="1">
      <alignment horizontal="center" vertical="center" wrapText="1"/>
      <protection hidden="1"/>
    </xf>
    <xf numFmtId="0" fontId="13" fillId="0" borderId="21" xfId="356" applyFont="1" applyBorder="1" applyAlignment="1" applyProtection="1">
      <alignment horizontal="center" vertical="center"/>
      <protection hidden="1"/>
    </xf>
    <xf numFmtId="0" fontId="13" fillId="0" borderId="21" xfId="356" applyFont="1" applyBorder="1" applyAlignment="1" applyProtection="1">
      <alignment vertical="center"/>
      <protection hidden="1"/>
    </xf>
    <xf numFmtId="0" fontId="13" fillId="0" borderId="94" xfId="356" applyFont="1" applyBorder="1" applyAlignment="1" applyProtection="1">
      <alignment horizontal="center" vertical="center"/>
      <protection hidden="1"/>
    </xf>
    <xf numFmtId="0" fontId="13" fillId="0" borderId="94" xfId="356" applyFont="1" applyBorder="1" applyAlignment="1" applyProtection="1">
      <alignment vertical="center"/>
      <protection hidden="1"/>
    </xf>
    <xf numFmtId="0" fontId="13" fillId="30" borderId="0" xfId="104" applyFill="1" applyBorder="1" applyAlignment="1" applyProtection="1">
      <alignment horizontal="center" vertical="center"/>
      <protection hidden="1"/>
    </xf>
    <xf numFmtId="195" fontId="68" fillId="0" borderId="0" xfId="431" applyNumberFormat="1" applyFont="1" applyBorder="1" applyAlignment="1" applyProtection="1">
      <alignment horizontal="center" vertical="center"/>
      <protection hidden="1"/>
    </xf>
    <xf numFmtId="194" fontId="68" fillId="0" borderId="0" xfId="0" applyNumberFormat="1" applyFont="1" applyBorder="1" applyAlignment="1" applyProtection="1">
      <alignment horizontal="center" vertical="center"/>
      <protection hidden="1"/>
    </xf>
    <xf numFmtId="0" fontId="0" fillId="67" borderId="0" xfId="0" applyFill="1" applyProtection="1">
      <protection hidden="1"/>
    </xf>
    <xf numFmtId="0" fontId="15" fillId="36" borderId="21" xfId="0" applyFont="1" applyFill="1" applyBorder="1" applyAlignment="1" applyProtection="1">
      <alignment horizontal="center" vertical="center" wrapText="1"/>
      <protection hidden="1"/>
    </xf>
    <xf numFmtId="0" fontId="126" fillId="60" borderId="142" xfId="441" applyFont="1" applyFill="1" applyBorder="1" applyAlignment="1">
      <alignment horizontal="center" vertical="center" wrapText="1"/>
    </xf>
    <xf numFmtId="0" fontId="123" fillId="0" borderId="142" xfId="441" applyFont="1" applyBorder="1" applyAlignment="1">
      <alignment horizontal="center" vertical="center" wrapText="1"/>
    </xf>
    <xf numFmtId="0" fontId="125" fillId="0" borderId="142" xfId="441" applyFont="1" applyBorder="1" applyAlignment="1">
      <alignment horizontal="left" vertical="center" wrapText="1"/>
    </xf>
    <xf numFmtId="0" fontId="127" fillId="0" borderId="142" xfId="441" applyFont="1" applyBorder="1" applyAlignment="1">
      <alignment horizontal="left" vertical="center" wrapText="1"/>
    </xf>
    <xf numFmtId="0" fontId="126" fillId="59" borderId="142" xfId="441" applyFont="1" applyFill="1" applyBorder="1" applyAlignment="1">
      <alignment horizontal="left" vertical="center" wrapText="1"/>
    </xf>
    <xf numFmtId="0" fontId="126" fillId="59" borderId="142" xfId="441" applyFont="1" applyFill="1" applyBorder="1" applyAlignment="1">
      <alignment horizontal="center" vertical="center" wrapText="1"/>
    </xf>
    <xf numFmtId="0" fontId="126" fillId="60" borderId="142" xfId="441" applyFont="1" applyFill="1" applyBorder="1" applyAlignment="1">
      <alignment horizontal="left" vertical="center" wrapText="1"/>
    </xf>
    <xf numFmtId="0" fontId="126" fillId="57" borderId="142" xfId="441" applyFont="1" applyFill="1" applyBorder="1" applyAlignment="1">
      <alignment horizontal="left" vertical="center" wrapText="1"/>
    </xf>
    <xf numFmtId="0" fontId="126" fillId="57" borderId="142" xfId="441" applyFont="1" applyFill="1" applyBorder="1" applyAlignment="1">
      <alignment horizontal="center" vertical="center" wrapText="1"/>
    </xf>
    <xf numFmtId="0" fontId="126" fillId="58" borderId="142" xfId="441" applyFont="1" applyFill="1" applyBorder="1" applyAlignment="1">
      <alignment horizontal="left" vertical="center" wrapText="1"/>
    </xf>
    <xf numFmtId="0" fontId="126" fillId="58" borderId="142" xfId="441" applyFont="1" applyFill="1" applyBorder="1" applyAlignment="1">
      <alignment horizontal="center" vertical="center" wrapText="1"/>
    </xf>
    <xf numFmtId="0" fontId="126" fillId="56" borderId="142" xfId="441" applyFont="1" applyFill="1" applyBorder="1" applyAlignment="1">
      <alignment horizontal="center" vertical="center" wrapText="1"/>
    </xf>
    <xf numFmtId="166" fontId="14" fillId="33" borderId="21" xfId="3" applyFont="1" applyFill="1" applyBorder="1" applyAlignment="1" applyProtection="1">
      <alignment horizontal="center" vertical="center" wrapText="1"/>
      <protection hidden="1"/>
    </xf>
    <xf numFmtId="188" fontId="78" fillId="36" borderId="68" xfId="0" applyNumberFormat="1" applyFont="1" applyFill="1" applyBorder="1" applyAlignment="1" applyProtection="1">
      <alignment horizontal="center" vertical="center" wrapText="1"/>
      <protection hidden="1"/>
    </xf>
    <xf numFmtId="188" fontId="78" fillId="36" borderId="26" xfId="0" applyNumberFormat="1" applyFont="1" applyFill="1" applyBorder="1" applyAlignment="1" applyProtection="1">
      <alignment horizontal="center" vertical="center" wrapText="1"/>
      <protection hidden="1"/>
    </xf>
    <xf numFmtId="10" fontId="77" fillId="36" borderId="68" xfId="357" applyNumberFormat="1" applyFont="1" applyFill="1" applyBorder="1" applyAlignment="1" applyProtection="1">
      <alignment horizontal="center" vertical="center"/>
      <protection hidden="1"/>
    </xf>
    <xf numFmtId="10" fontId="77" fillId="36" borderId="26" xfId="357" applyNumberFormat="1" applyFont="1" applyFill="1" applyBorder="1" applyAlignment="1" applyProtection="1">
      <alignment horizontal="center" vertical="center"/>
      <protection hidden="1"/>
    </xf>
    <xf numFmtId="0" fontId="15" fillId="36" borderId="21" xfId="0" applyFont="1" applyFill="1" applyBorder="1" applyAlignment="1" applyProtection="1">
      <alignment horizontal="center" vertical="center"/>
      <protection hidden="1"/>
    </xf>
    <xf numFmtId="0" fontId="15" fillId="29" borderId="21" xfId="0" applyFont="1" applyFill="1" applyBorder="1" applyAlignment="1" applyProtection="1">
      <alignment horizontal="center" vertical="center"/>
      <protection hidden="1"/>
    </xf>
    <xf numFmtId="0" fontId="44" fillId="29" borderId="21" xfId="0" applyFont="1" applyFill="1" applyBorder="1" applyAlignment="1" applyProtection="1">
      <alignment horizontal="center" vertical="center"/>
      <protection hidden="1"/>
    </xf>
    <xf numFmtId="0" fontId="56" fillId="29" borderId="100" xfId="436" applyFont="1" applyFill="1" applyBorder="1" applyAlignment="1" applyProtection="1">
      <alignment horizontal="center" vertical="center" wrapText="1"/>
      <protection hidden="1"/>
    </xf>
    <xf numFmtId="0" fontId="49" fillId="31" borderId="22" xfId="0" applyFont="1" applyFill="1" applyBorder="1" applyAlignment="1" applyProtection="1">
      <alignment horizontal="center" vertical="center" wrapText="1"/>
      <protection hidden="1"/>
    </xf>
    <xf numFmtId="0" fontId="49" fillId="31" borderId="24" xfId="0" applyFont="1" applyFill="1" applyBorder="1" applyAlignment="1" applyProtection="1">
      <alignment horizontal="center" vertical="center" wrapText="1"/>
      <protection hidden="1"/>
    </xf>
    <xf numFmtId="0" fontId="13" fillId="0" borderId="0" xfId="0" applyFont="1" applyFill="1" applyAlignment="1" applyProtection="1">
      <alignment horizontal="justify" vertical="top" wrapText="1"/>
      <protection hidden="1"/>
    </xf>
    <xf numFmtId="0" fontId="85" fillId="0" borderId="0" xfId="0" applyFont="1" applyFill="1" applyAlignment="1" applyProtection="1">
      <alignment horizontal="justify" vertical="top" wrapText="1"/>
      <protection hidden="1"/>
    </xf>
    <xf numFmtId="0" fontId="17" fillId="31" borderId="19" xfId="0" applyFont="1" applyFill="1" applyBorder="1" applyAlignment="1" applyProtection="1">
      <alignment horizontal="center" vertical="center" wrapText="1"/>
      <protection hidden="1"/>
    </xf>
    <xf numFmtId="0" fontId="17" fillId="31" borderId="16" xfId="0" applyFont="1" applyFill="1" applyBorder="1" applyAlignment="1" applyProtection="1">
      <alignment horizontal="center" vertical="center" wrapText="1"/>
      <protection hidden="1"/>
    </xf>
    <xf numFmtId="0" fontId="14" fillId="31" borderId="17" xfId="0" applyFont="1" applyFill="1" applyBorder="1" applyAlignment="1" applyProtection="1">
      <alignment horizontal="center" vertical="center" wrapText="1"/>
      <protection hidden="1"/>
    </xf>
    <xf numFmtId="0" fontId="14" fillId="31" borderId="18" xfId="0" applyFont="1" applyFill="1" applyBorder="1" applyAlignment="1" applyProtection="1">
      <alignment horizontal="center" vertical="center" wrapText="1"/>
      <protection hidden="1"/>
    </xf>
    <xf numFmtId="0" fontId="123" fillId="0" borderId="142" xfId="441" applyFont="1" applyBorder="1" applyAlignment="1">
      <alignment horizontal="center" vertical="center" wrapText="1"/>
    </xf>
    <xf numFmtId="0" fontId="44" fillId="0" borderId="142" xfId="441" applyFont="1" applyBorder="1" applyAlignment="1">
      <alignment horizontal="center" wrapText="1"/>
    </xf>
    <xf numFmtId="0" fontId="125" fillId="0" borderId="142" xfId="441" applyFont="1" applyBorder="1" applyAlignment="1">
      <alignment horizontal="left" vertical="center" wrapText="1"/>
    </xf>
    <xf numFmtId="0" fontId="125" fillId="0" borderId="142" xfId="441" applyFont="1" applyBorder="1" applyAlignment="1">
      <alignment horizontal="left" vertical="top" wrapText="1"/>
    </xf>
    <xf numFmtId="0" fontId="57" fillId="0" borderId="142" xfId="441" applyFont="1" applyBorder="1" applyAlignment="1">
      <alignment vertical="top" wrapText="1"/>
    </xf>
    <xf numFmtId="0" fontId="125" fillId="56" borderId="142" xfId="441" applyFont="1" applyFill="1" applyBorder="1" applyAlignment="1">
      <alignment horizontal="left" vertical="center" wrapText="1"/>
    </xf>
    <xf numFmtId="0" fontId="57" fillId="0" borderId="142" xfId="441" applyFont="1" applyBorder="1" applyAlignment="1">
      <alignment wrapText="1"/>
    </xf>
    <xf numFmtId="0" fontId="126" fillId="56" borderId="142" xfId="441" applyFont="1" applyFill="1" applyBorder="1" applyAlignment="1">
      <alignment horizontal="center" vertical="center" wrapText="1"/>
    </xf>
    <xf numFmtId="0" fontId="122" fillId="56" borderId="142" xfId="441" applyFont="1" applyFill="1" applyBorder="1" applyAlignment="1">
      <alignment horizontal="center" wrapText="1"/>
    </xf>
    <xf numFmtId="0" fontId="122" fillId="57" borderId="142" xfId="441" applyFont="1" applyFill="1" applyBorder="1" applyAlignment="1">
      <alignment horizontal="center" wrapText="1"/>
    </xf>
    <xf numFmtId="0" fontId="122" fillId="58" borderId="142" xfId="441" applyFont="1" applyFill="1" applyBorder="1" applyAlignment="1">
      <alignment horizontal="center" wrapText="1"/>
    </xf>
    <xf numFmtId="0" fontId="122" fillId="59" borderId="142" xfId="441" applyFont="1" applyFill="1" applyBorder="1" applyAlignment="1">
      <alignment horizontal="center" wrapText="1"/>
    </xf>
    <xf numFmtId="0" fontId="122" fillId="60" borderId="142" xfId="441" applyFont="1" applyFill="1" applyBorder="1" applyAlignment="1">
      <alignment horizontal="center" wrapText="1"/>
    </xf>
    <xf numFmtId="0" fontId="126" fillId="60" borderId="142" xfId="441" applyFont="1" applyFill="1" applyBorder="1" applyAlignment="1">
      <alignment horizontal="center" vertical="center" wrapText="1"/>
    </xf>
    <xf numFmtId="0" fontId="57" fillId="0" borderId="142" xfId="441" applyFont="1" applyBorder="1" applyAlignment="1">
      <alignment horizontal="left" wrapText="1"/>
    </xf>
    <xf numFmtId="0" fontId="127" fillId="0" borderId="142" xfId="441" applyFont="1" applyBorder="1" applyAlignment="1">
      <alignment horizontal="left" vertical="center" wrapText="1"/>
    </xf>
    <xf numFmtId="18" fontId="126" fillId="58" borderId="142" xfId="441" applyNumberFormat="1" applyFont="1" applyFill="1" applyBorder="1" applyAlignment="1">
      <alignment horizontal="center" vertical="center" wrapText="1"/>
    </xf>
    <xf numFmtId="0" fontId="126" fillId="59" borderId="142" xfId="441" applyFont="1" applyFill="1" applyBorder="1" applyAlignment="1">
      <alignment horizontal="left" vertical="center" wrapText="1"/>
    </xf>
    <xf numFmtId="0" fontId="126" fillId="59" borderId="142" xfId="441" applyFont="1" applyFill="1" applyBorder="1" applyAlignment="1">
      <alignment horizontal="center" vertical="center" wrapText="1"/>
    </xf>
    <xf numFmtId="0" fontId="126" fillId="60" borderId="142" xfId="441" applyFont="1" applyFill="1" applyBorder="1" applyAlignment="1">
      <alignment horizontal="left" vertical="center" wrapText="1"/>
    </xf>
    <xf numFmtId="16" fontId="126" fillId="56" borderId="142" xfId="441" applyNumberFormat="1" applyFont="1" applyFill="1" applyBorder="1" applyAlignment="1">
      <alignment horizontal="center" vertical="center" wrapText="1"/>
    </xf>
    <xf numFmtId="0" fontId="126" fillId="57" borderId="142" xfId="441" applyFont="1" applyFill="1" applyBorder="1" applyAlignment="1">
      <alignment horizontal="left" vertical="center" wrapText="1"/>
    </xf>
    <xf numFmtId="0" fontId="126" fillId="57" borderId="142" xfId="441" applyFont="1" applyFill="1" applyBorder="1" applyAlignment="1">
      <alignment horizontal="center" vertical="center" wrapText="1"/>
    </xf>
    <xf numFmtId="0" fontId="126" fillId="58" borderId="142" xfId="441" applyFont="1" applyFill="1" applyBorder="1" applyAlignment="1">
      <alignment horizontal="left" vertical="center" wrapText="1"/>
    </xf>
    <xf numFmtId="0" fontId="126" fillId="58" borderId="142" xfId="441" applyFont="1" applyFill="1" applyBorder="1" applyAlignment="1">
      <alignment horizontal="center" vertical="center" wrapText="1"/>
    </xf>
    <xf numFmtId="0" fontId="131" fillId="33" borderId="32" xfId="0" applyFont="1" applyFill="1" applyBorder="1" applyAlignment="1" applyProtection="1">
      <alignment horizontal="center" vertical="center" textRotation="255" wrapText="1"/>
      <protection hidden="1"/>
    </xf>
    <xf numFmtId="0" fontId="131" fillId="33" borderId="31" xfId="0" applyFont="1" applyFill="1" applyBorder="1" applyAlignment="1" applyProtection="1">
      <alignment horizontal="center" vertical="center" textRotation="255" wrapText="1"/>
      <protection hidden="1"/>
    </xf>
    <xf numFmtId="0" fontId="131" fillId="33" borderId="26" xfId="0" applyFont="1" applyFill="1" applyBorder="1" applyAlignment="1" applyProtection="1">
      <alignment horizontal="center" vertical="center" textRotation="255" wrapText="1"/>
      <protection hidden="1"/>
    </xf>
    <xf numFmtId="0" fontId="57" fillId="0" borderId="32" xfId="2" applyNumberFormat="1" applyFont="1" applyFill="1" applyBorder="1" applyAlignment="1" applyProtection="1">
      <alignment horizontal="center" vertical="center" wrapText="1"/>
      <protection hidden="1"/>
    </xf>
    <xf numFmtId="0" fontId="57" fillId="0" borderId="31" xfId="2" applyNumberFormat="1" applyFont="1" applyFill="1" applyBorder="1" applyAlignment="1" applyProtection="1">
      <alignment horizontal="center" vertical="center" wrapText="1"/>
      <protection hidden="1"/>
    </xf>
    <xf numFmtId="0" fontId="57" fillId="0" borderId="26" xfId="2" applyNumberFormat="1" applyFont="1" applyFill="1" applyBorder="1" applyAlignment="1" applyProtection="1">
      <alignment horizontal="center" vertical="center" wrapText="1"/>
      <protection hidden="1"/>
    </xf>
    <xf numFmtId="4" fontId="44" fillId="0" borderId="32" xfId="2" applyNumberFormat="1" applyFont="1" applyFill="1" applyBorder="1" applyAlignment="1" applyProtection="1">
      <alignment horizontal="center" vertical="center" wrapText="1"/>
      <protection hidden="1"/>
    </xf>
    <xf numFmtId="4" fontId="44" fillId="0" borderId="31" xfId="2" applyNumberFormat="1" applyFont="1" applyFill="1" applyBorder="1" applyAlignment="1" applyProtection="1">
      <alignment horizontal="center" vertical="center" wrapText="1"/>
      <protection hidden="1"/>
    </xf>
    <xf numFmtId="4" fontId="44" fillId="0" borderId="26" xfId="2" applyNumberFormat="1" applyFont="1" applyFill="1" applyBorder="1" applyAlignment="1" applyProtection="1">
      <alignment horizontal="center" vertical="center" wrapText="1"/>
      <protection hidden="1"/>
    </xf>
    <xf numFmtId="0" fontId="57" fillId="38" borderId="32" xfId="2" applyNumberFormat="1" applyFont="1" applyFill="1" applyBorder="1" applyAlignment="1" applyProtection="1">
      <alignment horizontal="center" vertical="center" wrapText="1"/>
      <protection hidden="1"/>
    </xf>
    <xf numFmtId="0" fontId="57" fillId="38" borderId="31" xfId="2" applyNumberFormat="1" applyFont="1" applyFill="1" applyBorder="1" applyAlignment="1" applyProtection="1">
      <alignment horizontal="center" vertical="center" wrapText="1"/>
      <protection hidden="1"/>
    </xf>
    <xf numFmtId="0" fontId="57" fillId="38" borderId="26" xfId="2" applyNumberFormat="1" applyFont="1" applyFill="1" applyBorder="1" applyAlignment="1" applyProtection="1">
      <alignment horizontal="center" vertical="center" wrapText="1"/>
      <protection hidden="1"/>
    </xf>
    <xf numFmtId="9" fontId="57" fillId="0" borderId="32" xfId="2" applyNumberFormat="1" applyFont="1" applyFill="1" applyBorder="1" applyAlignment="1" applyProtection="1">
      <alignment horizontal="center" vertical="center" wrapText="1"/>
      <protection hidden="1"/>
    </xf>
    <xf numFmtId="9" fontId="57" fillId="0" borderId="31" xfId="2" applyNumberFormat="1" applyFont="1" applyFill="1" applyBorder="1" applyAlignment="1" applyProtection="1">
      <alignment horizontal="center" vertical="center" wrapText="1"/>
      <protection hidden="1"/>
    </xf>
    <xf numFmtId="9" fontId="57" fillId="0" borderId="26" xfId="2" applyNumberFormat="1" applyFont="1" applyFill="1" applyBorder="1" applyAlignment="1" applyProtection="1">
      <alignment horizontal="center" vertical="center" wrapText="1"/>
      <protection hidden="1"/>
    </xf>
    <xf numFmtId="0" fontId="44" fillId="38" borderId="32" xfId="2" applyFont="1" applyFill="1" applyBorder="1" applyAlignment="1" applyProtection="1">
      <alignment horizontal="center" vertical="center" wrapText="1"/>
      <protection hidden="1"/>
    </xf>
    <xf numFmtId="0" fontId="44" fillId="38" borderId="31" xfId="2" applyFont="1" applyFill="1" applyBorder="1" applyAlignment="1" applyProtection="1">
      <alignment horizontal="center" vertical="center" wrapText="1"/>
      <protection hidden="1"/>
    </xf>
    <xf numFmtId="0" fontId="44" fillId="38" borderId="26" xfId="2" applyFont="1" applyFill="1" applyBorder="1" applyAlignment="1" applyProtection="1">
      <alignment horizontal="center" vertical="center" wrapText="1"/>
      <protection hidden="1"/>
    </xf>
    <xf numFmtId="0" fontId="57" fillId="0" borderId="32" xfId="2" applyFont="1" applyFill="1" applyBorder="1" applyAlignment="1" applyProtection="1">
      <alignment horizontal="center" vertical="center" wrapText="1"/>
      <protection hidden="1"/>
    </xf>
    <xf numFmtId="0" fontId="57" fillId="0" borderId="31" xfId="2" applyFont="1" applyFill="1" applyBorder="1" applyAlignment="1" applyProtection="1">
      <alignment horizontal="center" vertical="center" wrapText="1"/>
      <protection hidden="1"/>
    </xf>
    <xf numFmtId="0" fontId="57" fillId="0" borderId="26" xfId="2" applyFont="1" applyFill="1" applyBorder="1" applyAlignment="1" applyProtection="1">
      <alignment horizontal="center" vertical="center" wrapText="1"/>
      <protection hidden="1"/>
    </xf>
    <xf numFmtId="0" fontId="17" fillId="0" borderId="32" xfId="3" applyNumberFormat="1" applyFont="1" applyFill="1" applyBorder="1" applyAlignment="1" applyProtection="1">
      <alignment horizontal="center" vertical="center" wrapText="1"/>
      <protection hidden="1"/>
    </xf>
    <xf numFmtId="0" fontId="17" fillId="0" borderId="31" xfId="3" applyNumberFormat="1" applyFont="1" applyFill="1" applyBorder="1" applyAlignment="1" applyProtection="1">
      <alignment horizontal="center" vertical="center" wrapText="1"/>
      <protection hidden="1"/>
    </xf>
    <xf numFmtId="0" fontId="17" fillId="0" borderId="26" xfId="3" applyNumberFormat="1" applyFont="1" applyFill="1" applyBorder="1" applyAlignment="1" applyProtection="1">
      <alignment horizontal="center" vertical="center" wrapText="1"/>
      <protection hidden="1"/>
    </xf>
    <xf numFmtId="4" fontId="14" fillId="35" borderId="32" xfId="2" applyNumberFormat="1" applyFont="1" applyFill="1" applyBorder="1" applyAlignment="1" applyProtection="1">
      <alignment horizontal="center" vertical="center" wrapText="1"/>
      <protection hidden="1"/>
    </xf>
    <xf numFmtId="4" fontId="14" fillId="35" borderId="31" xfId="2" applyNumberFormat="1" applyFont="1" applyFill="1" applyBorder="1" applyAlignment="1" applyProtection="1">
      <alignment horizontal="center" vertical="center" wrapText="1"/>
      <protection hidden="1"/>
    </xf>
    <xf numFmtId="4" fontId="14" fillId="35" borderId="26" xfId="2" applyNumberFormat="1" applyFont="1" applyFill="1" applyBorder="1" applyAlignment="1" applyProtection="1">
      <alignment horizontal="center" vertical="center" wrapText="1"/>
      <protection hidden="1"/>
    </xf>
    <xf numFmtId="0" fontId="74" fillId="0" borderId="33" xfId="1" applyNumberFormat="1" applyFont="1" applyFill="1" applyBorder="1" applyAlignment="1" applyProtection="1">
      <alignment horizontal="center" vertical="center" wrapText="1"/>
      <protection hidden="1"/>
    </xf>
    <xf numFmtId="0" fontId="74" fillId="0" borderId="35" xfId="1" applyNumberFormat="1" applyFont="1" applyFill="1" applyBorder="1" applyAlignment="1" applyProtection="1">
      <alignment horizontal="center" vertical="center" wrapText="1"/>
      <protection hidden="1"/>
    </xf>
    <xf numFmtId="0" fontId="74" fillId="0" borderId="36" xfId="1" applyNumberFormat="1" applyFont="1" applyFill="1" applyBorder="1" applyAlignment="1" applyProtection="1">
      <alignment horizontal="center" vertical="center" wrapText="1"/>
      <protection hidden="1"/>
    </xf>
    <xf numFmtId="0" fontId="74" fillId="0" borderId="19" xfId="1" applyNumberFormat="1" applyFont="1" applyFill="1" applyBorder="1" applyAlignment="1" applyProtection="1">
      <alignment horizontal="center" vertical="center" wrapText="1"/>
      <protection hidden="1"/>
    </xf>
    <xf numFmtId="0" fontId="74" fillId="0" borderId="20" xfId="1" applyNumberFormat="1" applyFont="1" applyFill="1" applyBorder="1" applyAlignment="1" applyProtection="1">
      <alignment horizontal="center" vertical="center" wrapText="1"/>
      <protection hidden="1"/>
    </xf>
    <xf numFmtId="0" fontId="74" fillId="0" borderId="16" xfId="1" applyNumberFormat="1" applyFont="1" applyFill="1" applyBorder="1" applyAlignment="1" applyProtection="1">
      <alignment horizontal="center" vertical="center" wrapText="1"/>
      <protection hidden="1"/>
    </xf>
    <xf numFmtId="0" fontId="14" fillId="34" borderId="2" xfId="0" applyFont="1" applyFill="1" applyBorder="1" applyAlignment="1" applyProtection="1">
      <alignment horizontal="center" vertical="center"/>
      <protection hidden="1"/>
    </xf>
    <xf numFmtId="0" fontId="14" fillId="34" borderId="34" xfId="0" applyFont="1" applyFill="1" applyBorder="1" applyAlignment="1" applyProtection="1">
      <alignment horizontal="center" vertical="center"/>
      <protection hidden="1"/>
    </xf>
    <xf numFmtId="0" fontId="74" fillId="0" borderId="32" xfId="1" applyNumberFormat="1" applyFont="1" applyFill="1" applyBorder="1" applyAlignment="1" applyProtection="1">
      <alignment horizontal="center" vertical="center" wrapText="1"/>
      <protection hidden="1"/>
    </xf>
    <xf numFmtId="0" fontId="74" fillId="0" borderId="26" xfId="1" applyNumberFormat="1" applyFont="1" applyFill="1" applyBorder="1" applyAlignment="1" applyProtection="1">
      <alignment horizontal="center" vertical="center" wrapText="1"/>
      <protection hidden="1"/>
    </xf>
    <xf numFmtId="0" fontId="57" fillId="31" borderId="32" xfId="2" applyNumberFormat="1" applyFont="1" applyFill="1" applyBorder="1" applyAlignment="1" applyProtection="1">
      <alignment horizontal="center" vertical="center" wrapText="1"/>
      <protection hidden="1"/>
    </xf>
    <xf numFmtId="0" fontId="57" fillId="31" borderId="31" xfId="2" applyNumberFormat="1" applyFont="1" applyFill="1" applyBorder="1" applyAlignment="1" applyProtection="1">
      <alignment horizontal="center" vertical="center" wrapText="1"/>
      <protection hidden="1"/>
    </xf>
    <xf numFmtId="0" fontId="57" fillId="31" borderId="26" xfId="2" applyNumberFormat="1" applyFont="1" applyFill="1" applyBorder="1" applyAlignment="1" applyProtection="1">
      <alignment horizontal="center" vertical="center" wrapText="1"/>
      <protection hidden="1"/>
    </xf>
    <xf numFmtId="4" fontId="44" fillId="31" borderId="32" xfId="2" applyNumberFormat="1" applyFont="1" applyFill="1" applyBorder="1" applyAlignment="1" applyProtection="1">
      <alignment horizontal="center" vertical="center" wrapText="1"/>
      <protection hidden="1"/>
    </xf>
    <xf numFmtId="4" fontId="44" fillId="31" borderId="31" xfId="2" applyNumberFormat="1" applyFont="1" applyFill="1" applyBorder="1" applyAlignment="1" applyProtection="1">
      <alignment horizontal="center" vertical="center" wrapText="1"/>
      <protection hidden="1"/>
    </xf>
    <xf numFmtId="4" fontId="44" fillId="31" borderId="26" xfId="2" applyNumberFormat="1" applyFont="1" applyFill="1" applyBorder="1" applyAlignment="1" applyProtection="1">
      <alignment horizontal="center" vertical="center" wrapText="1"/>
      <protection hidden="1"/>
    </xf>
    <xf numFmtId="9" fontId="57" fillId="31" borderId="32" xfId="2" applyNumberFormat="1" applyFont="1" applyFill="1" applyBorder="1" applyAlignment="1" applyProtection="1">
      <alignment horizontal="center" vertical="center" wrapText="1"/>
      <protection hidden="1"/>
    </xf>
    <xf numFmtId="9" fontId="57" fillId="31" borderId="31" xfId="2" applyNumberFormat="1" applyFont="1" applyFill="1" applyBorder="1" applyAlignment="1" applyProtection="1">
      <alignment horizontal="center" vertical="center" wrapText="1"/>
      <protection hidden="1"/>
    </xf>
    <xf numFmtId="9" fontId="57" fillId="31" borderId="26" xfId="2" applyNumberFormat="1" applyFont="1" applyFill="1" applyBorder="1" applyAlignment="1" applyProtection="1">
      <alignment horizontal="center" vertical="center" wrapText="1"/>
      <protection hidden="1"/>
    </xf>
    <xf numFmtId="0" fontId="57" fillId="28" borderId="32" xfId="2" applyFont="1" applyFill="1" applyBorder="1" applyAlignment="1" applyProtection="1">
      <alignment horizontal="center" vertical="center" wrapText="1"/>
      <protection hidden="1"/>
    </xf>
    <xf numFmtId="0" fontId="57" fillId="28" borderId="31" xfId="2" applyFont="1" applyFill="1" applyBorder="1" applyAlignment="1" applyProtection="1">
      <alignment horizontal="center" vertical="center" wrapText="1"/>
      <protection hidden="1"/>
    </xf>
    <xf numFmtId="0" fontId="57" fillId="28" borderId="26" xfId="2" applyFont="1" applyFill="1" applyBorder="1" applyAlignment="1" applyProtection="1">
      <alignment horizontal="center" vertical="center" wrapText="1"/>
      <protection hidden="1"/>
    </xf>
    <xf numFmtId="0" fontId="17" fillId="28" borderId="32" xfId="3" applyNumberFormat="1" applyFont="1" applyFill="1" applyBorder="1" applyAlignment="1" applyProtection="1">
      <alignment horizontal="center" vertical="center" wrapText="1"/>
      <protection hidden="1"/>
    </xf>
    <xf numFmtId="0" fontId="17" fillId="28" borderId="31" xfId="3" applyNumberFormat="1" applyFont="1" applyFill="1" applyBorder="1" applyAlignment="1" applyProtection="1">
      <alignment horizontal="center" vertical="center" wrapText="1"/>
      <protection hidden="1"/>
    </xf>
    <xf numFmtId="0" fontId="17" fillId="28" borderId="26" xfId="3" applyNumberFormat="1" applyFont="1" applyFill="1" applyBorder="1" applyAlignment="1" applyProtection="1">
      <alignment horizontal="center" vertical="center" wrapText="1"/>
      <protection hidden="1"/>
    </xf>
    <xf numFmtId="166" fontId="81" fillId="0" borderId="32" xfId="3" applyFont="1" applyFill="1" applyBorder="1" applyAlignment="1" applyProtection="1">
      <alignment horizontal="center" vertical="center" wrapText="1"/>
      <protection hidden="1"/>
    </xf>
    <xf numFmtId="166" fontId="81" fillId="0" borderId="31" xfId="3" applyFont="1" applyFill="1" applyBorder="1" applyAlignment="1" applyProtection="1">
      <alignment horizontal="center" vertical="center" wrapText="1"/>
      <protection hidden="1"/>
    </xf>
    <xf numFmtId="166" fontId="81" fillId="0" borderId="26" xfId="3" applyFont="1" applyFill="1" applyBorder="1" applyAlignment="1" applyProtection="1">
      <alignment horizontal="center" vertical="center" wrapText="1"/>
      <protection hidden="1"/>
    </xf>
    <xf numFmtId="0" fontId="130" fillId="33" borderId="2" xfId="0" applyFont="1" applyFill="1" applyBorder="1" applyAlignment="1" applyProtection="1">
      <alignment horizontal="center" vertical="center" wrapText="1"/>
      <protection hidden="1"/>
    </xf>
    <xf numFmtId="0" fontId="130" fillId="33" borderId="43" xfId="0" applyFont="1" applyFill="1" applyBorder="1" applyAlignment="1" applyProtection="1">
      <alignment horizontal="center" vertical="center" wrapText="1"/>
      <protection hidden="1"/>
    </xf>
    <xf numFmtId="0" fontId="130" fillId="33" borderId="34" xfId="0" applyFont="1" applyFill="1" applyBorder="1" applyAlignment="1" applyProtection="1">
      <alignment horizontal="center" vertical="center" wrapText="1"/>
      <protection hidden="1"/>
    </xf>
    <xf numFmtId="0" fontId="130" fillId="36" borderId="2" xfId="0" applyNumberFormat="1" applyFont="1" applyFill="1" applyBorder="1" applyAlignment="1" applyProtection="1">
      <alignment horizontal="center" vertical="center" wrapText="1"/>
      <protection hidden="1"/>
    </xf>
    <xf numFmtId="0" fontId="130" fillId="36" borderId="43" xfId="0" applyNumberFormat="1" applyFont="1" applyFill="1" applyBorder="1" applyAlignment="1" applyProtection="1">
      <alignment horizontal="center" vertical="center" wrapText="1"/>
      <protection hidden="1"/>
    </xf>
    <xf numFmtId="0" fontId="130" fillId="36" borderId="34" xfId="0" applyNumberFormat="1" applyFont="1" applyFill="1" applyBorder="1" applyAlignment="1" applyProtection="1">
      <alignment horizontal="center" vertical="center" wrapText="1"/>
      <protection hidden="1"/>
    </xf>
    <xf numFmtId="0" fontId="130" fillId="32" borderId="2" xfId="0" applyNumberFormat="1" applyFont="1" applyFill="1" applyBorder="1" applyAlignment="1" applyProtection="1">
      <alignment horizontal="center" vertical="center" wrapText="1"/>
      <protection hidden="1"/>
    </xf>
    <xf numFmtId="0" fontId="130" fillId="32" borderId="43" xfId="0" applyNumberFormat="1" applyFont="1" applyFill="1" applyBorder="1" applyAlignment="1" applyProtection="1">
      <alignment horizontal="center" vertical="center" wrapText="1"/>
      <protection hidden="1"/>
    </xf>
    <xf numFmtId="0" fontId="130" fillId="32" borderId="34" xfId="0" applyNumberFormat="1" applyFont="1" applyFill="1" applyBorder="1" applyAlignment="1" applyProtection="1">
      <alignment horizontal="center" vertical="center" wrapText="1"/>
      <protection hidden="1"/>
    </xf>
    <xf numFmtId="0" fontId="64" fillId="33" borderId="32" xfId="0" applyFont="1" applyFill="1" applyBorder="1" applyAlignment="1" applyProtection="1">
      <alignment horizontal="center" vertical="center" textRotation="255" wrapText="1"/>
      <protection hidden="1"/>
    </xf>
    <xf numFmtId="0" fontId="64" fillId="33" borderId="26" xfId="0" applyFont="1" applyFill="1" applyBorder="1" applyAlignment="1" applyProtection="1">
      <alignment horizontal="center" vertical="center" textRotation="255" wrapText="1"/>
      <protection hidden="1"/>
    </xf>
    <xf numFmtId="0" fontId="44" fillId="33" borderId="32" xfId="2" applyNumberFormat="1" applyFont="1" applyFill="1" applyBorder="1" applyAlignment="1" applyProtection="1">
      <alignment horizontal="center" vertical="center" wrapText="1"/>
      <protection hidden="1"/>
    </xf>
    <xf numFmtId="0" fontId="44" fillId="33" borderId="26" xfId="2" applyNumberFormat="1" applyFont="1" applyFill="1" applyBorder="1" applyAlignment="1" applyProtection="1">
      <alignment horizontal="center" vertical="center" wrapText="1"/>
      <protection hidden="1"/>
    </xf>
    <xf numFmtId="0" fontId="44" fillId="33" borderId="2" xfId="2" applyNumberFormat="1" applyFont="1" applyFill="1" applyBorder="1" applyAlignment="1" applyProtection="1">
      <alignment horizontal="center" vertical="center" wrapText="1"/>
      <protection hidden="1"/>
    </xf>
    <xf numFmtId="0" fontId="44" fillId="33" borderId="43" xfId="2" applyNumberFormat="1" applyFont="1" applyFill="1" applyBorder="1" applyAlignment="1" applyProtection="1">
      <alignment horizontal="center" vertical="center" wrapText="1"/>
      <protection hidden="1"/>
    </xf>
    <xf numFmtId="0" fontId="44" fillId="33" borderId="34" xfId="2" applyNumberFormat="1" applyFont="1" applyFill="1" applyBorder="1" applyAlignment="1" applyProtection="1">
      <alignment horizontal="center" vertical="center" wrapText="1"/>
      <protection hidden="1"/>
    </xf>
    <xf numFmtId="9" fontId="44" fillId="33" borderId="2" xfId="2" applyNumberFormat="1" applyFont="1" applyFill="1" applyBorder="1" applyAlignment="1" applyProtection="1">
      <alignment horizontal="center" vertical="center" wrapText="1"/>
      <protection hidden="1"/>
    </xf>
    <xf numFmtId="9" fontId="44" fillId="33" borderId="43" xfId="2" applyNumberFormat="1" applyFont="1" applyFill="1" applyBorder="1" applyAlignment="1" applyProtection="1">
      <alignment horizontal="center" vertical="center" wrapText="1"/>
      <protection hidden="1"/>
    </xf>
    <xf numFmtId="9" fontId="44" fillId="33" borderId="34" xfId="2" applyNumberFormat="1" applyFont="1" applyFill="1" applyBorder="1" applyAlignment="1" applyProtection="1">
      <alignment horizontal="center" vertical="center" wrapText="1"/>
      <protection hidden="1"/>
    </xf>
    <xf numFmtId="0" fontId="14" fillId="36" borderId="2" xfId="356" applyFont="1" applyFill="1" applyBorder="1" applyAlignment="1" applyProtection="1">
      <alignment horizontal="center" vertical="center"/>
      <protection hidden="1"/>
    </xf>
    <xf numFmtId="0" fontId="14" fillId="36" borderId="43" xfId="356" applyFont="1" applyFill="1" applyBorder="1" applyAlignment="1" applyProtection="1">
      <alignment horizontal="center" vertical="center"/>
      <protection hidden="1"/>
    </xf>
    <xf numFmtId="0" fontId="14" fillId="36" borderId="34" xfId="356" applyFont="1" applyFill="1" applyBorder="1" applyAlignment="1" applyProtection="1">
      <alignment horizontal="center" vertical="center"/>
      <protection hidden="1"/>
    </xf>
    <xf numFmtId="0" fontId="63" fillId="36" borderId="2" xfId="2" applyFont="1" applyFill="1" applyBorder="1" applyAlignment="1" applyProtection="1">
      <alignment horizontal="center" vertical="center" wrapText="1"/>
      <protection hidden="1"/>
    </xf>
    <xf numFmtId="0" fontId="63" fillId="36" borderId="43" xfId="2" applyFont="1" applyFill="1" applyBorder="1" applyAlignment="1" applyProtection="1">
      <alignment horizontal="center" vertical="center" wrapText="1"/>
      <protection hidden="1"/>
    </xf>
    <xf numFmtId="0" fontId="63" fillId="36" borderId="34" xfId="2" applyFont="1" applyFill="1" applyBorder="1" applyAlignment="1" applyProtection="1">
      <alignment horizontal="center" vertical="center" wrapText="1"/>
      <protection hidden="1"/>
    </xf>
    <xf numFmtId="0" fontId="79" fillId="31" borderId="2" xfId="2" applyNumberFormat="1" applyFont="1" applyFill="1" applyBorder="1" applyAlignment="1" applyProtection="1">
      <alignment horizontal="center" vertical="center" wrapText="1"/>
      <protection hidden="1"/>
    </xf>
    <xf numFmtId="0" fontId="79" fillId="31" borderId="43" xfId="2" applyNumberFormat="1" applyFont="1" applyFill="1" applyBorder="1" applyAlignment="1" applyProtection="1">
      <alignment horizontal="center" vertical="center" wrapText="1"/>
      <protection hidden="1"/>
    </xf>
    <xf numFmtId="0" fontId="79" fillId="31" borderId="34" xfId="2" applyNumberFormat="1" applyFont="1" applyFill="1" applyBorder="1" applyAlignment="1" applyProtection="1">
      <alignment horizontal="center" vertical="center" wrapText="1"/>
      <protection hidden="1"/>
    </xf>
    <xf numFmtId="0" fontId="16" fillId="0" borderId="0" xfId="2" applyFont="1" applyFill="1" applyAlignment="1" applyProtection="1">
      <alignment horizontal="left" vertical="center" wrapText="1"/>
      <protection hidden="1"/>
    </xf>
    <xf numFmtId="166" fontId="17" fillId="33" borderId="2" xfId="3" applyFont="1" applyFill="1" applyBorder="1" applyAlignment="1" applyProtection="1">
      <alignment horizontal="center" vertical="center" wrapText="1"/>
      <protection hidden="1"/>
    </xf>
    <xf numFmtId="166" fontId="17" fillId="33" borderId="34" xfId="3" applyFont="1" applyFill="1" applyBorder="1" applyAlignment="1" applyProtection="1">
      <alignment horizontal="center" vertical="center" wrapText="1"/>
      <protection hidden="1"/>
    </xf>
    <xf numFmtId="167" fontId="14" fillId="33" borderId="21" xfId="3" applyNumberFormat="1" applyFont="1" applyFill="1" applyBorder="1" applyAlignment="1" applyProtection="1">
      <alignment horizontal="center" vertical="center" wrapText="1"/>
      <protection hidden="1"/>
    </xf>
    <xf numFmtId="166" fontId="14" fillId="33" borderId="21" xfId="3" applyFont="1" applyFill="1" applyBorder="1" applyAlignment="1" applyProtection="1">
      <alignment horizontal="center" vertical="center" wrapText="1"/>
      <protection hidden="1"/>
    </xf>
    <xf numFmtId="0" fontId="44" fillId="0" borderId="95" xfId="3" applyNumberFormat="1" applyFont="1" applyFill="1" applyBorder="1" applyAlignment="1" applyProtection="1">
      <alignment horizontal="center" vertical="center" wrapText="1"/>
      <protection hidden="1"/>
    </xf>
    <xf numFmtId="0" fontId="44" fillId="0" borderId="17" xfId="3" applyNumberFormat="1" applyFont="1" applyFill="1" applyBorder="1" applyAlignment="1" applyProtection="1">
      <alignment horizontal="center" vertical="center" wrapText="1"/>
      <protection hidden="1"/>
    </xf>
    <xf numFmtId="0" fontId="73" fillId="33" borderId="2" xfId="0" applyFont="1" applyFill="1" applyBorder="1" applyAlignment="1" applyProtection="1">
      <alignment horizontal="center" vertical="center" wrapText="1"/>
      <protection hidden="1"/>
    </xf>
    <xf numFmtId="0" fontId="73" fillId="33" borderId="43" xfId="0" applyFont="1" applyFill="1" applyBorder="1" applyAlignment="1" applyProtection="1">
      <alignment horizontal="center" vertical="center" wrapText="1"/>
      <protection hidden="1"/>
    </xf>
    <xf numFmtId="0" fontId="73" fillId="33" borderId="34" xfId="0" applyFont="1" applyFill="1" applyBorder="1" applyAlignment="1" applyProtection="1">
      <alignment horizontal="center" vertical="center" wrapText="1"/>
      <protection hidden="1"/>
    </xf>
    <xf numFmtId="0" fontId="73" fillId="36" borderId="2" xfId="0" applyNumberFormat="1" applyFont="1" applyFill="1" applyBorder="1" applyAlignment="1" applyProtection="1">
      <alignment horizontal="center" vertical="center" wrapText="1"/>
      <protection hidden="1"/>
    </xf>
    <xf numFmtId="0" fontId="73" fillId="36" borderId="43" xfId="0" applyNumberFormat="1" applyFont="1" applyFill="1" applyBorder="1" applyAlignment="1" applyProtection="1">
      <alignment horizontal="center" vertical="center" wrapText="1"/>
      <protection hidden="1"/>
    </xf>
    <xf numFmtId="0" fontId="73" fillId="36" borderId="34" xfId="0" applyNumberFormat="1" applyFont="1" applyFill="1" applyBorder="1" applyAlignment="1" applyProtection="1">
      <alignment horizontal="center" vertical="center" wrapText="1"/>
      <protection hidden="1"/>
    </xf>
    <xf numFmtId="0" fontId="73" fillId="32" borderId="2" xfId="0" applyNumberFormat="1" applyFont="1" applyFill="1" applyBorder="1" applyAlignment="1" applyProtection="1">
      <alignment horizontal="center" vertical="center" wrapText="1"/>
      <protection hidden="1"/>
    </xf>
    <xf numFmtId="0" fontId="73" fillId="32" borderId="43" xfId="0" applyNumberFormat="1" applyFont="1" applyFill="1" applyBorder="1" applyAlignment="1" applyProtection="1">
      <alignment horizontal="center" vertical="center" wrapText="1"/>
      <protection hidden="1"/>
    </xf>
    <xf numFmtId="0" fontId="73" fillId="32" borderId="34" xfId="0" applyNumberFormat="1" applyFont="1" applyFill="1" applyBorder="1" applyAlignment="1" applyProtection="1">
      <alignment horizontal="center" vertical="center" wrapText="1"/>
      <protection hidden="1"/>
    </xf>
    <xf numFmtId="0" fontId="58" fillId="33" borderId="32" xfId="0" applyFont="1" applyFill="1" applyBorder="1" applyAlignment="1" applyProtection="1">
      <alignment horizontal="center" vertical="center" textRotation="255" wrapText="1"/>
      <protection hidden="1"/>
    </xf>
    <xf numFmtId="0" fontId="58" fillId="33" borderId="31" xfId="0" applyFont="1" applyFill="1" applyBorder="1" applyAlignment="1" applyProtection="1">
      <alignment horizontal="center" vertical="center" textRotation="255" wrapText="1"/>
      <protection hidden="1"/>
    </xf>
    <xf numFmtId="0" fontId="58" fillId="33" borderId="26" xfId="0" applyFont="1" applyFill="1" applyBorder="1" applyAlignment="1" applyProtection="1">
      <alignment horizontal="center" vertical="center" textRotation="255" wrapText="1"/>
      <protection hidden="1"/>
    </xf>
    <xf numFmtId="0" fontId="71" fillId="31" borderId="21" xfId="2" applyFont="1" applyFill="1" applyBorder="1" applyAlignment="1" applyProtection="1">
      <alignment horizontal="center" vertical="center" wrapText="1"/>
      <protection hidden="1"/>
    </xf>
    <xf numFmtId="0" fontId="17" fillId="36" borderId="21" xfId="3" applyNumberFormat="1" applyFont="1" applyFill="1" applyBorder="1" applyAlignment="1" applyProtection="1">
      <alignment horizontal="center" vertical="center" wrapText="1"/>
      <protection hidden="1"/>
    </xf>
    <xf numFmtId="0" fontId="17" fillId="0" borderId="21" xfId="2" applyFont="1" applyFill="1" applyBorder="1" applyAlignment="1" applyProtection="1">
      <alignment horizontal="center" vertical="center" wrapText="1"/>
      <protection hidden="1"/>
    </xf>
    <xf numFmtId="0" fontId="17" fillId="33" borderId="21" xfId="2" applyNumberFormat="1" applyFont="1" applyFill="1" applyBorder="1" applyAlignment="1" applyProtection="1">
      <alignment horizontal="center" vertical="center" wrapText="1"/>
      <protection hidden="1"/>
    </xf>
    <xf numFmtId="0" fontId="17" fillId="37" borderId="21" xfId="2" applyNumberFormat="1" applyFont="1" applyFill="1" applyBorder="1" applyAlignment="1" applyProtection="1">
      <alignment horizontal="center" vertical="center" wrapText="1"/>
      <protection hidden="1"/>
    </xf>
    <xf numFmtId="0" fontId="70" fillId="33" borderId="2" xfId="2" applyFont="1" applyFill="1" applyBorder="1" applyAlignment="1" applyProtection="1">
      <alignment horizontal="center" vertical="center" wrapText="1"/>
      <protection hidden="1"/>
    </xf>
    <xf numFmtId="0" fontId="70" fillId="33" borderId="34" xfId="2" applyFont="1" applyFill="1" applyBorder="1" applyAlignment="1" applyProtection="1">
      <alignment horizontal="center" vertical="center" wrapText="1"/>
      <protection hidden="1"/>
    </xf>
    <xf numFmtId="0" fontId="70" fillId="37" borderId="2" xfId="2" applyFont="1" applyFill="1" applyBorder="1" applyAlignment="1" applyProtection="1">
      <alignment horizontal="center" vertical="center" wrapText="1"/>
      <protection hidden="1"/>
    </xf>
    <xf numFmtId="0" fontId="70" fillId="37" borderId="34" xfId="2" applyFont="1" applyFill="1" applyBorder="1" applyAlignment="1" applyProtection="1">
      <alignment horizontal="center" vertical="center" wrapText="1"/>
      <protection hidden="1"/>
    </xf>
    <xf numFmtId="0" fontId="13" fillId="0" borderId="2" xfId="0" applyFont="1" applyBorder="1" applyAlignment="1" applyProtection="1">
      <alignment horizontal="center"/>
      <protection hidden="1"/>
    </xf>
    <xf numFmtId="0" fontId="0" fillId="0" borderId="34" xfId="0" applyBorder="1" applyAlignment="1" applyProtection="1">
      <alignment horizontal="center"/>
      <protection hidden="1"/>
    </xf>
    <xf numFmtId="0" fontId="76" fillId="0" borderId="55" xfId="356" applyFont="1" applyBorder="1" applyAlignment="1" applyProtection="1">
      <alignment horizontal="center" vertical="center"/>
      <protection hidden="1"/>
    </xf>
    <xf numFmtId="0" fontId="76" fillId="0" borderId="56" xfId="356" applyFont="1" applyBorder="1" applyAlignment="1" applyProtection="1">
      <alignment horizontal="center" vertical="center"/>
      <protection hidden="1"/>
    </xf>
    <xf numFmtId="0" fontId="76" fillId="0" borderId="57" xfId="356" applyFont="1" applyBorder="1" applyAlignment="1" applyProtection="1">
      <alignment horizontal="center" vertical="center"/>
      <protection hidden="1"/>
    </xf>
    <xf numFmtId="0" fontId="74" fillId="36" borderId="55" xfId="0" applyFont="1" applyFill="1" applyBorder="1" applyAlignment="1" applyProtection="1">
      <alignment horizontal="center"/>
      <protection hidden="1"/>
    </xf>
    <xf numFmtId="0" fontId="74" fillId="36" borderId="56" xfId="0" applyFont="1" applyFill="1" applyBorder="1" applyAlignment="1" applyProtection="1">
      <alignment horizontal="center"/>
      <protection hidden="1"/>
    </xf>
    <xf numFmtId="0" fontId="74" fillId="36" borderId="57" xfId="0" applyFont="1" applyFill="1" applyBorder="1" applyAlignment="1" applyProtection="1">
      <alignment horizontal="center"/>
      <protection hidden="1"/>
    </xf>
    <xf numFmtId="188" fontId="78" fillId="36" borderId="68" xfId="0" applyNumberFormat="1" applyFont="1" applyFill="1" applyBorder="1" applyAlignment="1" applyProtection="1">
      <alignment horizontal="center" vertical="center" wrapText="1"/>
      <protection hidden="1"/>
    </xf>
    <xf numFmtId="188" fontId="78" fillId="36" borderId="26" xfId="0" applyNumberFormat="1" applyFont="1" applyFill="1" applyBorder="1" applyAlignment="1" applyProtection="1">
      <alignment horizontal="center" vertical="center" wrapText="1"/>
      <protection hidden="1"/>
    </xf>
    <xf numFmtId="10" fontId="77" fillId="36" borderId="68" xfId="357" applyNumberFormat="1" applyFont="1" applyFill="1" applyBorder="1" applyAlignment="1" applyProtection="1">
      <alignment horizontal="center" vertical="center"/>
      <protection hidden="1"/>
    </xf>
    <xf numFmtId="10" fontId="77" fillId="36" borderId="26" xfId="357" applyNumberFormat="1" applyFont="1" applyFill="1" applyBorder="1" applyAlignment="1" applyProtection="1">
      <alignment horizontal="center" vertical="center"/>
      <protection hidden="1"/>
    </xf>
    <xf numFmtId="0" fontId="14" fillId="28" borderId="59" xfId="0" quotePrefix="1" applyFont="1" applyFill="1" applyBorder="1" applyAlignment="1" applyProtection="1">
      <alignment horizontal="center" vertical="center" wrapText="1"/>
      <protection hidden="1"/>
    </xf>
    <xf numFmtId="0" fontId="14" fillId="28" borderId="60" xfId="0" quotePrefix="1" applyFont="1" applyFill="1" applyBorder="1" applyAlignment="1" applyProtection="1">
      <alignment horizontal="center" vertical="center" wrapText="1"/>
      <protection hidden="1"/>
    </xf>
    <xf numFmtId="0" fontId="14" fillId="28" borderId="49" xfId="0" quotePrefix="1" applyFont="1" applyFill="1" applyBorder="1" applyAlignment="1" applyProtection="1">
      <alignment horizontal="center" vertical="center" wrapText="1"/>
      <protection hidden="1"/>
    </xf>
    <xf numFmtId="0" fontId="17" fillId="28" borderId="44" xfId="0" applyFont="1" applyFill="1" applyBorder="1" applyAlignment="1" applyProtection="1">
      <alignment horizontal="center" vertical="center" wrapText="1"/>
      <protection hidden="1"/>
    </xf>
    <xf numFmtId="0" fontId="17" fillId="28" borderId="42" xfId="0" applyFont="1" applyFill="1" applyBorder="1" applyAlignment="1" applyProtection="1">
      <alignment horizontal="center" vertical="center" wrapText="1"/>
      <protection hidden="1"/>
    </xf>
    <xf numFmtId="0" fontId="17" fillId="28" borderId="45" xfId="0" applyFont="1" applyFill="1" applyBorder="1" applyAlignment="1" applyProtection="1">
      <alignment horizontal="center" vertical="center" wrapText="1"/>
      <protection hidden="1"/>
    </xf>
    <xf numFmtId="0" fontId="17" fillId="28" borderId="46" xfId="0" applyFont="1" applyFill="1" applyBorder="1" applyAlignment="1" applyProtection="1">
      <alignment horizontal="center" vertical="center" wrapText="1"/>
      <protection hidden="1"/>
    </xf>
    <xf numFmtId="0" fontId="17" fillId="28" borderId="0" xfId="0" applyFont="1" applyFill="1" applyBorder="1" applyAlignment="1" applyProtection="1">
      <alignment horizontal="center" vertical="center" wrapText="1"/>
      <protection hidden="1"/>
    </xf>
    <xf numFmtId="0" fontId="17" fillId="28" borderId="47" xfId="0" applyFont="1" applyFill="1" applyBorder="1" applyAlignment="1" applyProtection="1">
      <alignment horizontal="center" vertical="center" wrapText="1"/>
      <protection hidden="1"/>
    </xf>
    <xf numFmtId="0" fontId="17" fillId="28" borderId="58" xfId="0" applyFont="1" applyFill="1" applyBorder="1" applyAlignment="1" applyProtection="1">
      <alignment horizontal="center" vertical="center" wrapText="1"/>
      <protection hidden="1"/>
    </xf>
    <xf numFmtId="0" fontId="17" fillId="28" borderId="54" xfId="0" applyFont="1" applyFill="1" applyBorder="1" applyAlignment="1" applyProtection="1">
      <alignment horizontal="center" vertical="center" wrapText="1"/>
      <protection hidden="1"/>
    </xf>
    <xf numFmtId="0" fontId="17" fillId="28" borderId="53" xfId="0" applyFont="1" applyFill="1" applyBorder="1" applyAlignment="1" applyProtection="1">
      <alignment horizontal="center" vertical="center" wrapText="1"/>
      <protection hidden="1"/>
    </xf>
    <xf numFmtId="0" fontId="15" fillId="28" borderId="40" xfId="0" applyFont="1" applyFill="1" applyBorder="1" applyAlignment="1" applyProtection="1">
      <alignment horizontal="center" vertical="center" wrapText="1"/>
      <protection hidden="1"/>
    </xf>
    <xf numFmtId="0" fontId="15" fillId="28" borderId="52" xfId="0" applyFont="1" applyFill="1" applyBorder="1" applyAlignment="1" applyProtection="1">
      <alignment horizontal="center" vertical="center" wrapText="1"/>
      <protection hidden="1"/>
    </xf>
    <xf numFmtId="0" fontId="17" fillId="28" borderId="44" xfId="0" applyNumberFormat="1" applyFont="1" applyFill="1" applyBorder="1" applyAlignment="1" applyProtection="1">
      <alignment horizontal="center" vertical="center" wrapText="1"/>
      <protection hidden="1"/>
    </xf>
    <xf numFmtId="0" fontId="17" fillId="28" borderId="42" xfId="0" applyNumberFormat="1" applyFont="1" applyFill="1" applyBorder="1" applyAlignment="1" applyProtection="1">
      <alignment horizontal="center" vertical="center" wrapText="1"/>
      <protection hidden="1"/>
    </xf>
    <xf numFmtId="0" fontId="17" fillId="28" borderId="45" xfId="0" applyNumberFormat="1" applyFont="1" applyFill="1" applyBorder="1" applyAlignment="1" applyProtection="1">
      <alignment horizontal="center" vertical="center" wrapText="1"/>
      <protection hidden="1"/>
    </xf>
    <xf numFmtId="0" fontId="17" fillId="28" borderId="58" xfId="0" applyNumberFormat="1" applyFont="1" applyFill="1" applyBorder="1" applyAlignment="1" applyProtection="1">
      <alignment horizontal="center" vertical="center" wrapText="1"/>
      <protection hidden="1"/>
    </xf>
    <xf numFmtId="0" fontId="17" fillId="28" borderId="54" xfId="0" applyNumberFormat="1" applyFont="1" applyFill="1" applyBorder="1" applyAlignment="1" applyProtection="1">
      <alignment horizontal="center" vertical="center" wrapText="1"/>
      <protection hidden="1"/>
    </xf>
    <xf numFmtId="0" fontId="17" fillId="28" borderId="53" xfId="0" applyNumberFormat="1" applyFont="1" applyFill="1" applyBorder="1" applyAlignment="1" applyProtection="1">
      <alignment horizontal="center" vertical="center" wrapText="1"/>
      <protection hidden="1"/>
    </xf>
    <xf numFmtId="0" fontId="15" fillId="36" borderId="44" xfId="0" applyFont="1" applyFill="1" applyBorder="1" applyAlignment="1" applyProtection="1">
      <alignment horizontal="center" vertical="center" wrapText="1"/>
      <protection hidden="1"/>
    </xf>
    <xf numFmtId="0" fontId="13" fillId="36" borderId="45" xfId="0" applyFont="1" applyFill="1" applyBorder="1" applyAlignment="1" applyProtection="1">
      <alignment horizontal="center" vertical="center" wrapText="1"/>
      <protection hidden="1"/>
    </xf>
    <xf numFmtId="0" fontId="13" fillId="36" borderId="46" xfId="0" applyFont="1" applyFill="1" applyBorder="1" applyAlignment="1" applyProtection="1">
      <alignment horizontal="center" vertical="center" wrapText="1"/>
      <protection hidden="1"/>
    </xf>
    <xf numFmtId="0" fontId="13" fillId="36" borderId="47" xfId="0" applyFont="1" applyFill="1" applyBorder="1" applyAlignment="1" applyProtection="1">
      <alignment horizontal="center" vertical="center" wrapText="1"/>
      <protection hidden="1"/>
    </xf>
    <xf numFmtId="0" fontId="13" fillId="36" borderId="58" xfId="0" applyFont="1" applyFill="1" applyBorder="1" applyAlignment="1" applyProtection="1">
      <alignment horizontal="center" vertical="center" wrapText="1"/>
      <protection hidden="1"/>
    </xf>
    <xf numFmtId="0" fontId="13" fillId="36" borderId="53" xfId="0" applyFont="1" applyFill="1" applyBorder="1" applyAlignment="1" applyProtection="1">
      <alignment horizontal="center" vertical="center" wrapText="1"/>
      <protection hidden="1"/>
    </xf>
    <xf numFmtId="0" fontId="55" fillId="28" borderId="69" xfId="356" applyFont="1" applyFill="1" applyBorder="1" applyAlignment="1" applyProtection="1">
      <alignment horizontal="center" vertical="center" textRotation="90" wrapText="1"/>
      <protection hidden="1"/>
    </xf>
    <xf numFmtId="0" fontId="55" fillId="28" borderId="48" xfId="356" applyFont="1" applyFill="1" applyBorder="1" applyAlignment="1" applyProtection="1">
      <alignment horizontal="center" vertical="center" textRotation="90" wrapText="1"/>
      <protection hidden="1"/>
    </xf>
    <xf numFmtId="0" fontId="55" fillId="39" borderId="69" xfId="356" applyFont="1" applyFill="1" applyBorder="1" applyAlignment="1" applyProtection="1">
      <alignment horizontal="center" vertical="center" textRotation="90" wrapText="1"/>
      <protection hidden="1"/>
    </xf>
    <xf numFmtId="0" fontId="55" fillId="39" borderId="48" xfId="356" applyFont="1" applyFill="1" applyBorder="1" applyAlignment="1" applyProtection="1">
      <alignment horizontal="center" vertical="center" textRotation="90" wrapText="1"/>
      <protection hidden="1"/>
    </xf>
    <xf numFmtId="0" fontId="14" fillId="36" borderId="44" xfId="0" applyFont="1" applyFill="1" applyBorder="1" applyAlignment="1" applyProtection="1">
      <alignment horizontal="center" vertical="center" wrapText="1"/>
      <protection hidden="1"/>
    </xf>
    <xf numFmtId="0" fontId="14" fillId="36" borderId="42" xfId="0" applyFont="1" applyFill="1" applyBorder="1" applyAlignment="1" applyProtection="1">
      <alignment horizontal="center" vertical="center" wrapText="1"/>
      <protection hidden="1"/>
    </xf>
    <xf numFmtId="0" fontId="14" fillId="36" borderId="45" xfId="0" applyFont="1" applyFill="1" applyBorder="1" applyAlignment="1" applyProtection="1">
      <alignment horizontal="center" vertical="center" wrapText="1"/>
      <protection hidden="1"/>
    </xf>
    <xf numFmtId="0" fontId="14" fillId="36" borderId="58" xfId="0" applyFont="1" applyFill="1" applyBorder="1" applyAlignment="1" applyProtection="1">
      <alignment horizontal="center" vertical="center" wrapText="1"/>
      <protection hidden="1"/>
    </xf>
    <xf numFmtId="0" fontId="14" fillId="36" borderId="54" xfId="0" applyFont="1" applyFill="1" applyBorder="1" applyAlignment="1" applyProtection="1">
      <alignment horizontal="center" vertical="center" wrapText="1"/>
      <protection hidden="1"/>
    </xf>
    <xf numFmtId="0" fontId="14" fillId="36" borderId="53" xfId="0" applyFont="1" applyFill="1" applyBorder="1" applyAlignment="1" applyProtection="1">
      <alignment horizontal="center" vertical="center" wrapText="1"/>
      <protection hidden="1"/>
    </xf>
    <xf numFmtId="0" fontId="14" fillId="36" borderId="40" xfId="0" applyFont="1" applyFill="1" applyBorder="1" applyAlignment="1" applyProtection="1">
      <alignment horizontal="center" vertical="center" wrapText="1"/>
      <protection hidden="1"/>
    </xf>
    <xf numFmtId="0" fontId="14" fillId="36" borderId="39" xfId="0" applyFont="1" applyFill="1" applyBorder="1" applyAlignment="1" applyProtection="1">
      <alignment horizontal="center" vertical="center" wrapText="1"/>
      <protection hidden="1"/>
    </xf>
    <xf numFmtId="0" fontId="15" fillId="36" borderId="21" xfId="0" applyFont="1" applyFill="1" applyBorder="1" applyAlignment="1" applyProtection="1">
      <alignment horizontal="center" vertical="center"/>
      <protection hidden="1"/>
    </xf>
    <xf numFmtId="0" fontId="13" fillId="0" borderId="0" xfId="0" applyFont="1" applyFill="1" applyAlignment="1" applyProtection="1">
      <alignment horizontal="center" vertical="center" textRotation="90" wrapText="1"/>
      <protection hidden="1"/>
    </xf>
    <xf numFmtId="0" fontId="71" fillId="31" borderId="17" xfId="2" applyFont="1" applyFill="1" applyBorder="1" applyAlignment="1" applyProtection="1">
      <alignment horizontal="center" vertical="center" wrapText="1"/>
      <protection hidden="1"/>
    </xf>
    <xf numFmtId="0" fontId="71" fillId="31" borderId="0" xfId="2" applyFont="1" applyFill="1" applyBorder="1" applyAlignment="1" applyProtection="1">
      <alignment horizontal="center" vertical="center" wrapText="1"/>
      <protection hidden="1"/>
    </xf>
    <xf numFmtId="0" fontId="14" fillId="36" borderId="63" xfId="0" applyFont="1" applyFill="1" applyBorder="1" applyAlignment="1" applyProtection="1">
      <alignment horizontal="center" vertical="center" wrapText="1"/>
      <protection hidden="1"/>
    </xf>
    <xf numFmtId="0" fontId="14" fillId="36" borderId="64" xfId="0" applyFont="1" applyFill="1" applyBorder="1" applyAlignment="1" applyProtection="1">
      <alignment horizontal="center" vertical="center" wrapText="1"/>
      <protection hidden="1"/>
    </xf>
    <xf numFmtId="0" fontId="14" fillId="36" borderId="66" xfId="0" applyFont="1" applyFill="1" applyBorder="1" applyAlignment="1" applyProtection="1">
      <alignment horizontal="center" vertical="center" wrapText="1"/>
      <protection hidden="1"/>
    </xf>
    <xf numFmtId="0" fontId="14" fillId="36" borderId="65" xfId="0" applyFont="1" applyFill="1" applyBorder="1" applyAlignment="1" applyProtection="1">
      <alignment horizontal="center" vertical="center" wrapText="1"/>
      <protection hidden="1"/>
    </xf>
    <xf numFmtId="0" fontId="15" fillId="36" borderId="45" xfId="0" applyFont="1" applyFill="1" applyBorder="1" applyAlignment="1" applyProtection="1">
      <alignment horizontal="center" vertical="center" wrapText="1"/>
      <protection hidden="1"/>
    </xf>
    <xf numFmtId="0" fontId="15" fillId="36" borderId="46" xfId="0" applyFont="1" applyFill="1" applyBorder="1" applyAlignment="1" applyProtection="1">
      <alignment horizontal="center" vertical="center" wrapText="1"/>
      <protection hidden="1"/>
    </xf>
    <xf numFmtId="0" fontId="15" fillId="36" borderId="47" xfId="0" applyFont="1" applyFill="1" applyBorder="1" applyAlignment="1" applyProtection="1">
      <alignment horizontal="center" vertical="center" wrapText="1"/>
      <protection hidden="1"/>
    </xf>
    <xf numFmtId="0" fontId="15" fillId="36" borderId="64" xfId="0" applyFont="1" applyFill="1" applyBorder="1" applyAlignment="1" applyProtection="1">
      <alignment horizontal="center" vertical="center" wrapText="1"/>
      <protection hidden="1"/>
    </xf>
    <xf numFmtId="0" fontId="15" fillId="36" borderId="65" xfId="0" applyFont="1" applyFill="1" applyBorder="1" applyAlignment="1" applyProtection="1">
      <alignment horizontal="center" vertical="center" wrapText="1"/>
      <protection hidden="1"/>
    </xf>
    <xf numFmtId="0" fontId="61" fillId="44" borderId="114" xfId="0" applyFont="1" applyFill="1" applyBorder="1" applyAlignment="1" applyProtection="1">
      <alignment horizontal="center" vertical="center"/>
      <protection locked="0"/>
    </xf>
    <xf numFmtId="0" fontId="61" fillId="44" borderId="113" xfId="0" applyFont="1" applyFill="1" applyBorder="1" applyAlignment="1" applyProtection="1">
      <alignment horizontal="center" vertical="center"/>
      <protection locked="0"/>
    </xf>
    <xf numFmtId="0" fontId="61" fillId="44" borderId="119" xfId="0" applyFont="1" applyFill="1" applyBorder="1" applyAlignment="1" applyProtection="1">
      <alignment horizontal="center" vertical="center"/>
      <protection locked="0"/>
    </xf>
    <xf numFmtId="1" fontId="44" fillId="29" borderId="21" xfId="0" applyNumberFormat="1" applyFont="1" applyFill="1" applyBorder="1" applyAlignment="1" applyProtection="1">
      <alignment horizontal="center" vertical="center"/>
      <protection hidden="1"/>
    </xf>
    <xf numFmtId="1" fontId="44" fillId="29" borderId="2" xfId="0" applyNumberFormat="1" applyFont="1" applyFill="1" applyBorder="1" applyAlignment="1" applyProtection="1">
      <alignment horizontal="center" vertical="center"/>
      <protection hidden="1"/>
    </xf>
    <xf numFmtId="190" fontId="13" fillId="33" borderId="21" xfId="0" applyNumberFormat="1" applyFont="1" applyFill="1" applyBorder="1" applyAlignment="1" applyProtection="1">
      <alignment horizontal="center" vertical="center"/>
      <protection hidden="1"/>
    </xf>
    <xf numFmtId="0" fontId="13" fillId="33" borderId="21" xfId="0" applyFont="1" applyFill="1" applyBorder="1" applyAlignment="1" applyProtection="1">
      <alignment horizontal="center" vertical="center"/>
      <protection hidden="1"/>
    </xf>
    <xf numFmtId="0" fontId="44" fillId="29" borderId="21" xfId="0" applyFont="1" applyFill="1" applyBorder="1" applyAlignment="1" applyProtection="1">
      <alignment horizontal="center" vertical="center" wrapText="1"/>
      <protection hidden="1"/>
    </xf>
    <xf numFmtId="0" fontId="71" fillId="31" borderId="19" xfId="2" applyFont="1" applyFill="1" applyBorder="1" applyAlignment="1" applyProtection="1">
      <alignment horizontal="left" vertical="center" wrapText="1"/>
      <protection hidden="1"/>
    </xf>
    <xf numFmtId="0" fontId="71" fillId="31" borderId="20" xfId="2" applyFont="1" applyFill="1" applyBorder="1" applyAlignment="1" applyProtection="1">
      <alignment horizontal="left" vertical="center" wrapText="1"/>
      <protection hidden="1"/>
    </xf>
    <xf numFmtId="0" fontId="44" fillId="29" borderId="21" xfId="0" applyFont="1" applyFill="1" applyBorder="1" applyAlignment="1" applyProtection="1">
      <alignment horizontal="center" vertical="center"/>
      <protection hidden="1"/>
    </xf>
    <xf numFmtId="0" fontId="44" fillId="0" borderId="20" xfId="0" applyFont="1" applyBorder="1" applyAlignment="1" applyProtection="1">
      <alignment horizontal="center"/>
      <protection hidden="1"/>
    </xf>
    <xf numFmtId="0" fontId="49" fillId="29" borderId="95" xfId="0" applyFont="1" applyFill="1" applyBorder="1" applyAlignment="1" applyProtection="1">
      <alignment horizontal="center" vertical="center"/>
      <protection hidden="1"/>
    </xf>
    <xf numFmtId="0" fontId="49" fillId="29" borderId="96" xfId="0" applyFont="1" applyFill="1" applyBorder="1" applyAlignment="1" applyProtection="1">
      <alignment horizontal="center" vertical="center"/>
      <protection hidden="1"/>
    </xf>
    <xf numFmtId="0" fontId="49" fillId="29" borderId="97" xfId="0" applyFont="1" applyFill="1" applyBorder="1" applyAlignment="1" applyProtection="1">
      <alignment horizontal="center" vertical="center"/>
      <protection hidden="1"/>
    </xf>
    <xf numFmtId="0" fontId="49" fillId="29" borderId="19" xfId="0" applyFont="1" applyFill="1" applyBorder="1" applyAlignment="1" applyProtection="1">
      <alignment horizontal="center" vertical="center"/>
      <protection hidden="1"/>
    </xf>
    <xf numFmtId="0" fontId="49" fillId="29" borderId="20" xfId="0" applyFont="1" applyFill="1" applyBorder="1" applyAlignment="1" applyProtection="1">
      <alignment horizontal="center" vertical="center"/>
      <protection hidden="1"/>
    </xf>
    <xf numFmtId="0" fontId="49" fillId="29" borderId="16" xfId="0" applyFont="1" applyFill="1" applyBorder="1" applyAlignment="1" applyProtection="1">
      <alignment horizontal="center" vertical="center"/>
      <protection hidden="1"/>
    </xf>
    <xf numFmtId="0" fontId="15" fillId="29" borderId="21" xfId="0" applyFont="1" applyFill="1" applyBorder="1" applyAlignment="1" applyProtection="1">
      <alignment horizontal="center" vertical="center"/>
      <protection hidden="1"/>
    </xf>
    <xf numFmtId="190" fontId="15" fillId="33" borderId="21" xfId="0" applyNumberFormat="1" applyFont="1" applyFill="1" applyBorder="1" applyAlignment="1" applyProtection="1">
      <alignment horizontal="center" vertical="center"/>
      <protection hidden="1"/>
    </xf>
    <xf numFmtId="0" fontId="15" fillId="33" borderId="21" xfId="0" applyFont="1" applyFill="1" applyBorder="1" applyAlignment="1" applyProtection="1">
      <alignment horizontal="center" vertical="center"/>
      <protection hidden="1"/>
    </xf>
    <xf numFmtId="0" fontId="17" fillId="29" borderId="2" xfId="0" applyFont="1" applyFill="1" applyBorder="1" applyAlignment="1" applyProtection="1">
      <alignment horizontal="center" vertical="center"/>
      <protection hidden="1"/>
    </xf>
    <xf numFmtId="0" fontId="17" fillId="29" borderId="43" xfId="0" applyFont="1" applyFill="1" applyBorder="1" applyAlignment="1" applyProtection="1">
      <alignment horizontal="center" vertical="center"/>
      <protection hidden="1"/>
    </xf>
    <xf numFmtId="0" fontId="56" fillId="29" borderId="62" xfId="436" applyFont="1" applyFill="1" applyBorder="1" applyAlignment="1" applyProtection="1">
      <alignment horizontal="center" vertical="center" wrapText="1"/>
      <protection hidden="1"/>
    </xf>
    <xf numFmtId="0" fontId="56" fillId="30" borderId="62" xfId="436" applyFont="1" applyFill="1" applyBorder="1" applyAlignment="1" applyProtection="1">
      <alignment horizontal="left" vertical="center"/>
      <protection hidden="1"/>
    </xf>
    <xf numFmtId="0" fontId="56" fillId="33" borderId="62" xfId="436" applyFont="1" applyFill="1" applyBorder="1" applyAlignment="1" applyProtection="1">
      <alignment horizontal="center" vertical="center" wrapText="1"/>
      <protection hidden="1"/>
    </xf>
    <xf numFmtId="0" fontId="17" fillId="31" borderId="95" xfId="2" applyFont="1" applyFill="1" applyBorder="1" applyAlignment="1" applyProtection="1">
      <alignment horizontal="center" vertical="center" wrapText="1"/>
      <protection hidden="1"/>
    </xf>
    <xf numFmtId="0" fontId="17" fillId="31" borderId="96" xfId="2" applyFont="1" applyFill="1" applyBorder="1" applyAlignment="1" applyProtection="1">
      <alignment horizontal="center" vertical="center" wrapText="1"/>
      <protection hidden="1"/>
    </xf>
    <xf numFmtId="0" fontId="17" fillId="31" borderId="97" xfId="2" applyFont="1" applyFill="1" applyBorder="1" applyAlignment="1" applyProtection="1">
      <alignment horizontal="center" vertical="center" wrapText="1"/>
      <protection hidden="1"/>
    </xf>
    <xf numFmtId="0" fontId="17" fillId="31" borderId="17" xfId="2" applyFont="1" applyFill="1" applyBorder="1" applyAlignment="1" applyProtection="1">
      <alignment horizontal="center" vertical="center" wrapText="1"/>
      <protection hidden="1"/>
    </xf>
    <xf numFmtId="0" fontId="17" fillId="31" borderId="0" xfId="2" applyFont="1" applyFill="1" applyBorder="1" applyAlignment="1" applyProtection="1">
      <alignment horizontal="center" vertical="center" wrapText="1"/>
      <protection hidden="1"/>
    </xf>
    <xf numFmtId="0" fontId="17" fillId="31" borderId="18" xfId="2" applyFont="1" applyFill="1" applyBorder="1" applyAlignment="1" applyProtection="1">
      <alignment horizontal="center" vertical="center" wrapText="1"/>
      <protection hidden="1"/>
    </xf>
    <xf numFmtId="0" fontId="17" fillId="31" borderId="19" xfId="2" applyFont="1" applyFill="1" applyBorder="1" applyAlignment="1" applyProtection="1">
      <alignment horizontal="center" vertical="center" wrapText="1"/>
      <protection hidden="1"/>
    </xf>
    <xf numFmtId="0" fontId="17" fillId="31" borderId="20" xfId="2" applyFont="1" applyFill="1" applyBorder="1" applyAlignment="1" applyProtection="1">
      <alignment horizontal="center" vertical="center" wrapText="1"/>
      <protection hidden="1"/>
    </xf>
    <xf numFmtId="0" fontId="17" fillId="31" borderId="16" xfId="2" applyFont="1" applyFill="1" applyBorder="1" applyAlignment="1" applyProtection="1">
      <alignment horizontal="center" vertical="center" wrapText="1"/>
      <protection hidden="1"/>
    </xf>
    <xf numFmtId="0" fontId="56" fillId="29" borderId="62" xfId="436" applyFont="1" applyFill="1" applyBorder="1" applyAlignment="1" applyProtection="1">
      <alignment horizontal="center" vertical="center"/>
      <protection hidden="1"/>
    </xf>
    <xf numFmtId="0" fontId="56" fillId="29" borderId="62" xfId="436" applyFont="1" applyFill="1" applyBorder="1" applyAlignment="1" applyProtection="1">
      <alignment horizontal="center"/>
      <protection hidden="1"/>
    </xf>
    <xf numFmtId="187" fontId="56" fillId="0" borderId="0" xfId="436" applyNumberFormat="1" applyFont="1" applyBorder="1" applyAlignment="1" applyProtection="1">
      <alignment horizontal="center" vertical="center"/>
      <protection hidden="1"/>
    </xf>
    <xf numFmtId="0" fontId="65" fillId="30" borderId="100" xfId="436" applyFont="1" applyFill="1" applyBorder="1" applyAlignment="1" applyProtection="1">
      <alignment horizontal="left" vertical="center" wrapText="1"/>
      <protection hidden="1"/>
    </xf>
    <xf numFmtId="0" fontId="65" fillId="30" borderId="92" xfId="436" applyFont="1" applyFill="1" applyBorder="1" applyAlignment="1" applyProtection="1">
      <alignment horizontal="left" vertical="center" wrapText="1"/>
      <protection hidden="1"/>
    </xf>
    <xf numFmtId="0" fontId="65" fillId="30" borderId="93" xfId="436" applyFont="1" applyFill="1" applyBorder="1" applyAlignment="1" applyProtection="1">
      <alignment horizontal="left" vertical="center" wrapText="1"/>
      <protection hidden="1"/>
    </xf>
    <xf numFmtId="0" fontId="56" fillId="29" borderId="100" xfId="436" applyFont="1" applyFill="1" applyBorder="1" applyAlignment="1" applyProtection="1">
      <alignment horizontal="center" vertical="center" wrapText="1"/>
      <protection hidden="1"/>
    </xf>
    <xf numFmtId="0" fontId="56" fillId="29" borderId="92" xfId="436" applyFont="1" applyFill="1" applyBorder="1" applyAlignment="1" applyProtection="1">
      <alignment horizontal="center" vertical="center" wrapText="1"/>
      <protection hidden="1"/>
    </xf>
    <xf numFmtId="0" fontId="56" fillId="29" borderId="93" xfId="436" applyFont="1" applyFill="1" applyBorder="1" applyAlignment="1" applyProtection="1">
      <alignment horizontal="center" vertical="center" wrapText="1"/>
      <protection hidden="1"/>
    </xf>
    <xf numFmtId="2" fontId="65" fillId="30" borderId="100" xfId="436" applyNumberFormat="1" applyFont="1" applyFill="1" applyBorder="1" applyAlignment="1" applyProtection="1">
      <alignment horizontal="center" vertical="center"/>
      <protection hidden="1"/>
    </xf>
    <xf numFmtId="2" fontId="65" fillId="30" borderId="93" xfId="436" applyNumberFormat="1" applyFont="1" applyFill="1" applyBorder="1" applyAlignment="1" applyProtection="1">
      <alignment horizontal="center" vertical="center"/>
      <protection hidden="1"/>
    </xf>
    <xf numFmtId="0" fontId="57" fillId="31" borderId="17" xfId="0" applyFont="1" applyFill="1" applyBorder="1" applyAlignment="1" applyProtection="1">
      <alignment horizontal="justify" vertical="center" wrapText="1"/>
    </xf>
    <xf numFmtId="0" fontId="57" fillId="31" borderId="18" xfId="0" applyFont="1" applyFill="1" applyBorder="1" applyAlignment="1" applyProtection="1">
      <alignment horizontal="justify" vertical="center" wrapText="1"/>
    </xf>
    <xf numFmtId="0" fontId="57" fillId="0" borderId="21" xfId="0" applyFont="1" applyFill="1" applyBorder="1" applyAlignment="1" applyProtection="1">
      <alignment vertical="center"/>
    </xf>
    <xf numFmtId="0" fontId="57" fillId="0" borderId="67" xfId="0" applyFont="1" applyFill="1" applyBorder="1" applyAlignment="1" applyProtection="1">
      <alignment vertical="center"/>
    </xf>
    <xf numFmtId="0" fontId="57" fillId="31" borderId="22" xfId="351" applyFont="1" applyFill="1" applyBorder="1" applyAlignment="1" applyProtection="1">
      <alignment horizontal="center"/>
    </xf>
    <xf numFmtId="0" fontId="49" fillId="31" borderId="23" xfId="351" applyFont="1" applyFill="1" applyBorder="1" applyAlignment="1" applyProtection="1">
      <alignment horizontal="center" wrapText="1"/>
    </xf>
    <xf numFmtId="0" fontId="49" fillId="31" borderId="24" xfId="351" applyFont="1" applyFill="1" applyBorder="1" applyAlignment="1" applyProtection="1">
      <alignment horizontal="center" wrapText="1"/>
    </xf>
    <xf numFmtId="0" fontId="59" fillId="0" borderId="0" xfId="351" applyFont="1" applyProtection="1"/>
    <xf numFmtId="0" fontId="57" fillId="31" borderId="17" xfId="351" applyFont="1" applyFill="1" applyBorder="1" applyAlignment="1" applyProtection="1">
      <alignment horizontal="center"/>
    </xf>
    <xf numFmtId="0" fontId="14" fillId="31" borderId="0" xfId="351" applyFont="1" applyFill="1" applyBorder="1" applyAlignment="1" applyProtection="1">
      <alignment horizontal="center"/>
    </xf>
    <xf numFmtId="0" fontId="14" fillId="31" borderId="18" xfId="351" applyFont="1" applyFill="1" applyBorder="1" applyAlignment="1" applyProtection="1">
      <alignment horizontal="center"/>
    </xf>
    <xf numFmtId="0" fontId="44" fillId="31" borderId="0" xfId="351" applyFont="1" applyFill="1" applyBorder="1" applyAlignment="1" applyProtection="1">
      <alignment horizontal="center" vertical="center" wrapText="1"/>
    </xf>
    <xf numFmtId="0" fontId="44" fillId="31" borderId="18" xfId="351" applyFont="1" applyFill="1" applyBorder="1" applyAlignment="1" applyProtection="1">
      <alignment horizontal="center" vertical="center" wrapText="1"/>
    </xf>
    <xf numFmtId="0" fontId="17" fillId="31" borderId="19" xfId="351" applyFont="1" applyFill="1" applyBorder="1" applyAlignment="1" applyProtection="1">
      <alignment horizontal="center" vertical="center" wrapText="1"/>
    </xf>
    <xf numFmtId="0" fontId="17" fillId="31" borderId="20" xfId="351" applyFont="1" applyFill="1" applyBorder="1" applyAlignment="1" applyProtection="1">
      <alignment horizontal="center" vertical="center" wrapText="1"/>
    </xf>
    <xf numFmtId="0" fontId="17" fillId="31" borderId="16" xfId="351" applyFont="1" applyFill="1" applyBorder="1" applyAlignment="1" applyProtection="1">
      <alignment horizontal="center" vertical="center" wrapText="1"/>
    </xf>
    <xf numFmtId="0" fontId="44" fillId="32" borderId="19" xfId="351" applyFont="1" applyFill="1" applyBorder="1" applyAlignment="1" applyProtection="1">
      <alignment horizontal="center" wrapText="1"/>
    </xf>
    <xf numFmtId="0" fontId="44" fillId="32" borderId="20" xfId="351" applyFont="1" applyFill="1" applyBorder="1" applyAlignment="1" applyProtection="1">
      <alignment horizontal="center" wrapText="1"/>
    </xf>
    <xf numFmtId="0" fontId="44" fillId="32" borderId="16" xfId="351" applyFont="1" applyFill="1" applyBorder="1" applyAlignment="1" applyProtection="1">
      <alignment horizontal="center" wrapText="1"/>
    </xf>
    <xf numFmtId="0" fontId="44" fillId="30" borderId="19" xfId="351" applyFont="1" applyFill="1" applyBorder="1" applyAlignment="1" applyProtection="1">
      <alignment wrapText="1"/>
    </xf>
    <xf numFmtId="0" fontId="44" fillId="30" borderId="20" xfId="351" applyFont="1" applyFill="1" applyBorder="1" applyAlignment="1" applyProtection="1">
      <alignment vertical="center" wrapText="1"/>
    </xf>
    <xf numFmtId="0" fontId="44" fillId="30" borderId="16" xfId="351" applyFont="1" applyFill="1" applyBorder="1" applyAlignment="1" applyProtection="1">
      <alignment vertical="center" wrapText="1"/>
    </xf>
    <xf numFmtId="0" fontId="44" fillId="29" borderId="21" xfId="351" applyFont="1" applyFill="1" applyBorder="1" applyAlignment="1" applyProtection="1">
      <alignment horizontal="center" vertical="center"/>
    </xf>
    <xf numFmtId="0" fontId="44" fillId="29" borderId="21" xfId="351" applyFont="1" applyFill="1" applyBorder="1" applyAlignment="1" applyProtection="1">
      <alignment horizontal="center" vertical="center" wrapText="1"/>
    </xf>
    <xf numFmtId="0" fontId="57" fillId="0" borderId="26" xfId="351" applyNumberFormat="1" applyFont="1" applyBorder="1" applyAlignment="1" applyProtection="1">
      <alignment horizontal="center" vertical="center"/>
    </xf>
    <xf numFmtId="22" fontId="57" fillId="31" borderId="26" xfId="351" applyNumberFormat="1" applyFont="1" applyFill="1" applyBorder="1" applyAlignment="1" applyProtection="1">
      <alignment horizontal="center" vertical="center" wrapText="1"/>
    </xf>
    <xf numFmtId="21" fontId="100" fillId="31" borderId="26" xfId="438" applyNumberFormat="1" applyFill="1" applyBorder="1" applyAlignment="1" applyProtection="1">
      <alignment horizontal="center" vertical="center"/>
    </xf>
    <xf numFmtId="0" fontId="57" fillId="0" borderId="26" xfId="351" applyFont="1" applyBorder="1" applyAlignment="1" applyProtection="1">
      <alignment horizontal="center" vertical="center" wrapText="1"/>
    </xf>
    <xf numFmtId="3" fontId="57" fillId="31" borderId="26" xfId="351" applyNumberFormat="1" applyFont="1" applyFill="1" applyBorder="1" applyAlignment="1" applyProtection="1">
      <alignment horizontal="center" vertical="center" wrapText="1"/>
    </xf>
    <xf numFmtId="0" fontId="57" fillId="31" borderId="26" xfId="351" applyFont="1" applyFill="1" applyBorder="1" applyAlignment="1" applyProtection="1">
      <alignment horizontal="center" vertical="center" wrapText="1"/>
    </xf>
    <xf numFmtId="188" fontId="57" fillId="31" borderId="26" xfId="351" applyNumberFormat="1" applyFont="1" applyFill="1" applyBorder="1" applyAlignment="1" applyProtection="1">
      <alignment horizontal="center" vertical="center" wrapText="1"/>
    </xf>
    <xf numFmtId="0" fontId="57" fillId="31" borderId="26" xfId="351" applyFont="1" applyFill="1" applyBorder="1" applyAlignment="1" applyProtection="1">
      <alignment horizontal="left" vertical="center" wrapText="1"/>
    </xf>
    <xf numFmtId="22" fontId="57" fillId="31" borderId="26" xfId="351" applyNumberFormat="1" applyFont="1" applyFill="1" applyBorder="1" applyAlignment="1" applyProtection="1">
      <alignment horizontal="center" vertical="center"/>
    </xf>
    <xf numFmtId="1" fontId="57" fillId="31" borderId="26" xfId="351" applyNumberFormat="1" applyFont="1" applyFill="1" applyBorder="1" applyAlignment="1" applyProtection="1">
      <alignment horizontal="center" vertical="center" wrapText="1"/>
    </xf>
    <xf numFmtId="0" fontId="57" fillId="31" borderId="26" xfId="351" applyFont="1" applyFill="1" applyBorder="1" applyAlignment="1" applyProtection="1">
      <alignment horizontal="center" vertical="center"/>
    </xf>
    <xf numFmtId="21" fontId="57" fillId="31" borderId="26" xfId="351" applyNumberFormat="1" applyFont="1" applyFill="1" applyBorder="1" applyAlignment="1" applyProtection="1">
      <alignment horizontal="center" vertical="center"/>
    </xf>
    <xf numFmtId="3" fontId="57" fillId="31" borderId="21" xfId="351" applyNumberFormat="1" applyFont="1" applyFill="1" applyBorder="1" applyAlignment="1" applyProtection="1">
      <alignment horizontal="center" vertical="center" wrapText="1"/>
    </xf>
    <xf numFmtId="0" fontId="57" fillId="31" borderId="21" xfId="351" applyFont="1" applyFill="1" applyBorder="1" applyAlignment="1" applyProtection="1">
      <alignment horizontal="center" vertical="center" wrapText="1"/>
    </xf>
    <xf numFmtId="188" fontId="57" fillId="31" borderId="21" xfId="351" applyNumberFormat="1" applyFont="1" applyFill="1" applyBorder="1" applyAlignment="1" applyProtection="1">
      <alignment horizontal="center" vertical="center" wrapText="1"/>
    </xf>
    <xf numFmtId="0" fontId="57" fillId="0" borderId="0" xfId="351" applyFont="1" applyProtection="1"/>
    <xf numFmtId="0" fontId="57" fillId="0" borderId="0" xfId="351" applyFont="1" applyAlignment="1" applyProtection="1">
      <alignment horizontal="center" vertical="center" wrapText="1"/>
    </xf>
    <xf numFmtId="0" fontId="80" fillId="0" borderId="0" xfId="351" applyFont="1" applyAlignment="1" applyProtection="1">
      <alignment horizontal="center" vertical="center" wrapText="1"/>
    </xf>
    <xf numFmtId="0" fontId="80" fillId="0" borderId="0" xfId="351" applyFont="1" applyAlignment="1" applyProtection="1">
      <alignment horizontal="center" vertical="center"/>
    </xf>
    <xf numFmtId="188" fontId="14" fillId="36" borderId="2" xfId="3" applyNumberFormat="1" applyFont="1" applyFill="1" applyBorder="1" applyAlignment="1" applyProtection="1">
      <alignment horizontal="center" vertical="center" wrapText="1"/>
    </xf>
    <xf numFmtId="188" fontId="14" fillId="36" borderId="34" xfId="3" applyNumberFormat="1" applyFont="1" applyFill="1" applyBorder="1" applyAlignment="1" applyProtection="1">
      <alignment horizontal="center" vertical="center" wrapText="1"/>
    </xf>
    <xf numFmtId="176" fontId="14" fillId="36" borderId="21" xfId="3" applyNumberFormat="1" applyFont="1" applyFill="1" applyBorder="1" applyAlignment="1" applyProtection="1">
      <alignment horizontal="center" vertical="center" wrapText="1"/>
    </xf>
    <xf numFmtId="168" fontId="14" fillId="36" borderId="21" xfId="3" applyNumberFormat="1" applyFont="1" applyFill="1" applyBorder="1" applyAlignment="1" applyProtection="1">
      <alignment horizontal="center" vertical="center" wrapText="1"/>
    </xf>
    <xf numFmtId="0" fontId="57" fillId="0" borderId="32" xfId="2" applyNumberFormat="1" applyFont="1" applyFill="1" applyBorder="1" applyAlignment="1" applyProtection="1">
      <alignment horizontal="center" vertical="center" wrapText="1"/>
    </xf>
    <xf numFmtId="4" fontId="44" fillId="0" borderId="32" xfId="2" applyNumberFormat="1" applyFont="1" applyFill="1" applyBorder="1" applyAlignment="1" applyProtection="1">
      <alignment horizontal="center" vertical="center" wrapText="1"/>
    </xf>
    <xf numFmtId="0" fontId="57" fillId="38" borderId="32" xfId="2" applyNumberFormat="1" applyFont="1" applyFill="1" applyBorder="1" applyAlignment="1" applyProtection="1">
      <alignment horizontal="center" vertical="center" wrapText="1"/>
    </xf>
    <xf numFmtId="9" fontId="57" fillId="0" borderId="32" xfId="2" applyNumberFormat="1" applyFont="1" applyFill="1" applyBorder="1" applyAlignment="1" applyProtection="1">
      <alignment horizontal="center" vertical="center" wrapText="1"/>
    </xf>
    <xf numFmtId="9" fontId="44" fillId="38" borderId="67" xfId="2" applyNumberFormat="1" applyFont="1" applyFill="1" applyBorder="1" applyAlignment="1" applyProtection="1">
      <alignment horizontal="center" vertical="center" wrapText="1"/>
    </xf>
    <xf numFmtId="0" fontId="44" fillId="38" borderId="32" xfId="2" applyFont="1" applyFill="1" applyBorder="1" applyAlignment="1" applyProtection="1">
      <alignment horizontal="center" vertical="center" wrapText="1"/>
    </xf>
    <xf numFmtId="0" fontId="57" fillId="0" borderId="32" xfId="2" applyFont="1" applyFill="1" applyBorder="1" applyAlignment="1" applyProtection="1">
      <alignment horizontal="center" vertical="center" wrapText="1"/>
    </xf>
    <xf numFmtId="0" fontId="17" fillId="0" borderId="32" xfId="3" applyNumberFormat="1" applyFont="1" applyFill="1" applyBorder="1" applyAlignment="1" applyProtection="1">
      <alignment horizontal="center" vertical="center" wrapText="1"/>
    </xf>
    <xf numFmtId="166" fontId="81" fillId="0" borderId="32" xfId="3" applyFont="1" applyFill="1" applyBorder="1" applyAlignment="1" applyProtection="1">
      <alignment horizontal="center" vertical="center" wrapText="1"/>
    </xf>
    <xf numFmtId="0" fontId="57" fillId="0" borderId="31" xfId="2" applyNumberFormat="1" applyFont="1" applyFill="1" applyBorder="1" applyAlignment="1" applyProtection="1">
      <alignment horizontal="center" vertical="center" wrapText="1"/>
    </xf>
    <xf numFmtId="4" fontId="44" fillId="0" borderId="31" xfId="2" applyNumberFormat="1" applyFont="1" applyFill="1" applyBorder="1" applyAlignment="1" applyProtection="1">
      <alignment horizontal="center" vertical="center" wrapText="1"/>
    </xf>
    <xf numFmtId="0" fontId="57" fillId="38" borderId="31" xfId="2" applyNumberFormat="1" applyFont="1" applyFill="1" applyBorder="1" applyAlignment="1" applyProtection="1">
      <alignment horizontal="center" vertical="center" wrapText="1"/>
    </xf>
    <xf numFmtId="9" fontId="57" fillId="0" borderId="31" xfId="2" applyNumberFormat="1" applyFont="1" applyFill="1" applyBorder="1" applyAlignment="1" applyProtection="1">
      <alignment horizontal="center" vertical="center" wrapText="1"/>
    </xf>
    <xf numFmtId="0" fontId="44" fillId="38" borderId="31" xfId="2" applyFont="1" applyFill="1" applyBorder="1" applyAlignment="1" applyProtection="1">
      <alignment horizontal="center" vertical="center" wrapText="1"/>
    </xf>
    <xf numFmtId="0" fontId="57" fillId="0" borderId="31" xfId="2" applyFont="1" applyFill="1" applyBorder="1" applyAlignment="1" applyProtection="1">
      <alignment horizontal="center" vertical="center" wrapText="1"/>
    </xf>
    <xf numFmtId="0" fontId="17" fillId="0" borderId="31" xfId="3" applyNumberFormat="1" applyFont="1" applyFill="1" applyBorder="1" applyAlignment="1" applyProtection="1">
      <alignment horizontal="center" vertical="center" wrapText="1"/>
    </xf>
    <xf numFmtId="166" fontId="81" fillId="0" borderId="31" xfId="3" applyFont="1" applyFill="1" applyBorder="1" applyAlignment="1" applyProtection="1">
      <alignment horizontal="center" vertical="center" wrapText="1"/>
    </xf>
    <xf numFmtId="0" fontId="57" fillId="0" borderId="26" xfId="2" applyNumberFormat="1" applyFont="1" applyFill="1" applyBorder="1" applyAlignment="1" applyProtection="1">
      <alignment horizontal="center" vertical="center" wrapText="1"/>
    </xf>
    <xf numFmtId="4" fontId="44" fillId="0" borderId="26" xfId="2" applyNumberFormat="1" applyFont="1" applyFill="1" applyBorder="1" applyAlignment="1" applyProtection="1">
      <alignment horizontal="center" vertical="center" wrapText="1"/>
    </xf>
    <xf numFmtId="0" fontId="57" fillId="38" borderId="26" xfId="2" applyNumberFormat="1" applyFont="1" applyFill="1" applyBorder="1" applyAlignment="1" applyProtection="1">
      <alignment horizontal="center" vertical="center" wrapText="1"/>
    </xf>
    <xf numFmtId="9" fontId="57" fillId="0" borderId="26" xfId="2" applyNumberFormat="1" applyFont="1" applyFill="1" applyBorder="1" applyAlignment="1" applyProtection="1">
      <alignment horizontal="center" vertical="center" wrapText="1"/>
    </xf>
    <xf numFmtId="0" fontId="44" fillId="38" borderId="26" xfId="2" applyFont="1" applyFill="1" applyBorder="1" applyAlignment="1" applyProtection="1">
      <alignment horizontal="center" vertical="center" wrapText="1"/>
    </xf>
    <xf numFmtId="0" fontId="57" fillId="0" borderId="26" xfId="2" applyFont="1" applyFill="1" applyBorder="1" applyAlignment="1" applyProtection="1">
      <alignment horizontal="center" vertical="center" wrapText="1"/>
    </xf>
    <xf numFmtId="0" fontId="17" fillId="0" borderId="26" xfId="3" applyNumberFormat="1" applyFont="1" applyFill="1" applyBorder="1" applyAlignment="1" applyProtection="1">
      <alignment horizontal="center" vertical="center" wrapText="1"/>
    </xf>
    <xf numFmtId="0" fontId="57" fillId="31" borderId="32" xfId="2" applyNumberFormat="1" applyFont="1" applyFill="1" applyBorder="1" applyAlignment="1" applyProtection="1">
      <alignment horizontal="center" vertical="center" wrapText="1"/>
    </xf>
    <xf numFmtId="4" fontId="44" fillId="31" borderId="32" xfId="2" applyNumberFormat="1" applyFont="1" applyFill="1" applyBorder="1" applyAlignment="1" applyProtection="1">
      <alignment horizontal="center" vertical="center" wrapText="1"/>
    </xf>
    <xf numFmtId="0" fontId="57" fillId="28" borderId="32" xfId="2" applyFont="1" applyFill="1" applyBorder="1" applyAlignment="1" applyProtection="1">
      <alignment horizontal="center" vertical="center" wrapText="1"/>
    </xf>
    <xf numFmtId="0" fontId="17" fillId="28" borderId="32" xfId="3" applyNumberFormat="1" applyFont="1" applyFill="1" applyBorder="1" applyAlignment="1" applyProtection="1">
      <alignment horizontal="center" vertical="center" wrapText="1"/>
    </xf>
    <xf numFmtId="0" fontId="57" fillId="31" borderId="31" xfId="2" applyNumberFormat="1" applyFont="1" applyFill="1" applyBorder="1" applyAlignment="1" applyProtection="1">
      <alignment horizontal="center" vertical="center" wrapText="1"/>
    </xf>
    <xf numFmtId="4" fontId="44" fillId="31" borderId="31" xfId="2" applyNumberFormat="1" applyFont="1" applyFill="1" applyBorder="1" applyAlignment="1" applyProtection="1">
      <alignment horizontal="center" vertical="center" wrapText="1"/>
    </xf>
    <xf numFmtId="0" fontId="57" fillId="28" borderId="31" xfId="2" applyFont="1" applyFill="1" applyBorder="1" applyAlignment="1" applyProtection="1">
      <alignment horizontal="center" vertical="center" wrapText="1"/>
    </xf>
    <xf numFmtId="0" fontId="17" fillId="28" borderId="31" xfId="3" applyNumberFormat="1" applyFont="1" applyFill="1" applyBorder="1" applyAlignment="1" applyProtection="1">
      <alignment horizontal="center" vertical="center" wrapText="1"/>
    </xf>
    <xf numFmtId="0" fontId="57" fillId="31" borderId="26" xfId="2" applyNumberFormat="1" applyFont="1" applyFill="1" applyBorder="1" applyAlignment="1" applyProtection="1">
      <alignment horizontal="center" vertical="center" wrapText="1"/>
    </xf>
    <xf numFmtId="4" fontId="44" fillId="31" borderId="26" xfId="2" applyNumberFormat="1" applyFont="1" applyFill="1" applyBorder="1" applyAlignment="1" applyProtection="1">
      <alignment horizontal="center" vertical="center" wrapText="1"/>
    </xf>
    <xf numFmtId="0" fontId="57" fillId="28" borderId="26" xfId="2" applyFont="1" applyFill="1" applyBorder="1" applyAlignment="1" applyProtection="1">
      <alignment horizontal="center" vertical="center" wrapText="1"/>
    </xf>
    <xf numFmtId="0" fontId="17" fillId="28" borderId="26" xfId="3" applyNumberFormat="1" applyFont="1" applyFill="1" applyBorder="1" applyAlignment="1" applyProtection="1">
      <alignment horizontal="center" vertical="center" wrapText="1"/>
    </xf>
    <xf numFmtId="14" fontId="57" fillId="0" borderId="32" xfId="2" applyNumberFormat="1" applyFont="1" applyFill="1" applyBorder="1" applyAlignment="1" applyProtection="1">
      <alignment horizontal="center" vertical="center" wrapText="1"/>
    </xf>
    <xf numFmtId="166" fontId="81" fillId="0" borderId="26" xfId="3" applyFont="1" applyFill="1" applyBorder="1" applyAlignment="1" applyProtection="1">
      <alignment horizontal="center" vertical="center" wrapText="1"/>
    </xf>
    <xf numFmtId="4" fontId="44" fillId="0" borderId="68" xfId="2" applyNumberFormat="1" applyFont="1" applyFill="1" applyBorder="1" applyAlignment="1" applyProtection="1">
      <alignment horizontal="center" vertical="center" wrapText="1"/>
    </xf>
    <xf numFmtId="4" fontId="44" fillId="31" borderId="68" xfId="2" applyNumberFormat="1" applyFont="1" applyFill="1" applyBorder="1" applyAlignment="1" applyProtection="1">
      <alignment horizontal="center" vertical="center" wrapText="1"/>
    </xf>
    <xf numFmtId="9" fontId="57" fillId="31" borderId="32" xfId="2" applyNumberFormat="1" applyFont="1" applyFill="1" applyBorder="1" applyAlignment="1" applyProtection="1">
      <alignment horizontal="center" vertical="center" wrapText="1"/>
    </xf>
    <xf numFmtId="9" fontId="57" fillId="31" borderId="31" xfId="2" applyNumberFormat="1" applyFont="1" applyFill="1" applyBorder="1" applyAlignment="1" applyProtection="1">
      <alignment horizontal="center" vertical="center" wrapText="1"/>
    </xf>
    <xf numFmtId="9" fontId="57" fillId="31" borderId="26" xfId="2" applyNumberFormat="1" applyFont="1" applyFill="1" applyBorder="1" applyAlignment="1" applyProtection="1">
      <alignment horizontal="center" vertical="center" wrapText="1"/>
    </xf>
    <xf numFmtId="17" fontId="57" fillId="0" borderId="32" xfId="2" applyNumberFormat="1" applyFont="1" applyFill="1" applyBorder="1" applyAlignment="1" applyProtection="1">
      <alignment horizontal="center" vertical="center" wrapText="1"/>
    </xf>
    <xf numFmtId="0" fontId="86" fillId="38" borderId="32" xfId="2" applyFont="1" applyFill="1" applyBorder="1" applyAlignment="1" applyProtection="1">
      <alignment horizontal="center" vertical="center" wrapText="1"/>
    </xf>
    <xf numFmtId="0" fontId="80" fillId="0" borderId="32" xfId="2" applyFont="1" applyFill="1" applyBorder="1" applyAlignment="1" applyProtection="1">
      <alignment horizontal="center" vertical="center" wrapText="1"/>
    </xf>
    <xf numFmtId="0" fontId="87" fillId="0" borderId="32" xfId="3" applyNumberFormat="1" applyFont="1" applyFill="1" applyBorder="1" applyAlignment="1" applyProtection="1">
      <alignment horizontal="center" vertical="center" wrapText="1"/>
    </xf>
    <xf numFmtId="0" fontId="86" fillId="38" borderId="31" xfId="2" applyFont="1" applyFill="1" applyBorder="1" applyAlignment="1" applyProtection="1">
      <alignment horizontal="center" vertical="center" wrapText="1"/>
    </xf>
    <xf numFmtId="0" fontId="80" fillId="0" borderId="31" xfId="2" applyFont="1" applyFill="1" applyBorder="1" applyAlignment="1" applyProtection="1">
      <alignment horizontal="center" vertical="center" wrapText="1"/>
    </xf>
    <xf numFmtId="0" fontId="87" fillId="0" borderId="31" xfId="3" applyNumberFormat="1" applyFont="1" applyFill="1" applyBorder="1" applyAlignment="1" applyProtection="1">
      <alignment horizontal="center" vertical="center" wrapText="1"/>
    </xf>
    <xf numFmtId="0" fontId="86" fillId="38" borderId="26" xfId="2" applyFont="1" applyFill="1" applyBorder="1" applyAlignment="1" applyProtection="1">
      <alignment horizontal="center" vertical="center" wrapText="1"/>
    </xf>
    <xf numFmtId="0" fontId="80" fillId="0" borderId="26" xfId="2" applyFont="1" applyFill="1" applyBorder="1" applyAlignment="1" applyProtection="1">
      <alignment horizontal="center" vertical="center" wrapText="1"/>
    </xf>
    <xf numFmtId="0" fontId="87" fillId="0" borderId="26" xfId="3" applyNumberFormat="1" applyFont="1" applyFill="1" applyBorder="1" applyAlignment="1" applyProtection="1">
      <alignment horizontal="center" vertical="center" wrapText="1"/>
    </xf>
    <xf numFmtId="0" fontId="80" fillId="28" borderId="32" xfId="2" applyFont="1" applyFill="1" applyBorder="1" applyAlignment="1" applyProtection="1">
      <alignment horizontal="center" vertical="center" wrapText="1"/>
    </xf>
    <xf numFmtId="0" fontId="87" fillId="28" borderId="32" xfId="3" applyNumberFormat="1" applyFont="1" applyFill="1" applyBorder="1" applyAlignment="1" applyProtection="1">
      <alignment horizontal="center" vertical="center" wrapText="1"/>
    </xf>
    <xf numFmtId="0" fontId="80" fillId="28" borderId="31" xfId="2" applyFont="1" applyFill="1" applyBorder="1" applyAlignment="1" applyProtection="1">
      <alignment horizontal="center" vertical="center" wrapText="1"/>
    </xf>
    <xf numFmtId="0" fontId="87" fillId="28" borderId="31" xfId="3" applyNumberFormat="1" applyFont="1" applyFill="1" applyBorder="1" applyAlignment="1" applyProtection="1">
      <alignment horizontal="center" vertical="center" wrapText="1"/>
    </xf>
    <xf numFmtId="0" fontId="80" fillId="28" borderId="26" xfId="2" applyFont="1" applyFill="1" applyBorder="1" applyAlignment="1" applyProtection="1">
      <alignment horizontal="center" vertical="center" wrapText="1"/>
    </xf>
    <xf numFmtId="0" fontId="87" fillId="28" borderId="26" xfId="3" applyNumberFormat="1" applyFont="1" applyFill="1" applyBorder="1" applyAlignment="1" applyProtection="1">
      <alignment horizontal="center" vertical="center" wrapText="1"/>
    </xf>
    <xf numFmtId="9" fontId="57" fillId="36" borderId="21" xfId="2" applyNumberFormat="1" applyFont="1" applyFill="1" applyBorder="1" applyAlignment="1" applyProtection="1">
      <alignment horizontal="center" vertical="center" wrapText="1"/>
    </xf>
    <xf numFmtId="165" fontId="57" fillId="36" borderId="0" xfId="1" applyFont="1" applyFill="1" applyAlignment="1" applyProtection="1">
      <alignment vertical="center"/>
    </xf>
    <xf numFmtId="3" fontId="13" fillId="36" borderId="21" xfId="3" applyNumberFormat="1" applyFont="1" applyFill="1" applyBorder="1" applyAlignment="1" applyProtection="1">
      <alignment horizontal="center" vertical="center" wrapText="1"/>
    </xf>
    <xf numFmtId="4" fontId="13" fillId="36" borderId="21" xfId="3" applyNumberFormat="1" applyFont="1" applyFill="1" applyBorder="1" applyAlignment="1" applyProtection="1">
      <alignment horizontal="center" vertical="center" wrapText="1"/>
    </xf>
    <xf numFmtId="4" fontId="13" fillId="36" borderId="21" xfId="2" applyNumberFormat="1" applyFont="1" applyFill="1" applyBorder="1" applyAlignment="1" applyProtection="1">
      <alignment horizontal="center" vertical="center"/>
    </xf>
    <xf numFmtId="3" fontId="13" fillId="36" borderId="21" xfId="2" applyNumberFormat="1" applyFont="1" applyFill="1" applyBorder="1" applyAlignment="1" applyProtection="1">
      <alignment horizontal="center" vertical="center"/>
    </xf>
    <xf numFmtId="0" fontId="107" fillId="52" borderId="129" xfId="0" applyFont="1" applyFill="1" applyBorder="1" applyAlignment="1" applyProtection="1">
      <alignment horizontal="center" vertical="center"/>
    </xf>
    <xf numFmtId="0" fontId="95" fillId="52" borderId="0" xfId="0" applyFont="1" applyFill="1" applyBorder="1" applyAlignment="1" applyProtection="1">
      <alignment horizontal="left" vertical="center" wrapText="1"/>
    </xf>
    <xf numFmtId="0" fontId="107" fillId="52" borderId="136" xfId="0" applyFont="1" applyFill="1" applyBorder="1" applyAlignment="1" applyProtection="1">
      <alignment horizontal="center" vertical="center"/>
    </xf>
    <xf numFmtId="4" fontId="107" fillId="52" borderId="0" xfId="0" applyNumberFormat="1" applyFont="1" applyFill="1" applyBorder="1" applyAlignment="1" applyProtection="1">
      <alignment horizontal="center" vertical="center"/>
    </xf>
    <xf numFmtId="3" fontId="107" fillId="52" borderId="138" xfId="0" applyNumberFormat="1" applyFont="1" applyFill="1" applyBorder="1" applyAlignment="1" applyProtection="1">
      <alignment horizontal="center" vertical="center" wrapText="1"/>
    </xf>
    <xf numFmtId="3" fontId="107" fillId="52" borderId="139" xfId="0" applyNumberFormat="1" applyFont="1" applyFill="1" applyBorder="1" applyAlignment="1" applyProtection="1">
      <alignment horizontal="center" vertical="center" wrapText="1"/>
    </xf>
    <xf numFmtId="3" fontId="107" fillId="52" borderId="144" xfId="0" applyNumberFormat="1" applyFont="1" applyFill="1" applyBorder="1" applyAlignment="1" applyProtection="1">
      <alignment horizontal="center" vertical="center" wrapText="1"/>
    </xf>
    <xf numFmtId="0" fontId="107" fillId="52" borderId="129" xfId="440" applyFont="1" applyFill="1" applyBorder="1" applyAlignment="1" applyProtection="1">
      <alignment horizontal="center" vertical="center"/>
    </xf>
    <xf numFmtId="0" fontId="95" fillId="52" borderId="0" xfId="440" applyFont="1" applyFill="1" applyAlignment="1" applyProtection="1">
      <alignment horizontal="left" vertical="center" wrapText="1"/>
    </xf>
    <xf numFmtId="0" fontId="107" fillId="52" borderId="136" xfId="440" applyFont="1" applyFill="1" applyBorder="1" applyAlignment="1" applyProtection="1">
      <alignment horizontal="center" vertical="center"/>
    </xf>
    <xf numFmtId="4" fontId="107" fillId="52" borderId="0" xfId="440" applyNumberFormat="1" applyFont="1" applyFill="1" applyAlignment="1" applyProtection="1">
      <alignment horizontal="center" vertical="center"/>
    </xf>
    <xf numFmtId="3" fontId="107" fillId="52" borderId="138" xfId="440" applyNumberFormat="1" applyFont="1" applyFill="1" applyBorder="1" applyAlignment="1" applyProtection="1">
      <alignment horizontal="center" vertical="center" wrapText="1"/>
    </xf>
    <xf numFmtId="3" fontId="107" fillId="52" borderId="139" xfId="440" applyNumberFormat="1" applyFont="1" applyFill="1" applyBorder="1" applyAlignment="1" applyProtection="1">
      <alignment horizontal="center" vertical="center" wrapText="1"/>
    </xf>
    <xf numFmtId="1" fontId="116" fillId="62" borderId="159" xfId="0" applyNumberFormat="1" applyFont="1" applyFill="1" applyBorder="1" applyAlignment="1" applyProtection="1">
      <alignment vertical="top" shrinkToFit="1"/>
    </xf>
    <xf numFmtId="0" fontId="117" fillId="62" borderId="131" xfId="0" applyFont="1" applyFill="1" applyBorder="1" applyAlignment="1" applyProtection="1">
      <alignment horizontal="left" vertical="top" wrapText="1"/>
    </xf>
    <xf numFmtId="0" fontId="133" fillId="62" borderId="131" xfId="0" applyFont="1" applyFill="1" applyBorder="1" applyAlignment="1" applyProtection="1">
      <alignment horizontal="left" vertical="center" wrapText="1"/>
    </xf>
    <xf numFmtId="195" fontId="107" fillId="53" borderId="130" xfId="0" applyNumberFormat="1" applyFont="1" applyFill="1" applyBorder="1" applyAlignment="1" applyProtection="1">
      <alignment horizontal="center" vertical="center"/>
    </xf>
    <xf numFmtId="195" fontId="107" fillId="53" borderId="134" xfId="0" applyNumberFormat="1" applyFont="1" applyFill="1" applyBorder="1" applyAlignment="1" applyProtection="1">
      <alignment horizontal="left" vertical="center"/>
    </xf>
    <xf numFmtId="195" fontId="107" fillId="53" borderId="137" xfId="0" applyNumberFormat="1" applyFont="1" applyFill="1" applyBorder="1" applyAlignment="1" applyProtection="1">
      <alignment horizontal="left" vertical="center"/>
    </xf>
    <xf numFmtId="195" fontId="107" fillId="53" borderId="140" xfId="0" applyNumberFormat="1" applyFont="1" applyFill="1" applyBorder="1" applyAlignment="1" applyProtection="1">
      <alignment horizontal="left" vertical="center"/>
    </xf>
    <xf numFmtId="0" fontId="13" fillId="0" borderId="137" xfId="0" applyFont="1" applyBorder="1" applyProtection="1"/>
    <xf numFmtId="0" fontId="13" fillId="0" borderId="140" xfId="0" applyFont="1" applyBorder="1" applyProtection="1"/>
    <xf numFmtId="195" fontId="107" fillId="53" borderId="146" xfId="440" applyNumberFormat="1" applyFont="1" applyFill="1" applyBorder="1" applyAlignment="1" applyProtection="1">
      <alignment horizontal="center" vertical="center"/>
    </xf>
    <xf numFmtId="195" fontId="107" fillId="53" borderId="151" xfId="440" applyNumberFormat="1" applyFont="1" applyFill="1" applyBorder="1" applyAlignment="1" applyProtection="1">
      <alignment horizontal="left" vertical="center"/>
    </xf>
    <xf numFmtId="0" fontId="13" fillId="0" borderId="152" xfId="440" applyFont="1" applyBorder="1" applyProtection="1"/>
    <xf numFmtId="0" fontId="13" fillId="0" borderId="145" xfId="440" applyFont="1" applyBorder="1" applyProtection="1"/>
    <xf numFmtId="0" fontId="117" fillId="63" borderId="159" xfId="0" applyFont="1" applyFill="1" applyBorder="1" applyAlignment="1" applyProtection="1">
      <alignment vertical="top" wrapText="1"/>
    </xf>
    <xf numFmtId="0" fontId="117" fillId="63" borderId="159" xfId="0" applyFont="1" applyFill="1" applyBorder="1" applyAlignment="1" applyProtection="1">
      <alignment horizontal="left" vertical="top" wrapText="1"/>
    </xf>
    <xf numFmtId="0" fontId="117" fillId="63" borderId="161" xfId="0" applyFont="1" applyFill="1" applyBorder="1" applyAlignment="1" applyProtection="1">
      <alignment horizontal="left" vertical="top" wrapText="1"/>
    </xf>
    <xf numFmtId="0" fontId="117" fillId="63" borderId="160" xfId="0" applyFont="1" applyFill="1" applyBorder="1" applyAlignment="1" applyProtection="1">
      <alignment horizontal="left" vertical="top" wrapText="1"/>
    </xf>
    <xf numFmtId="203" fontId="116" fillId="63" borderId="131" xfId="0" applyNumberFormat="1" applyFont="1" applyFill="1" applyBorder="1" applyAlignment="1" applyProtection="1">
      <alignment horizontal="left" vertical="top" indent="1" shrinkToFit="1"/>
    </xf>
    <xf numFmtId="49" fontId="98" fillId="44" borderId="105" xfId="1" applyNumberFormat="1" applyFont="1" applyFill="1" applyBorder="1" applyAlignment="1" applyProtection="1">
      <alignment horizontal="center" vertical="center" wrapText="1"/>
    </xf>
    <xf numFmtId="0" fontId="90" fillId="44" borderId="106" xfId="434" applyFont="1" applyFill="1" applyBorder="1" applyAlignment="1" applyProtection="1">
      <alignment horizontal="justify" vertical="center"/>
    </xf>
    <xf numFmtId="0" fontId="61" fillId="44" borderId="107" xfId="0" applyFont="1" applyFill="1" applyBorder="1" applyAlignment="1" applyProtection="1">
      <alignment horizontal="center" vertical="center"/>
    </xf>
    <xf numFmtId="2" fontId="61" fillId="44" borderId="108" xfId="0" applyNumberFormat="1" applyFont="1" applyFill="1" applyBorder="1" applyAlignment="1" applyProtection="1">
      <alignment horizontal="center" vertical="center"/>
    </xf>
    <xf numFmtId="188" fontId="61" fillId="44" borderId="107" xfId="434" applyNumberFormat="1" applyFont="1" applyFill="1" applyBorder="1" applyAlignment="1" applyProtection="1">
      <alignment horizontal="center" vertical="center"/>
    </xf>
    <xf numFmtId="188" fontId="61" fillId="44" borderId="107" xfId="0" applyNumberFormat="1" applyFont="1" applyFill="1" applyBorder="1" applyAlignment="1" applyProtection="1">
      <alignment horizontal="center" vertical="center"/>
    </xf>
    <xf numFmtId="195" fontId="110" fillId="55" borderId="131" xfId="0" applyNumberFormat="1" applyFont="1" applyFill="1" applyBorder="1" applyAlignment="1" applyProtection="1">
      <alignment horizontal="center" vertical="center"/>
    </xf>
    <xf numFmtId="195" fontId="110" fillId="54" borderId="131" xfId="0" applyNumberFormat="1" applyFont="1" applyFill="1" applyBorder="1" applyAlignment="1" applyProtection="1">
      <alignment horizontal="center" vertical="center"/>
    </xf>
    <xf numFmtId="10" fontId="107" fillId="0" borderId="145" xfId="0" applyNumberFormat="1" applyFont="1" applyBorder="1" applyAlignment="1" applyProtection="1">
      <alignment horizontal="center" vertical="center"/>
    </xf>
    <xf numFmtId="0" fontId="108" fillId="53" borderId="153" xfId="440" applyFont="1" applyFill="1" applyBorder="1" applyAlignment="1" applyProtection="1">
      <alignment horizontal="center" vertical="center"/>
    </xf>
    <xf numFmtId="2" fontId="110" fillId="0" borderId="153" xfId="440" applyNumberFormat="1" applyFont="1" applyBorder="1" applyAlignment="1" applyProtection="1">
      <alignment horizontal="left" vertical="center" wrapText="1"/>
    </xf>
    <xf numFmtId="2" fontId="110" fillId="0" borderId="153" xfId="440" applyNumberFormat="1" applyFont="1" applyBorder="1" applyAlignment="1" applyProtection="1">
      <alignment horizontal="center" vertical="center"/>
    </xf>
    <xf numFmtId="195" fontId="110" fillId="55" borderId="153" xfId="440" applyNumberFormat="1" applyFont="1" applyFill="1" applyBorder="1" applyAlignment="1" applyProtection="1">
      <alignment horizontal="center" vertical="center"/>
    </xf>
    <xf numFmtId="195" fontId="110" fillId="54" borderId="153" xfId="440" applyNumberFormat="1" applyFont="1" applyFill="1" applyBorder="1" applyAlignment="1" applyProtection="1">
      <alignment horizontal="center" vertical="center"/>
    </xf>
    <xf numFmtId="0" fontId="117" fillId="63" borderId="159" xfId="0" applyFont="1" applyFill="1" applyBorder="1" applyAlignment="1" applyProtection="1">
      <alignment vertical="center" wrapText="1"/>
    </xf>
    <xf numFmtId="0" fontId="133" fillId="0" borderId="131" xfId="0" applyFont="1" applyBorder="1" applyAlignment="1" applyProtection="1">
      <alignment horizontal="left" vertical="top" wrapText="1"/>
    </xf>
    <xf numFmtId="0" fontId="119" fillId="0" borderId="131" xfId="0" applyFont="1" applyBorder="1" applyAlignment="1" applyProtection="1">
      <alignment horizontal="center" vertical="center" wrapText="1"/>
    </xf>
    <xf numFmtId="2" fontId="120" fillId="0" borderId="131" xfId="0" applyNumberFormat="1" applyFont="1" applyBorder="1" applyAlignment="1" applyProtection="1">
      <alignment horizontal="center" vertical="center" shrinkToFit="1"/>
    </xf>
    <xf numFmtId="203" fontId="120" fillId="64" borderId="131" xfId="0" applyNumberFormat="1" applyFont="1" applyFill="1" applyBorder="1" applyAlignment="1" applyProtection="1">
      <alignment horizontal="right" vertical="center" indent="1" shrinkToFit="1"/>
    </xf>
    <xf numFmtId="203" fontId="120" fillId="0" borderId="131" xfId="0" applyNumberFormat="1" applyFont="1" applyBorder="1" applyAlignment="1" applyProtection="1">
      <alignment horizontal="center" vertical="center" shrinkToFit="1"/>
    </xf>
    <xf numFmtId="10" fontId="116" fillId="0" borderId="162" xfId="0" applyNumberFormat="1" applyFont="1" applyBorder="1" applyAlignment="1" applyProtection="1">
      <alignment horizontal="left" vertical="center" indent="2" shrinkToFit="1"/>
    </xf>
    <xf numFmtId="0" fontId="61" fillId="0" borderId="110" xfId="435" applyFont="1" applyFill="1" applyBorder="1" applyAlignment="1" applyProtection="1">
      <alignment horizontal="justify" vertical="center"/>
    </xf>
    <xf numFmtId="0" fontId="61" fillId="45" borderId="107" xfId="0" applyFont="1" applyFill="1" applyBorder="1" applyAlignment="1" applyProtection="1">
      <alignment horizontal="center" vertical="center"/>
    </xf>
    <xf numFmtId="2" fontId="61" fillId="45" borderId="108" xfId="0" applyNumberFormat="1" applyFont="1" applyFill="1" applyBorder="1" applyAlignment="1" applyProtection="1">
      <alignment horizontal="center" vertical="center"/>
    </xf>
    <xf numFmtId="188" fontId="61" fillId="46" borderId="107" xfId="434" applyNumberFormat="1" applyFont="1" applyFill="1" applyBorder="1" applyAlignment="1" applyProtection="1">
      <alignment horizontal="center" vertical="center"/>
    </xf>
    <xf numFmtId="188" fontId="61" fillId="45" borderId="107" xfId="0" applyNumberFormat="1" applyFont="1" applyFill="1" applyBorder="1" applyAlignment="1" applyProtection="1">
      <alignment horizontal="center" vertical="center"/>
    </xf>
    <xf numFmtId="0" fontId="13" fillId="0" borderId="144" xfId="0" applyFont="1" applyBorder="1" applyProtection="1"/>
    <xf numFmtId="0" fontId="108" fillId="53" borderId="131" xfId="440" applyFont="1" applyFill="1" applyBorder="1" applyAlignment="1" applyProtection="1">
      <alignment horizontal="center" vertical="center"/>
    </xf>
    <xf numFmtId="2" fontId="110" fillId="0" borderId="131" xfId="440" applyNumberFormat="1" applyFont="1" applyBorder="1" applyAlignment="1" applyProtection="1">
      <alignment horizontal="left" vertical="center" wrapText="1"/>
    </xf>
    <xf numFmtId="2" fontId="110" fillId="0" borderId="131" xfId="440" applyNumberFormat="1" applyFont="1" applyBorder="1" applyAlignment="1" applyProtection="1">
      <alignment horizontal="center" vertical="center"/>
    </xf>
    <xf numFmtId="195" fontId="110" fillId="55" borderId="131" xfId="440" applyNumberFormat="1" applyFont="1" applyFill="1" applyBorder="1" applyAlignment="1" applyProtection="1">
      <alignment horizontal="center" vertical="center"/>
    </xf>
    <xf numFmtId="195" fontId="110" fillId="54" borderId="131" xfId="440" applyNumberFormat="1" applyFont="1" applyFill="1" applyBorder="1" applyAlignment="1" applyProtection="1">
      <alignment horizontal="center" vertical="center"/>
    </xf>
    <xf numFmtId="10" fontId="116" fillId="0" borderId="163" xfId="0" applyNumberFormat="1" applyFont="1" applyBorder="1" applyAlignment="1" applyProtection="1">
      <alignment horizontal="left" vertical="center" indent="2" shrinkToFit="1"/>
    </xf>
    <xf numFmtId="0" fontId="61" fillId="0" borderId="111" xfId="435" applyFont="1" applyFill="1" applyBorder="1" applyAlignment="1" applyProtection="1">
      <alignment horizontal="justify" vertical="top" wrapText="1"/>
    </xf>
    <xf numFmtId="0" fontId="119" fillId="0" borderId="131" xfId="0" applyFont="1" applyBorder="1" applyAlignment="1" applyProtection="1">
      <alignment horizontal="left" vertical="top" wrapText="1"/>
    </xf>
    <xf numFmtId="203" fontId="120" fillId="64" borderId="131" xfId="0" applyNumberFormat="1" applyFont="1" applyFill="1" applyBorder="1" applyAlignment="1" applyProtection="1">
      <alignment horizontal="left" vertical="center" indent="2" shrinkToFit="1"/>
    </xf>
    <xf numFmtId="0" fontId="99" fillId="45" borderId="112" xfId="438" applyFont="1" applyFill="1" applyBorder="1" applyAlignment="1" applyProtection="1">
      <alignment horizontal="center" vertical="center"/>
    </xf>
    <xf numFmtId="0" fontId="61" fillId="0" borderId="113" xfId="435" applyFont="1" applyFill="1" applyBorder="1" applyAlignment="1" applyProtection="1">
      <alignment horizontal="justify" vertical="top" wrapText="1"/>
    </xf>
    <xf numFmtId="2" fontId="111" fillId="0" borderId="131" xfId="440" applyNumberFormat="1" applyFont="1" applyBorder="1" applyAlignment="1" applyProtection="1">
      <alignment horizontal="center" vertical="center"/>
    </xf>
    <xf numFmtId="10" fontId="116" fillId="0" borderId="164" xfId="0" applyNumberFormat="1" applyFont="1" applyBorder="1" applyAlignment="1" applyProtection="1">
      <alignment horizontal="left" vertical="center" indent="2" shrinkToFit="1"/>
    </xf>
    <xf numFmtId="2" fontId="120" fillId="0" borderId="131" xfId="0" applyNumberFormat="1" applyFont="1" applyBorder="1" applyAlignment="1" applyProtection="1">
      <alignment horizontal="left" vertical="center" indent="2" shrinkToFit="1"/>
    </xf>
    <xf numFmtId="203" fontId="120" fillId="64" borderId="131" xfId="0" applyNumberFormat="1" applyFont="1" applyFill="1" applyBorder="1" applyAlignment="1" applyProtection="1">
      <alignment horizontal="center" vertical="center" shrinkToFit="1"/>
    </xf>
    <xf numFmtId="0" fontId="133" fillId="0" borderId="162" xfId="0" applyFont="1" applyBorder="1" applyAlignment="1" applyProtection="1">
      <alignment horizontal="left" vertical="top" wrapText="1"/>
    </xf>
    <xf numFmtId="0" fontId="133" fillId="0" borderId="163" xfId="0" applyFont="1" applyBorder="1" applyAlignment="1" applyProtection="1">
      <alignment horizontal="left" vertical="top" wrapText="1"/>
    </xf>
    <xf numFmtId="0" fontId="99" fillId="45" borderId="117" xfId="438" applyFont="1" applyFill="1" applyBorder="1" applyAlignment="1" applyProtection="1">
      <alignment horizontal="center" vertical="center"/>
    </xf>
    <xf numFmtId="0" fontId="61" fillId="0" borderId="110" xfId="435" applyFont="1" applyFill="1" applyBorder="1" applyAlignment="1" applyProtection="1">
      <alignment horizontal="justify" vertical="top" wrapText="1"/>
    </xf>
    <xf numFmtId="0" fontId="61" fillId="45" borderId="115" xfId="0" applyFont="1" applyFill="1" applyBorder="1" applyAlignment="1" applyProtection="1">
      <alignment horizontal="center" vertical="center"/>
    </xf>
    <xf numFmtId="2" fontId="61" fillId="45" borderId="116" xfId="0" applyNumberFormat="1" applyFont="1" applyFill="1" applyBorder="1" applyAlignment="1" applyProtection="1">
      <alignment horizontal="center" vertical="center"/>
    </xf>
    <xf numFmtId="2" fontId="120" fillId="0" borderId="131" xfId="0" applyNumberFormat="1" applyFont="1" applyBorder="1" applyAlignment="1" applyProtection="1">
      <alignment horizontal="left" vertical="center" indent="1" shrinkToFit="1"/>
    </xf>
    <xf numFmtId="204" fontId="116" fillId="63" borderId="159" xfId="0" applyNumberFormat="1" applyFont="1" applyFill="1" applyBorder="1" applyAlignment="1" applyProtection="1">
      <alignment vertical="center" shrinkToFit="1"/>
    </xf>
    <xf numFmtId="0" fontId="61" fillId="45" borderId="118" xfId="360" applyNumberFormat="1" applyFont="1" applyFill="1" applyBorder="1" applyAlignment="1" applyProtection="1">
      <alignment horizontal="center" vertical="center"/>
    </xf>
    <xf numFmtId="49" fontId="108" fillId="53" borderId="154" xfId="440" applyNumberFormat="1" applyFont="1" applyFill="1" applyBorder="1" applyAlignment="1" applyProtection="1">
      <alignment horizontal="center" vertical="center"/>
    </xf>
    <xf numFmtId="2" fontId="110" fillId="0" borderId="154" xfId="440" applyNumberFormat="1" applyFont="1" applyBorder="1" applyAlignment="1" applyProtection="1">
      <alignment horizontal="left" vertical="center" wrapText="1"/>
    </xf>
    <xf numFmtId="2" fontId="110" fillId="0" borderId="154" xfId="440" applyNumberFormat="1" applyFont="1" applyBorder="1" applyAlignment="1" applyProtection="1">
      <alignment horizontal="center" vertical="center"/>
    </xf>
    <xf numFmtId="195" fontId="110" fillId="55" borderId="154" xfId="440" applyNumberFormat="1" applyFont="1" applyFill="1" applyBorder="1" applyAlignment="1" applyProtection="1">
      <alignment horizontal="center" vertical="center"/>
    </xf>
    <xf numFmtId="195" fontId="110" fillId="54" borderId="154" xfId="440" applyNumberFormat="1" applyFont="1" applyFill="1" applyBorder="1" applyAlignment="1" applyProtection="1">
      <alignment horizontal="center" vertical="center"/>
    </xf>
    <xf numFmtId="0" fontId="133" fillId="0" borderId="164" xfId="0" applyFont="1" applyBorder="1" applyAlignment="1" applyProtection="1">
      <alignment horizontal="left" vertical="top" wrapText="1"/>
    </xf>
    <xf numFmtId="49" fontId="98" fillId="53" borderId="129" xfId="0" applyNumberFormat="1" applyFont="1" applyFill="1" applyBorder="1" applyAlignment="1" applyProtection="1">
      <alignment horizontal="center" vertical="center" wrapText="1"/>
    </xf>
    <xf numFmtId="49" fontId="98" fillId="53" borderId="155" xfId="440" applyNumberFormat="1" applyFont="1" applyFill="1" applyBorder="1" applyAlignment="1" applyProtection="1">
      <alignment horizontal="center" vertical="center" wrapText="1"/>
    </xf>
    <xf numFmtId="195" fontId="107" fillId="53" borderId="156" xfId="440" applyNumberFormat="1" applyFont="1" applyFill="1" applyBorder="1" applyAlignment="1" applyProtection="1">
      <alignment horizontal="left" vertical="center"/>
    </xf>
    <xf numFmtId="0" fontId="13" fillId="0" borderId="157" xfId="440" applyFont="1" applyBorder="1" applyProtection="1"/>
    <xf numFmtId="0" fontId="13" fillId="0" borderId="158" xfId="440" applyFont="1" applyBorder="1" applyProtection="1"/>
    <xf numFmtId="0" fontId="61" fillId="45" borderId="110" xfId="435" applyFont="1" applyFill="1" applyBorder="1" applyAlignment="1" applyProtection="1">
      <alignment horizontal="justify" vertical="top" wrapText="1"/>
    </xf>
    <xf numFmtId="10" fontId="107" fillId="0" borderId="146" xfId="0" applyNumberFormat="1" applyFont="1" applyBorder="1" applyAlignment="1" applyProtection="1">
      <alignment horizontal="center" vertical="center"/>
    </xf>
    <xf numFmtId="49" fontId="108" fillId="53" borderId="131" xfId="440" applyNumberFormat="1" applyFont="1" applyFill="1" applyBorder="1" applyAlignment="1" applyProtection="1">
      <alignment horizontal="center" vertical="center"/>
    </xf>
    <xf numFmtId="0" fontId="13" fillId="0" borderId="147" xfId="0" applyFont="1" applyBorder="1" applyProtection="1"/>
    <xf numFmtId="0" fontId="103" fillId="45" borderId="110" xfId="435" applyFont="1" applyFill="1" applyBorder="1" applyAlignment="1" applyProtection="1">
      <alignment horizontal="justify" vertical="center" wrapText="1"/>
    </xf>
    <xf numFmtId="0" fontId="61" fillId="45" borderId="110" xfId="360" applyNumberFormat="1" applyFont="1" applyFill="1" applyBorder="1" applyAlignment="1" applyProtection="1">
      <alignment horizontal="center" vertical="center"/>
    </xf>
    <xf numFmtId="2" fontId="61" fillId="45" borderId="115" xfId="0" applyNumberFormat="1" applyFont="1" applyFill="1" applyBorder="1" applyAlignment="1" applyProtection="1">
      <alignment horizontal="center" vertical="center"/>
    </xf>
    <xf numFmtId="188" fontId="61" fillId="46" borderId="115" xfId="434" applyNumberFormat="1" applyFont="1" applyFill="1" applyBorder="1" applyAlignment="1" applyProtection="1">
      <alignment horizontal="center" vertical="center"/>
    </xf>
    <xf numFmtId="0" fontId="13" fillId="0" borderId="148" xfId="0" applyFont="1" applyBorder="1" applyProtection="1"/>
    <xf numFmtId="0" fontId="119" fillId="0" borderId="131" xfId="0" applyFont="1" applyBorder="1" applyAlignment="1" applyProtection="1">
      <alignment horizontal="center" vertical="top" wrapText="1"/>
    </xf>
    <xf numFmtId="2" fontId="120" fillId="0" borderId="131" xfId="0" applyNumberFormat="1" applyFont="1" applyBorder="1" applyAlignment="1" applyProtection="1">
      <alignment horizontal="left" vertical="top" indent="2" shrinkToFit="1"/>
    </xf>
    <xf numFmtId="203" fontId="120" fillId="64" borderId="131" xfId="0" applyNumberFormat="1" applyFont="1" applyFill="1" applyBorder="1" applyAlignment="1" applyProtection="1">
      <alignment horizontal="right" vertical="top" indent="1" shrinkToFit="1"/>
    </xf>
    <xf numFmtId="203" fontId="120" fillId="0" borderId="131" xfId="0" applyNumberFormat="1" applyFont="1" applyBorder="1" applyAlignment="1" applyProtection="1">
      <alignment horizontal="center" vertical="top" shrinkToFit="1"/>
    </xf>
    <xf numFmtId="195" fontId="107" fillId="53" borderId="130" xfId="440" applyNumberFormat="1" applyFont="1" applyFill="1" applyBorder="1" applyAlignment="1" applyProtection="1">
      <alignment horizontal="center" vertical="center"/>
    </xf>
    <xf numFmtId="195" fontId="107" fillId="53" borderId="134" xfId="440" applyNumberFormat="1" applyFont="1" applyFill="1" applyBorder="1" applyAlignment="1" applyProtection="1">
      <alignment horizontal="left" vertical="center"/>
    </xf>
    <xf numFmtId="0" fontId="13" fillId="0" borderId="137" xfId="440" applyFont="1" applyBorder="1" applyProtection="1"/>
    <xf numFmtId="0" fontId="13" fillId="0" borderId="140" xfId="440" applyFont="1" applyBorder="1" applyProtection="1"/>
    <xf numFmtId="9" fontId="112" fillId="0" borderId="149" xfId="0" applyNumberFormat="1" applyFont="1" applyBorder="1" applyAlignment="1" applyProtection="1">
      <alignment horizontal="center" vertical="center"/>
    </xf>
    <xf numFmtId="9" fontId="120" fillId="0" borderId="162" xfId="0" applyNumberFormat="1" applyFont="1" applyBorder="1" applyAlignment="1" applyProtection="1">
      <alignment horizontal="center" vertical="center" shrinkToFit="1"/>
    </xf>
    <xf numFmtId="0" fontId="60" fillId="45" borderId="77" xfId="0" applyFont="1" applyFill="1" applyBorder="1" applyAlignment="1" applyProtection="1">
      <alignment horizontal="center" vertical="center"/>
    </xf>
    <xf numFmtId="0" fontId="13" fillId="0" borderId="150" xfId="0" applyFont="1" applyBorder="1" applyProtection="1"/>
    <xf numFmtId="9" fontId="120" fillId="0" borderId="163" xfId="0" applyNumberFormat="1" applyFont="1" applyBorder="1" applyAlignment="1" applyProtection="1">
      <alignment horizontal="center" vertical="center" shrinkToFit="1"/>
    </xf>
    <xf numFmtId="9" fontId="120" fillId="0" borderId="164" xfId="0" applyNumberFormat="1" applyFont="1" applyBorder="1" applyAlignment="1" applyProtection="1">
      <alignment horizontal="center" vertical="center" shrinkToFit="1"/>
    </xf>
    <xf numFmtId="0" fontId="133" fillId="63" borderId="159" xfId="0" applyFont="1" applyFill="1" applyBorder="1" applyAlignment="1" applyProtection="1">
      <alignment vertical="top" wrapText="1"/>
    </xf>
    <xf numFmtId="0" fontId="133" fillId="64" borderId="131" xfId="0" applyFont="1" applyFill="1" applyBorder="1" applyAlignment="1" applyProtection="1">
      <alignment horizontal="left" vertical="top" wrapText="1"/>
    </xf>
    <xf numFmtId="0" fontId="60" fillId="0" borderId="77" xfId="0" applyFont="1" applyFill="1" applyBorder="1" applyAlignment="1" applyProtection="1">
      <alignment horizontal="center" vertical="center"/>
    </xf>
    <xf numFmtId="0" fontId="60" fillId="0" borderId="121" xfId="0" applyFont="1" applyFill="1" applyBorder="1" applyAlignment="1" applyProtection="1">
      <alignment horizontal="center" vertical="center" wrapText="1"/>
    </xf>
    <xf numFmtId="201" fontId="64" fillId="53" borderId="130" xfId="0" applyNumberFormat="1" applyFont="1" applyFill="1" applyBorder="1" applyAlignment="1" applyProtection="1">
      <alignment horizontal="center" vertical="center"/>
    </xf>
    <xf numFmtId="201" fontId="64" fillId="53" borderId="130" xfId="440" applyNumberFormat="1" applyFont="1" applyFill="1" applyBorder="1" applyAlignment="1" applyProtection="1">
      <alignment horizontal="center" vertical="center"/>
    </xf>
    <xf numFmtId="203" fontId="120" fillId="64" borderId="131" xfId="0" applyNumberFormat="1" applyFont="1" applyFill="1" applyBorder="1" applyAlignment="1" applyProtection="1">
      <alignment horizontal="right" vertical="center" indent="2" shrinkToFit="1"/>
    </xf>
    <xf numFmtId="9" fontId="112" fillId="0" borderId="150" xfId="0" applyNumberFormat="1" applyFont="1" applyBorder="1" applyAlignment="1" applyProtection="1">
      <alignment horizontal="center" vertical="center"/>
    </xf>
    <xf numFmtId="49" fontId="109" fillId="53" borderId="131" xfId="440" applyNumberFormat="1" applyFont="1" applyFill="1" applyBorder="1" applyAlignment="1" applyProtection="1">
      <alignment horizontal="center" vertical="center"/>
    </xf>
    <xf numFmtId="203" fontId="116" fillId="63" borderId="131" xfId="0" applyNumberFormat="1" applyFont="1" applyFill="1" applyBorder="1" applyAlignment="1" applyProtection="1">
      <alignment horizontal="right" vertical="top" indent="1" shrinkToFit="1"/>
    </xf>
    <xf numFmtId="9" fontId="120" fillId="0" borderId="131" xfId="0" applyNumberFormat="1" applyFont="1" applyBorder="1" applyAlignment="1" applyProtection="1">
      <alignment horizontal="center" vertical="center" shrinkToFit="1"/>
    </xf>
    <xf numFmtId="10" fontId="112" fillId="0" borderId="149" xfId="0" applyNumberFormat="1" applyFont="1" applyBorder="1" applyAlignment="1" applyProtection="1">
      <alignment horizontal="center" vertical="center"/>
    </xf>
    <xf numFmtId="49" fontId="109" fillId="53" borderId="132" xfId="440" applyNumberFormat="1" applyFont="1" applyFill="1" applyBorder="1" applyAlignment="1" applyProtection="1">
      <alignment horizontal="center" vertical="center"/>
    </xf>
    <xf numFmtId="203" fontId="116" fillId="63" borderId="131" xfId="0" applyNumberFormat="1" applyFont="1" applyFill="1" applyBorder="1" applyAlignment="1" applyProtection="1">
      <alignment horizontal="left" vertical="top" indent="2" shrinkToFit="1"/>
    </xf>
    <xf numFmtId="10" fontId="112" fillId="0" borderId="150" xfId="0" applyNumberFormat="1" applyFont="1" applyBorder="1" applyAlignment="1" applyProtection="1">
      <alignment horizontal="center" vertical="center"/>
    </xf>
    <xf numFmtId="49" fontId="109" fillId="53" borderId="133" xfId="440" applyNumberFormat="1" applyFont="1" applyFill="1" applyBorder="1" applyAlignment="1" applyProtection="1">
      <alignment horizontal="center" vertical="center"/>
    </xf>
    <xf numFmtId="10" fontId="120" fillId="0" borderId="162" xfId="0" applyNumberFormat="1" applyFont="1" applyBorder="1" applyAlignment="1" applyProtection="1">
      <alignment horizontal="center" vertical="center" shrinkToFit="1"/>
    </xf>
    <xf numFmtId="0" fontId="60" fillId="45" borderId="121" xfId="0" applyFont="1" applyFill="1" applyBorder="1" applyAlignment="1" applyProtection="1">
      <alignment horizontal="center" vertical="center" wrapText="1"/>
    </xf>
    <xf numFmtId="10" fontId="112" fillId="0" borderId="143" xfId="0" applyNumberFormat="1" applyFont="1" applyBorder="1" applyAlignment="1" applyProtection="1">
      <alignment horizontal="center" vertical="center"/>
    </xf>
    <xf numFmtId="10" fontId="120" fillId="0" borderId="163" xfId="0" applyNumberFormat="1" applyFont="1" applyBorder="1" applyAlignment="1" applyProtection="1">
      <alignment horizontal="center" vertical="center" shrinkToFit="1"/>
    </xf>
    <xf numFmtId="200" fontId="104" fillId="0" borderId="77" xfId="0" applyNumberFormat="1" applyFont="1" applyFill="1" applyBorder="1" applyAlignment="1" applyProtection="1">
      <alignment horizontal="center" vertical="center"/>
    </xf>
    <xf numFmtId="0" fontId="90" fillId="0" borderId="110" xfId="435" applyFont="1" applyFill="1" applyBorder="1" applyAlignment="1" applyProtection="1">
      <alignment horizontal="justify" vertical="top" wrapText="1"/>
    </xf>
    <xf numFmtId="0" fontId="60" fillId="0" borderId="121" xfId="0" applyFont="1" applyFill="1" applyBorder="1" applyAlignment="1" applyProtection="1">
      <alignment horizontal="center" vertical="center"/>
    </xf>
    <xf numFmtId="188" fontId="61" fillId="45" borderId="115" xfId="434" applyNumberFormat="1" applyFont="1" applyFill="1" applyBorder="1" applyAlignment="1" applyProtection="1">
      <alignment horizontal="center" vertical="center"/>
    </xf>
    <xf numFmtId="188" fontId="61" fillId="45" borderId="120" xfId="0" applyNumberFormat="1" applyFont="1" applyFill="1" applyBorder="1" applyAlignment="1" applyProtection="1">
      <alignment horizontal="center" vertical="center"/>
    </xf>
    <xf numFmtId="10" fontId="120" fillId="0" borderId="164" xfId="0" applyNumberFormat="1" applyFont="1" applyBorder="1" applyAlignment="1" applyProtection="1">
      <alignment horizontal="center" vertical="center" shrinkToFit="1"/>
    </xf>
    <xf numFmtId="188" fontId="110" fillId="55" borderId="135" xfId="0" applyNumberFormat="1" applyFont="1" applyFill="1" applyBorder="1" applyAlignment="1" applyProtection="1">
      <alignment horizontal="center" vertical="center"/>
    </xf>
    <xf numFmtId="195" fontId="110" fillId="54" borderId="141" xfId="0" applyNumberFormat="1" applyFont="1" applyFill="1" applyBorder="1" applyAlignment="1" applyProtection="1">
      <alignment horizontal="center" vertical="center"/>
    </xf>
    <xf numFmtId="10" fontId="110" fillId="0" borderId="148" xfId="0" applyNumberFormat="1" applyFont="1" applyBorder="1" applyAlignment="1" applyProtection="1">
      <alignment horizontal="center" vertical="center"/>
    </xf>
    <xf numFmtId="0" fontId="59" fillId="0" borderId="135" xfId="440" applyFont="1" applyBorder="1" applyAlignment="1" applyProtection="1">
      <alignment horizontal="left" vertical="center" wrapText="1"/>
    </xf>
    <xf numFmtId="0" fontId="110" fillId="54" borderId="135" xfId="440" applyFont="1" applyFill="1" applyBorder="1" applyAlignment="1" applyProtection="1">
      <alignment horizontal="center" vertical="center"/>
    </xf>
    <xf numFmtId="2" fontId="110" fillId="54" borderId="135" xfId="440" applyNumberFormat="1" applyFont="1" applyFill="1" applyBorder="1" applyAlignment="1" applyProtection="1">
      <alignment horizontal="center" vertical="center"/>
    </xf>
    <xf numFmtId="195" fontId="110" fillId="54" borderId="141" xfId="440" applyNumberFormat="1" applyFont="1" applyFill="1" applyBorder="1" applyAlignment="1" applyProtection="1">
      <alignment horizontal="center" vertical="center"/>
    </xf>
    <xf numFmtId="0" fontId="90" fillId="65" borderId="126" xfId="0" applyFont="1" applyFill="1" applyBorder="1" applyAlignment="1" applyProtection="1">
      <alignment horizontal="center" vertical="center"/>
    </xf>
    <xf numFmtId="0" fontId="90" fillId="65" borderId="127" xfId="0" applyFont="1" applyFill="1" applyBorder="1" applyAlignment="1" applyProtection="1">
      <alignment horizontal="center" vertical="center"/>
    </xf>
    <xf numFmtId="0" fontId="90" fillId="65" borderId="167" xfId="0" applyFont="1" applyFill="1" applyBorder="1" applyAlignment="1" applyProtection="1">
      <alignment horizontal="center" vertical="center"/>
    </xf>
    <xf numFmtId="195" fontId="107" fillId="66" borderId="130" xfId="0" applyNumberFormat="1" applyFont="1" applyFill="1" applyBorder="1" applyAlignment="1" applyProtection="1">
      <alignment horizontal="center" vertical="center"/>
    </xf>
    <xf numFmtId="205" fontId="120" fillId="64" borderId="131" xfId="0" applyNumberFormat="1" applyFont="1" applyFill="1" applyBorder="1" applyAlignment="1" applyProtection="1">
      <alignment horizontal="right" vertical="center" indent="1" shrinkToFit="1"/>
    </xf>
    <xf numFmtId="10" fontId="120" fillId="0" borderId="131" xfId="0" applyNumberFormat="1" applyFont="1" applyBorder="1" applyAlignment="1" applyProtection="1">
      <alignment horizontal="center" vertical="center" shrinkToFit="1"/>
    </xf>
    <xf numFmtId="0" fontId="90" fillId="50" borderId="126" xfId="0" applyFont="1" applyFill="1" applyBorder="1" applyAlignment="1" applyProtection="1">
      <alignment horizontal="center" vertical="center"/>
    </xf>
    <xf numFmtId="0" fontId="90" fillId="50" borderId="127" xfId="0" applyFont="1" applyFill="1" applyBorder="1" applyAlignment="1" applyProtection="1">
      <alignment horizontal="center" vertical="center"/>
    </xf>
    <xf numFmtId="0" fontId="90" fillId="50" borderId="128" xfId="0" applyFont="1" applyFill="1" applyBorder="1" applyAlignment="1" applyProtection="1">
      <alignment horizontal="center" vertical="center"/>
    </xf>
    <xf numFmtId="0" fontId="61" fillId="28" borderId="74" xfId="0" applyFont="1" applyFill="1" applyBorder="1" applyAlignment="1" applyProtection="1">
      <alignment vertical="center"/>
    </xf>
    <xf numFmtId="188" fontId="62" fillId="28" borderId="75" xfId="0" applyNumberFormat="1" applyFont="1" applyFill="1" applyBorder="1" applyAlignment="1" applyProtection="1">
      <alignment horizontal="center"/>
    </xf>
    <xf numFmtId="0" fontId="90" fillId="67" borderId="78" xfId="0" applyFont="1" applyFill="1" applyBorder="1" applyAlignment="1" applyProtection="1">
      <alignment horizontal="center" vertical="center"/>
    </xf>
    <xf numFmtId="0" fontId="90" fillId="67" borderId="79" xfId="0" applyFont="1" applyFill="1" applyBorder="1" applyAlignment="1" applyProtection="1">
      <alignment horizontal="center" vertical="center"/>
    </xf>
    <xf numFmtId="0" fontId="90" fillId="67" borderId="168" xfId="0" applyFont="1" applyFill="1" applyBorder="1" applyAlignment="1" applyProtection="1">
      <alignment horizontal="center" vertical="center"/>
    </xf>
    <xf numFmtId="0" fontId="90" fillId="31" borderId="78" xfId="0" applyFont="1" applyFill="1" applyBorder="1" applyAlignment="1" applyProtection="1">
      <alignment horizontal="center" vertical="center"/>
    </xf>
    <xf numFmtId="0" fontId="90" fillId="31" borderId="79" xfId="0" applyFont="1" applyFill="1" applyBorder="1" applyAlignment="1" applyProtection="1">
      <alignment horizontal="center" vertical="center"/>
    </xf>
    <xf numFmtId="0" fontId="90" fillId="31" borderId="80" xfId="0" applyFont="1" applyFill="1" applyBorder="1" applyAlignment="1" applyProtection="1">
      <alignment horizontal="center" vertical="center"/>
    </xf>
    <xf numFmtId="10" fontId="61" fillId="31" borderId="81" xfId="343" applyNumberFormat="1" applyFont="1" applyFill="1" applyBorder="1" applyAlignment="1" applyProtection="1">
      <alignment horizontal="center" vertical="center"/>
    </xf>
    <xf numFmtId="188" fontId="61" fillId="31" borderId="82" xfId="0" applyNumberFormat="1" applyFont="1" applyFill="1" applyBorder="1" applyAlignment="1" applyProtection="1">
      <alignment horizontal="center"/>
    </xf>
    <xf numFmtId="10" fontId="61" fillId="30" borderId="0" xfId="0" applyNumberFormat="1" applyFont="1" applyFill="1" applyAlignment="1" applyProtection="1">
      <alignment horizontal="center" vertical="center"/>
    </xf>
    <xf numFmtId="0" fontId="90" fillId="67" borderId="83" xfId="0" applyFont="1" applyFill="1" applyBorder="1" applyAlignment="1" applyProtection="1">
      <alignment horizontal="center" vertical="center"/>
    </xf>
    <xf numFmtId="0" fontId="90" fillId="67" borderId="72" xfId="0" applyFont="1" applyFill="1" applyBorder="1" applyAlignment="1" applyProtection="1">
      <alignment horizontal="center" vertical="center"/>
    </xf>
    <xf numFmtId="0" fontId="90" fillId="67" borderId="169" xfId="0" applyFont="1" applyFill="1" applyBorder="1" applyAlignment="1" applyProtection="1">
      <alignment horizontal="center" vertical="center"/>
    </xf>
    <xf numFmtId="0" fontId="90" fillId="31" borderId="83" xfId="0" applyFont="1" applyFill="1" applyBorder="1" applyAlignment="1" applyProtection="1">
      <alignment horizontal="center" vertical="center"/>
    </xf>
    <xf numFmtId="0" fontId="90" fillId="31" borderId="72" xfId="0" applyFont="1" applyFill="1" applyBorder="1" applyAlignment="1" applyProtection="1">
      <alignment horizontal="center" vertical="center"/>
    </xf>
    <xf numFmtId="0" fontId="90" fillId="31" borderId="84" xfId="0" applyFont="1" applyFill="1" applyBorder="1" applyAlignment="1" applyProtection="1">
      <alignment horizontal="center" vertical="center"/>
    </xf>
    <xf numFmtId="10" fontId="61" fillId="31" borderId="71" xfId="343" applyNumberFormat="1" applyFont="1" applyFill="1" applyBorder="1" applyAlignment="1" applyProtection="1">
      <alignment horizontal="center" vertical="center"/>
    </xf>
    <xf numFmtId="188" fontId="61" fillId="31" borderId="73" xfId="0" applyNumberFormat="1" applyFont="1" applyFill="1" applyBorder="1" applyAlignment="1" applyProtection="1">
      <alignment horizontal="center"/>
    </xf>
    <xf numFmtId="0" fontId="57" fillId="30" borderId="0" xfId="0" applyFont="1" applyFill="1" applyProtection="1"/>
    <xf numFmtId="0" fontId="90" fillId="67" borderId="165" xfId="0" applyFont="1" applyFill="1" applyBorder="1" applyAlignment="1" applyProtection="1">
      <alignment horizontal="center" vertical="center"/>
    </xf>
    <xf numFmtId="0" fontId="90" fillId="67" borderId="166" xfId="0" applyFont="1" applyFill="1" applyBorder="1" applyAlignment="1" applyProtection="1">
      <alignment horizontal="center" vertical="center"/>
    </xf>
    <xf numFmtId="0" fontId="90" fillId="67" borderId="170" xfId="0" applyFont="1" applyFill="1" applyBorder="1" applyAlignment="1" applyProtection="1">
      <alignment horizontal="center" vertical="center"/>
    </xf>
    <xf numFmtId="0" fontId="90" fillId="30" borderId="83" xfId="0" applyFont="1" applyFill="1" applyBorder="1" applyAlignment="1" applyProtection="1">
      <alignment horizontal="center" vertical="center"/>
    </xf>
    <xf numFmtId="0" fontId="90" fillId="30" borderId="72" xfId="0" applyFont="1" applyFill="1" applyBorder="1" applyAlignment="1" applyProtection="1">
      <alignment horizontal="center" vertical="center"/>
    </xf>
    <xf numFmtId="0" fontId="90" fillId="30" borderId="84" xfId="0" applyFont="1" applyFill="1" applyBorder="1" applyAlignment="1" applyProtection="1">
      <alignment horizontal="center" vertical="center"/>
    </xf>
    <xf numFmtId="10" fontId="61" fillId="30" borderId="85" xfId="343" applyNumberFormat="1" applyFont="1" applyFill="1" applyBorder="1" applyAlignment="1" applyProtection="1">
      <alignment horizontal="center" vertical="center"/>
    </xf>
    <xf numFmtId="188" fontId="61" fillId="0" borderId="91" xfId="0" applyNumberFormat="1" applyFont="1" applyBorder="1" applyAlignment="1" applyProtection="1">
      <alignment horizontal="center"/>
    </xf>
    <xf numFmtId="0" fontId="62" fillId="67" borderId="86" xfId="0" applyFont="1" applyFill="1" applyBorder="1" applyAlignment="1" applyProtection="1">
      <alignment horizontal="center" vertical="center"/>
    </xf>
    <xf numFmtId="0" fontId="62" fillId="67" borderId="87" xfId="0" applyFont="1" applyFill="1" applyBorder="1" applyAlignment="1" applyProtection="1">
      <alignment horizontal="center" vertical="center"/>
    </xf>
    <xf numFmtId="0" fontId="62" fillId="67" borderId="88" xfId="0" applyFont="1" applyFill="1" applyBorder="1" applyAlignment="1" applyProtection="1">
      <alignment horizontal="center" vertical="center"/>
    </xf>
    <xf numFmtId="9" fontId="62" fillId="67" borderId="89" xfId="343" applyFont="1" applyFill="1" applyBorder="1" applyAlignment="1" applyProtection="1">
      <alignment vertical="center"/>
    </xf>
    <xf numFmtId="188" fontId="62" fillId="67" borderId="90" xfId="0" applyNumberFormat="1" applyFont="1" applyFill="1" applyBorder="1" applyAlignment="1" applyProtection="1">
      <alignment horizontal="center"/>
    </xf>
    <xf numFmtId="195" fontId="134" fillId="66" borderId="130" xfId="0" applyNumberFormat="1" applyFont="1" applyFill="1" applyBorder="1" applyAlignment="1" applyProtection="1">
      <alignment horizontal="center" vertical="center"/>
    </xf>
    <xf numFmtId="0" fontId="62" fillId="28" borderId="86" xfId="0" applyFont="1" applyFill="1" applyBorder="1" applyAlignment="1" applyProtection="1">
      <alignment horizontal="center" vertical="center"/>
    </xf>
    <xf numFmtId="0" fontId="62" fillId="28" borderId="87" xfId="0" applyFont="1" applyFill="1" applyBorder="1" applyAlignment="1" applyProtection="1">
      <alignment horizontal="center" vertical="center"/>
    </xf>
    <xf numFmtId="0" fontId="62" fillId="28" borderId="88" xfId="0" applyFont="1" applyFill="1" applyBorder="1" applyAlignment="1" applyProtection="1">
      <alignment horizontal="center" vertical="center"/>
    </xf>
    <xf numFmtId="9" fontId="62" fillId="28" borderId="89" xfId="343" applyFont="1" applyFill="1" applyBorder="1" applyAlignment="1" applyProtection="1">
      <alignment vertical="center"/>
    </xf>
    <xf numFmtId="188" fontId="62" fillId="28" borderId="90" xfId="0" applyNumberFormat="1" applyFont="1" applyFill="1" applyBorder="1" applyAlignment="1" applyProtection="1">
      <alignment horizontal="center"/>
    </xf>
    <xf numFmtId="0" fontId="17" fillId="30" borderId="0" xfId="0" applyFont="1" applyFill="1" applyProtection="1"/>
    <xf numFmtId="0" fontId="50" fillId="0" borderId="1" xfId="344" applyFont="1" applyFill="1" applyBorder="1" applyAlignment="1" applyProtection="1">
      <alignment horizontal="center" vertical="center" wrapText="1"/>
    </xf>
    <xf numFmtId="0" fontId="50" fillId="0" borderId="67" xfId="344" applyFont="1" applyFill="1" applyBorder="1" applyAlignment="1" applyProtection="1">
      <alignment horizontal="center" vertical="center" wrapText="1"/>
    </xf>
    <xf numFmtId="0" fontId="50" fillId="0" borderId="142" xfId="344" applyFont="1" applyFill="1" applyBorder="1" applyAlignment="1" applyProtection="1">
      <alignment horizontal="center" vertical="center" wrapText="1"/>
    </xf>
    <xf numFmtId="0" fontId="63" fillId="36" borderId="67" xfId="0" applyFont="1" applyFill="1" applyBorder="1" applyAlignment="1" applyProtection="1">
      <alignment horizontal="center" vertical="center"/>
    </xf>
    <xf numFmtId="0" fontId="63" fillId="36" borderId="67" xfId="0" applyFont="1" applyFill="1" applyBorder="1" applyAlignment="1" applyProtection="1">
      <alignment horizontal="left" vertical="center" wrapText="1"/>
    </xf>
    <xf numFmtId="0" fontId="63" fillId="36" borderId="67" xfId="0" applyFont="1" applyFill="1" applyBorder="1" applyAlignment="1" applyProtection="1">
      <alignment horizontal="center" vertical="center" wrapText="1"/>
    </xf>
    <xf numFmtId="0" fontId="63" fillId="36" borderId="21" xfId="0" applyFont="1" applyFill="1" applyBorder="1" applyAlignment="1" applyProtection="1">
      <alignment horizontal="center" vertical="center"/>
    </xf>
    <xf numFmtId="0" fontId="92" fillId="36" borderId="21" xfId="0" applyFont="1" applyFill="1" applyBorder="1" applyAlignment="1" applyProtection="1">
      <alignment horizontal="center" vertical="center"/>
    </xf>
    <xf numFmtId="0" fontId="44" fillId="36" borderId="21" xfId="0" applyFont="1" applyFill="1" applyBorder="1" applyAlignment="1" applyProtection="1">
      <alignment horizontal="center" vertical="center"/>
    </xf>
    <xf numFmtId="3" fontId="60" fillId="0" borderId="77" xfId="0" applyNumberFormat="1" applyFont="1" applyBorder="1" applyAlignment="1" applyProtection="1">
      <alignment horizontal="center" vertical="center"/>
    </xf>
    <xf numFmtId="200" fontId="60" fillId="0" borderId="77" xfId="0" applyNumberFormat="1" applyFont="1" applyBorder="1" applyAlignment="1" applyProtection="1">
      <alignment horizontal="center" vertical="center"/>
    </xf>
    <xf numFmtId="0" fontId="60" fillId="30" borderId="77" xfId="0" applyFont="1" applyFill="1" applyBorder="1" applyAlignment="1" applyProtection="1">
      <alignment horizontal="center" vertical="center"/>
    </xf>
    <xf numFmtId="0" fontId="60" fillId="0" borderId="77" xfId="0" applyFont="1" applyBorder="1" applyAlignment="1" applyProtection="1">
      <alignment horizontal="center" vertical="center"/>
    </xf>
    <xf numFmtId="197" fontId="96" fillId="36" borderId="62" xfId="437" applyNumberFormat="1" applyFont="1" applyFill="1" applyBorder="1" applyAlignment="1" applyProtection="1">
      <alignment horizontal="center" vertical="center"/>
    </xf>
    <xf numFmtId="14" fontId="56" fillId="36" borderId="62" xfId="436" applyNumberFormat="1" applyFont="1" applyFill="1" applyBorder="1" applyAlignment="1" applyProtection="1">
      <alignment horizontal="center" vertical="center" wrapText="1"/>
    </xf>
    <xf numFmtId="0" fontId="56" fillId="36" borderId="62" xfId="436" applyFont="1" applyFill="1" applyBorder="1" applyAlignment="1" applyProtection="1">
      <alignment horizontal="center" vertical="center"/>
    </xf>
    <xf numFmtId="6" fontId="56" fillId="36" borderId="62" xfId="436" applyNumberFormat="1" applyFont="1" applyFill="1" applyBorder="1" applyAlignment="1" applyProtection="1">
      <alignment horizontal="center" vertical="center" wrapText="1"/>
    </xf>
    <xf numFmtId="0" fontId="56" fillId="36" borderId="77" xfId="437" applyNumberFormat="1" applyFont="1" applyFill="1" applyBorder="1" applyAlignment="1" applyProtection="1">
      <alignment horizontal="center" vertical="center" wrapText="1"/>
    </xf>
    <xf numFmtId="0" fontId="56" fillId="36" borderId="100" xfId="437" applyNumberFormat="1" applyFont="1" applyFill="1" applyBorder="1" applyAlignment="1" applyProtection="1">
      <alignment horizontal="center" vertical="center" wrapText="1"/>
    </xf>
    <xf numFmtId="0" fontId="56" fillId="36" borderId="100" xfId="436" applyFont="1" applyFill="1" applyBorder="1" applyAlignment="1" applyProtection="1">
      <alignment horizontal="center" vertical="center" wrapText="1"/>
    </xf>
    <xf numFmtId="0" fontId="56" fillId="36" borderId="92" xfId="436" applyFont="1" applyFill="1" applyBorder="1" applyAlignment="1" applyProtection="1">
      <alignment horizontal="center" vertical="center" wrapText="1"/>
    </xf>
    <xf numFmtId="0" fontId="56" fillId="36" borderId="93" xfId="436" applyFont="1" applyFill="1" applyBorder="1" applyAlignment="1" applyProtection="1">
      <alignment horizontal="center" vertical="center" wrapText="1"/>
    </xf>
    <xf numFmtId="0" fontId="56" fillId="36" borderId="100" xfId="436" applyFont="1" applyFill="1" applyBorder="1" applyAlignment="1" applyProtection="1">
      <alignment horizontal="center" vertical="center" wrapText="1"/>
    </xf>
    <xf numFmtId="0" fontId="56" fillId="36" borderId="92" xfId="436" applyFont="1" applyFill="1" applyBorder="1" applyAlignment="1" applyProtection="1">
      <alignment horizontal="center" vertical="center" wrapText="1"/>
    </xf>
    <xf numFmtId="0" fontId="56" fillId="36" borderId="93" xfId="436" applyFont="1" applyFill="1" applyBorder="1" applyAlignment="1" applyProtection="1">
      <alignment horizontal="center" vertical="center" wrapText="1"/>
    </xf>
  </cellXfs>
  <cellStyles count="442">
    <cellStyle name="%" xfId="146"/>
    <cellStyle name="%_ANEXO #7.ITEMS INSTALS. ELECTRICAS GECOLSA 2a.ETAPA." xfId="147"/>
    <cellStyle name="%_Plaza Mayor N 006 2077 DOC95_ANEXO 456" xfId="148"/>
    <cellStyle name="_Book2" xfId="149"/>
    <cellStyle name="20% - Accent1" xfId="150"/>
    <cellStyle name="20% - Accent2" xfId="151"/>
    <cellStyle name="20% - Accent3" xfId="152"/>
    <cellStyle name="20% - Accent4" xfId="153"/>
    <cellStyle name="20% - Accent5" xfId="154"/>
    <cellStyle name="20% - Accent6" xfId="155"/>
    <cellStyle name="20% - Énfasis1 2" xfId="156"/>
    <cellStyle name="20% - Énfasis1 3" xfId="157"/>
    <cellStyle name="20% - Énfasis1 4" xfId="158"/>
    <cellStyle name="20% - Énfasis2 2" xfId="159"/>
    <cellStyle name="20% - Énfasis2 3" xfId="160"/>
    <cellStyle name="20% - Énfasis2 4" xfId="161"/>
    <cellStyle name="20% - Énfasis3 2" xfId="162"/>
    <cellStyle name="20% - Énfasis3 3" xfId="163"/>
    <cellStyle name="20% - Énfasis3 4" xfId="164"/>
    <cellStyle name="20% - Énfasis4 2" xfId="165"/>
    <cellStyle name="20% - Énfasis4 3" xfId="166"/>
    <cellStyle name="20% - Énfasis4 4" xfId="167"/>
    <cellStyle name="20% - Énfasis5 2" xfId="168"/>
    <cellStyle name="20% - Énfasis5 3" xfId="169"/>
    <cellStyle name="20% - Énfasis6 2" xfId="170"/>
    <cellStyle name="20% - Énfasis6 3" xfId="171"/>
    <cellStyle name="20% - Énfasis6 4" xfId="172"/>
    <cellStyle name="40% - Accent1" xfId="173"/>
    <cellStyle name="40% - Accent2" xfId="174"/>
    <cellStyle name="40% - Accent3" xfId="175"/>
    <cellStyle name="40% - Accent4" xfId="176"/>
    <cellStyle name="40% - Accent5" xfId="177"/>
    <cellStyle name="40% - Accent6" xfId="178"/>
    <cellStyle name="40% - Énfasis1 2" xfId="179"/>
    <cellStyle name="40% - Énfasis1 3" xfId="180"/>
    <cellStyle name="40% - Énfasis1 4" xfId="181"/>
    <cellStyle name="40% - Énfasis2 2" xfId="182"/>
    <cellStyle name="40% - Énfasis2 3" xfId="183"/>
    <cellStyle name="40% - Énfasis3 2" xfId="184"/>
    <cellStyle name="40% - Énfasis3 3" xfId="185"/>
    <cellStyle name="40% - Énfasis3 4" xfId="186"/>
    <cellStyle name="40% - Énfasis4 2" xfId="187"/>
    <cellStyle name="40% - Énfasis4 3" xfId="188"/>
    <cellStyle name="40% - Énfasis4 4" xfId="189"/>
    <cellStyle name="40% - Énfasis5 2" xfId="190"/>
    <cellStyle name="40% - Énfasis5 3" xfId="191"/>
    <cellStyle name="40% - Énfasis5 4" xfId="192"/>
    <cellStyle name="40% - Énfasis6 2" xfId="193"/>
    <cellStyle name="40% - Énfasis6 3" xfId="194"/>
    <cellStyle name="40% - Énfasis6 4" xfId="195"/>
    <cellStyle name="60% - Accent1" xfId="196"/>
    <cellStyle name="60% - Accent2" xfId="197"/>
    <cellStyle name="60% - Accent3" xfId="198"/>
    <cellStyle name="60% - Accent4" xfId="199"/>
    <cellStyle name="60% - Accent5" xfId="200"/>
    <cellStyle name="60% - Accent6" xfId="201"/>
    <cellStyle name="60% - Énfasis1 2" xfId="202"/>
    <cellStyle name="60% - Énfasis1 3" xfId="203"/>
    <cellStyle name="60% - Énfasis1 4" xfId="204"/>
    <cellStyle name="60% - Énfasis2 2" xfId="205"/>
    <cellStyle name="60% - Énfasis2 3" xfId="206"/>
    <cellStyle name="60% - Énfasis2 4" xfId="207"/>
    <cellStyle name="60% - Énfasis3 2" xfId="208"/>
    <cellStyle name="60% - Énfasis3 3" xfId="209"/>
    <cellStyle name="60% - Énfasis3 4" xfId="210"/>
    <cellStyle name="60% - Énfasis4 2" xfId="211"/>
    <cellStyle name="60% - Énfasis4 3" xfId="212"/>
    <cellStyle name="60% - Énfasis4 4" xfId="213"/>
    <cellStyle name="60% - Énfasis5 2" xfId="214"/>
    <cellStyle name="60% - Énfasis5 3" xfId="215"/>
    <cellStyle name="60% - Énfasis5 4" xfId="216"/>
    <cellStyle name="60% - Énfasis6 2" xfId="217"/>
    <cellStyle name="60% - Énfasis6 3" xfId="218"/>
    <cellStyle name="60% - Énfasis6 4" xfId="219"/>
    <cellStyle name="Accent1" xfId="220"/>
    <cellStyle name="Accent2" xfId="221"/>
    <cellStyle name="Accent3" xfId="222"/>
    <cellStyle name="Accent4" xfId="223"/>
    <cellStyle name="Accent5" xfId="224"/>
    <cellStyle name="Accent6" xfId="225"/>
    <cellStyle name="ACTAS" xfId="226"/>
    <cellStyle name="Bad" xfId="227"/>
    <cellStyle name="Buena 2" xfId="228"/>
    <cellStyle name="Buena 3" xfId="229"/>
    <cellStyle name="Buena 4" xfId="230"/>
    <cellStyle name="Calculation" xfId="231"/>
    <cellStyle name="Calculation 2" xfId="395"/>
    <cellStyle name="Cálculo 2" xfId="232"/>
    <cellStyle name="Cálculo 2 2" xfId="396"/>
    <cellStyle name="Cálculo 3" xfId="233"/>
    <cellStyle name="Cálculo 3 2" xfId="397"/>
    <cellStyle name="Cálculo 4" xfId="234"/>
    <cellStyle name="Cálculo 4 2" xfId="398"/>
    <cellStyle name="Celda de comprobación 2" xfId="235"/>
    <cellStyle name="Celda de comprobación 3" xfId="236"/>
    <cellStyle name="Celda vinculada 2" xfId="237"/>
    <cellStyle name="Celda vinculada 3" xfId="238"/>
    <cellStyle name="Celda vinculada 4" xfId="239"/>
    <cellStyle name="Check Cell" xfId="240"/>
    <cellStyle name="Ecuación" xfId="241"/>
    <cellStyle name="Encabezado 4 2" xfId="242"/>
    <cellStyle name="Encabezado 4 3" xfId="243"/>
    <cellStyle name="Encabezado 4 4" xfId="244"/>
    <cellStyle name="Énfasis1 2" xfId="245"/>
    <cellStyle name="Énfasis1 3" xfId="246"/>
    <cellStyle name="Énfasis1 4" xfId="247"/>
    <cellStyle name="Énfasis2 2" xfId="248"/>
    <cellStyle name="Énfasis2 3" xfId="249"/>
    <cellStyle name="Énfasis2 4" xfId="250"/>
    <cellStyle name="Énfasis3 2" xfId="251"/>
    <cellStyle name="Énfasis3 3" xfId="252"/>
    <cellStyle name="Énfasis3 4" xfId="253"/>
    <cellStyle name="Énfasis4 2" xfId="254"/>
    <cellStyle name="Énfasis4 3" xfId="255"/>
    <cellStyle name="Énfasis4 4" xfId="256"/>
    <cellStyle name="Énfasis5 2" xfId="257"/>
    <cellStyle name="Énfasis5 3" xfId="258"/>
    <cellStyle name="Énfasis6 2" xfId="259"/>
    <cellStyle name="Énfasis6 3" xfId="260"/>
    <cellStyle name="Énfasis6 4" xfId="261"/>
    <cellStyle name="Entrada 2" xfId="262"/>
    <cellStyle name="Entrada 2 2" xfId="399"/>
    <cellStyle name="Entrada 3" xfId="263"/>
    <cellStyle name="Entrada 3 2" xfId="400"/>
    <cellStyle name="Entrada 4" xfId="264"/>
    <cellStyle name="Entrada 4 2" xfId="401"/>
    <cellStyle name="Estilo 1" xfId="265"/>
    <cellStyle name="Estilo 1 2" xfId="402"/>
    <cellStyle name="Euro" xfId="4"/>
    <cellStyle name="Explanatory Text" xfId="266"/>
    <cellStyle name="FIGURA" xfId="267"/>
    <cellStyle name="Good" xfId="268"/>
    <cellStyle name="Heading 1" xfId="269"/>
    <cellStyle name="Heading 2" xfId="270"/>
    <cellStyle name="Heading 3" xfId="271"/>
    <cellStyle name="Heading 4" xfId="272"/>
    <cellStyle name="Hipervínculo" xfId="438" builtinId="8"/>
    <cellStyle name="Hipervínculo 2" xfId="5"/>
    <cellStyle name="Hipervínculo 3" xfId="6"/>
    <cellStyle name="Hipervínculo 4" xfId="359"/>
    <cellStyle name="Incorrecto 2" xfId="273"/>
    <cellStyle name="Incorrecto 3" xfId="274"/>
    <cellStyle name="Incorrecto 4" xfId="275"/>
    <cellStyle name="Input" xfId="276"/>
    <cellStyle name="Input 2" xfId="403"/>
    <cellStyle name="Linked Cell" xfId="277"/>
    <cellStyle name="Millares" xfId="1" builtinId="3"/>
    <cellStyle name="Millares [0] 2" xfId="437"/>
    <cellStyle name="Millares 10" xfId="7"/>
    <cellStyle name="Millares 10 2" xfId="8"/>
    <cellStyle name="Millares 10 2 2" xfId="362"/>
    <cellStyle name="Millares 10 3" xfId="9"/>
    <cellStyle name="Millares 10 3 2" xfId="363"/>
    <cellStyle name="Millares 10 4" xfId="361"/>
    <cellStyle name="Millares 11" xfId="10"/>
    <cellStyle name="Millares 11 2" xfId="11"/>
    <cellStyle name="Millares 11 2 2" xfId="365"/>
    <cellStyle name="Millares 11 3" xfId="12"/>
    <cellStyle name="Millares 11 3 2" xfId="366"/>
    <cellStyle name="Millares 11 4" xfId="364"/>
    <cellStyle name="Millares 12" xfId="13"/>
    <cellStyle name="Millares 12 2" xfId="14"/>
    <cellStyle name="Millares 13" xfId="354"/>
    <cellStyle name="Millares 13 2" xfId="423"/>
    <cellStyle name="Millares 2" xfId="15"/>
    <cellStyle name="Millares 2 10" xfId="16"/>
    <cellStyle name="Millares 2 10 2" xfId="17"/>
    <cellStyle name="Millares 2 10 3" xfId="18"/>
    <cellStyle name="Millares 2 11" xfId="19"/>
    <cellStyle name="Millares 2 11 2" xfId="20"/>
    <cellStyle name="Millares 2 11 2 2" xfId="369"/>
    <cellStyle name="Millares 2 11 3" xfId="368"/>
    <cellStyle name="Millares 2 12" xfId="21"/>
    <cellStyle name="Millares 2 12 2" xfId="22"/>
    <cellStyle name="Millares 2 12 2 2" xfId="371"/>
    <cellStyle name="Millares 2 12 3" xfId="370"/>
    <cellStyle name="Millares 2 13" xfId="23"/>
    <cellStyle name="Millares 2 13 2" xfId="24"/>
    <cellStyle name="Millares 2 13 2 2" xfId="373"/>
    <cellStyle name="Millares 2 13 3" xfId="372"/>
    <cellStyle name="Millares 2 14" xfId="25"/>
    <cellStyle name="Millares 2 14 2" xfId="26"/>
    <cellStyle name="Millares 2 14 2 2" xfId="375"/>
    <cellStyle name="Millares 2 14 3" xfId="374"/>
    <cellStyle name="Millares 2 15" xfId="27"/>
    <cellStyle name="Millares 2 15 2" xfId="28"/>
    <cellStyle name="Millares 2 15 2 2" xfId="377"/>
    <cellStyle name="Millares 2 15 3" xfId="376"/>
    <cellStyle name="Millares 2 16" xfId="367"/>
    <cellStyle name="Millares 2 2" xfId="29"/>
    <cellStyle name="Millares 2 2 2" xfId="30"/>
    <cellStyle name="Millares 2 2 2 2" xfId="31"/>
    <cellStyle name="Millares 2 2 2 3" xfId="32"/>
    <cellStyle name="Millares 2 2 2 4" xfId="378"/>
    <cellStyle name="Millares 2 2 3" xfId="33"/>
    <cellStyle name="Millares 2 2 3 2" xfId="379"/>
    <cellStyle name="Millares 2 2 4" xfId="278"/>
    <cellStyle name="Millares 2 2 5" xfId="279"/>
    <cellStyle name="Millares 2 3" xfId="34"/>
    <cellStyle name="Millares 2 3 2" xfId="35"/>
    <cellStyle name="Millares 2 3 2 2" xfId="36"/>
    <cellStyle name="Millares 2 3 2 3" xfId="37"/>
    <cellStyle name="Millares 2 3 3" xfId="38"/>
    <cellStyle name="Millares 2 3 4" xfId="39"/>
    <cellStyle name="Millares 2 4" xfId="40"/>
    <cellStyle name="Millares 2 4 2" xfId="41"/>
    <cellStyle name="Millares 2 4 3" xfId="42"/>
    <cellStyle name="Millares 2 5" xfId="43"/>
    <cellStyle name="Millares 2 5 2" xfId="44"/>
    <cellStyle name="Millares 2 5 3" xfId="45"/>
    <cellStyle name="Millares 2 6" xfId="46"/>
    <cellStyle name="Millares 2 6 2" xfId="47"/>
    <cellStyle name="Millares 2 6 2 2" xfId="381"/>
    <cellStyle name="Millares 2 6 3" xfId="48"/>
    <cellStyle name="Millares 2 6 3 2" xfId="382"/>
    <cellStyle name="Millares 2 6 4" xfId="380"/>
    <cellStyle name="Millares 2 7" xfId="49"/>
    <cellStyle name="Millares 2 8" xfId="50"/>
    <cellStyle name="Millares 2 9" xfId="51"/>
    <cellStyle name="Millares 2 9 2" xfId="52"/>
    <cellStyle name="Millares 2 9 3" xfId="53"/>
    <cellStyle name="Millares 2 9 3 2" xfId="384"/>
    <cellStyle name="Millares 2 9 4" xfId="383"/>
    <cellStyle name="Millares 3" xfId="54"/>
    <cellStyle name="Millares 3 2" xfId="55"/>
    <cellStyle name="Millares 3 2 2" xfId="56"/>
    <cellStyle name="Millares 3 2 2 2" xfId="57"/>
    <cellStyle name="Millares 3 2 2 3" xfId="58"/>
    <cellStyle name="Millares 3 2 3" xfId="59"/>
    <cellStyle name="Millares 3 2 4" xfId="60"/>
    <cellStyle name="Millares 3 3" xfId="61"/>
    <cellStyle name="Millares 3 3 2" xfId="62"/>
    <cellStyle name="Millares 3 3 2 2" xfId="63"/>
    <cellStyle name="Millares 3 3 2 3" xfId="64"/>
    <cellStyle name="Millares 3 3 3" xfId="65"/>
    <cellStyle name="Millares 3 3 4" xfId="66"/>
    <cellStyle name="Millares 3 4" xfId="67"/>
    <cellStyle name="Millares 3 5" xfId="68"/>
    <cellStyle name="Millares 4" xfId="69"/>
    <cellStyle name="Millares 4 2" xfId="70"/>
    <cellStyle name="Millares 4 2 2" xfId="386"/>
    <cellStyle name="Millares 4 3" xfId="71"/>
    <cellStyle name="Millares 4 3 2" xfId="387"/>
    <cellStyle name="Millares 4 4" xfId="385"/>
    <cellStyle name="Millares 5" xfId="72"/>
    <cellStyle name="Millares 5 2" xfId="73"/>
    <cellStyle name="Millares 5 3" xfId="74"/>
    <cellStyle name="Millares 6" xfId="75"/>
    <cellStyle name="Millares 6 2" xfId="76"/>
    <cellStyle name="Millares 6 2 2" xfId="389"/>
    <cellStyle name="Millares 6 3" xfId="77"/>
    <cellStyle name="Millares 6 3 2" xfId="390"/>
    <cellStyle name="Millares 6 4" xfId="388"/>
    <cellStyle name="Millares 7" xfId="78"/>
    <cellStyle name="Millares 7 2" xfId="79"/>
    <cellStyle name="Millares 7 3" xfId="80"/>
    <cellStyle name="Millares 8" xfId="81"/>
    <cellStyle name="Millares 8 2" xfId="82"/>
    <cellStyle name="Millares 8 2 2" xfId="83"/>
    <cellStyle name="Millares 8 3" xfId="84"/>
    <cellStyle name="Millares 8 4" xfId="85"/>
    <cellStyle name="Millares 9" xfId="86"/>
    <cellStyle name="Millares 9 2" xfId="87"/>
    <cellStyle name="Millares 9 2 2" xfId="392"/>
    <cellStyle name="Millares 9 3" xfId="88"/>
    <cellStyle name="Millares 9 3 2" xfId="393"/>
    <cellStyle name="Millares 9 4" xfId="391"/>
    <cellStyle name="Millares_Formato Evaluacion LP No. 41 Biblioteca Belen" xfId="3"/>
    <cellStyle name="Moneda [0]" xfId="431" builtinId="7"/>
    <cellStyle name="Moneda [0] 10" xfId="280"/>
    <cellStyle name="Moneda [0] 11" xfId="281"/>
    <cellStyle name="Moneda [0] 14" xfId="282"/>
    <cellStyle name="Moneda [0] 2" xfId="283"/>
    <cellStyle name="Moneda [0] 3" xfId="284"/>
    <cellStyle name="Moneda [0] 6" xfId="430"/>
    <cellStyle name="Moneda 11" xfId="427"/>
    <cellStyle name="Moneda 2" xfId="89"/>
    <cellStyle name="Moneda 2 2" xfId="90"/>
    <cellStyle name="Moneda 2 2 2" xfId="285"/>
    <cellStyle name="Moneda 2 3" xfId="91"/>
    <cellStyle name="Moneda 2 4" xfId="92"/>
    <cellStyle name="Moneda 2_Tableros" xfId="286"/>
    <cellStyle name="Moneda 3" xfId="93"/>
    <cellStyle name="Moneda 3 2" xfId="94"/>
    <cellStyle name="Moneda 3 3" xfId="95"/>
    <cellStyle name="Moneda 3 4" xfId="340"/>
    <cellStyle name="Moneda 4" xfId="96"/>
    <cellStyle name="Moneda 4 2" xfId="97"/>
    <cellStyle name="Moneda 4 3" xfId="98"/>
    <cellStyle name="Moneda 5" xfId="99"/>
    <cellStyle name="Moneda 5 2" xfId="394"/>
    <cellStyle name="Moneda 6" xfId="100"/>
    <cellStyle name="Moneda 6 2" xfId="101"/>
    <cellStyle name="Moneda 6 3" xfId="102"/>
    <cellStyle name="Moneda 7" xfId="103"/>
    <cellStyle name="Moneda 9" xfId="432"/>
    <cellStyle name="Moneda 9 2" xfId="429"/>
    <cellStyle name="Moneda 9 2 2" xfId="433"/>
    <cellStyle name="Moneda0" xfId="287"/>
    <cellStyle name="Neutral 2" xfId="288"/>
    <cellStyle name="Neutral 3" xfId="289"/>
    <cellStyle name="Neutral 4" xfId="290"/>
    <cellStyle name="Normal" xfId="0" builtinId="0"/>
    <cellStyle name="Normal 10" xfId="104"/>
    <cellStyle name="Normal 10 10 2" xfId="356"/>
    <cellStyle name="Normal 11" xfId="291"/>
    <cellStyle name="Normal 12" xfId="344"/>
    <cellStyle name="Normal 12 2" xfId="350"/>
    <cellStyle name="Normal 12 2 2" xfId="353"/>
    <cellStyle name="Normal 12 2 2 2" xfId="422"/>
    <cellStyle name="Normal 12 2 3" xfId="419"/>
    <cellStyle name="Normal 12 3" xfId="352"/>
    <cellStyle name="Normal 12 3 2" xfId="421"/>
    <cellStyle name="Normal 12 4" xfId="415"/>
    <cellStyle name="Normal 13" xfId="345"/>
    <cellStyle name="Normal 14" xfId="346"/>
    <cellStyle name="Normal 14 2" xfId="349"/>
    <cellStyle name="Normal 14 2 2" xfId="418"/>
    <cellStyle name="Normal 14 2 3" xfId="425"/>
    <cellStyle name="Normal 14 2 4" xfId="436"/>
    <cellStyle name="Normal 14 3" xfId="416"/>
    <cellStyle name="Normal 15" xfId="351"/>
    <cellStyle name="Normal 15 2" xfId="358"/>
    <cellStyle name="Normal 15 2 2" xfId="424"/>
    <cellStyle name="Normal 15 3" xfId="420"/>
    <cellStyle name="Normal 16" xfId="441"/>
    <cellStyle name="Normal 18" xfId="426"/>
    <cellStyle name="Normal 2" xfId="105"/>
    <cellStyle name="Normal 2 2" xfId="106"/>
    <cellStyle name="Normal 2 2 2" xfId="107"/>
    <cellStyle name="Normal 2 2 2 2" xfId="108"/>
    <cellStyle name="Normal 2 2 2 2 2" xfId="109"/>
    <cellStyle name="Normal 2 2 2 2 3" xfId="110"/>
    <cellStyle name="Normal 2 2 2 2 4" xfId="111"/>
    <cellStyle name="Normal 2 2 2 3" xfId="112"/>
    <cellStyle name="Normal 2 2 2 4" xfId="113"/>
    <cellStyle name="Normal 2 2 3" xfId="114"/>
    <cellStyle name="Normal 2 2 3 2" xfId="115"/>
    <cellStyle name="Normal 2 2 3 3" xfId="116"/>
    <cellStyle name="Normal 2 2 4" xfId="117"/>
    <cellStyle name="Normal 2 2 5" xfId="118"/>
    <cellStyle name="Normal 2 3" xfId="119"/>
    <cellStyle name="Normal 2 3 2" xfId="120"/>
    <cellStyle name="Normal 2 3 2 2" xfId="348"/>
    <cellStyle name="Normal 2 3 3" xfId="121"/>
    <cellStyle name="Normal 2 4" xfId="122"/>
    <cellStyle name="Normal 2 4 2" xfId="123"/>
    <cellStyle name="Normal 2 4 3" xfId="124"/>
    <cellStyle name="Normal 2 5" xfId="125"/>
    <cellStyle name="Normal 2 6" xfId="126"/>
    <cellStyle name="Normal 2 7" xfId="127"/>
    <cellStyle name="Normal 2_PTO-02060-PARQUE BIBLIOTECA SAN CRISTOBAL" xfId="292"/>
    <cellStyle name="Normal 21" xfId="341"/>
    <cellStyle name="Normal 25" xfId="440"/>
    <cellStyle name="Normal 3" xfId="128"/>
    <cellStyle name="Normal 3 2" xfId="129"/>
    <cellStyle name="Normal 3 2 2" xfId="130"/>
    <cellStyle name="Normal 3 2 2 14" xfId="131"/>
    <cellStyle name="Normal 3 2 3" xfId="132"/>
    <cellStyle name="Normal 3 3" xfId="133"/>
    <cellStyle name="Normal 3 4" xfId="134"/>
    <cellStyle name="Normal 4" xfId="135"/>
    <cellStyle name="Normal 4 2" xfId="136"/>
    <cellStyle name="Normal 4 3" xfId="137"/>
    <cellStyle name="Normal 5" xfId="138"/>
    <cellStyle name="Normal 5 2" xfId="293"/>
    <cellStyle name="Normal 5 3" xfId="294"/>
    <cellStyle name="Normal 5 4" xfId="295"/>
    <cellStyle name="Normal 6" xfId="139"/>
    <cellStyle name="Normal 68" xfId="347"/>
    <cellStyle name="Normal 68 2" xfId="417"/>
    <cellStyle name="Normal 7" xfId="296"/>
    <cellStyle name="Normal 78" xfId="342"/>
    <cellStyle name="Normal 8" xfId="297"/>
    <cellStyle name="Normal 9" xfId="298"/>
    <cellStyle name="Normal_CONSOLIDADO  EVALUACIÓN LP 53 OBRA ADECUACIÓN Y MANTENIMIENTO DEL TEATRO LIDO" xfId="2"/>
    <cellStyle name="Normal_FORM20_1" xfId="434"/>
    <cellStyle name="Normal_FORM20_1 2" xfId="439"/>
    <cellStyle name="Normal_SEGUROS FENIX 2" xfId="435"/>
    <cellStyle name="Notas 2" xfId="299"/>
    <cellStyle name="Notas 2 2" xfId="404"/>
    <cellStyle name="Notas 3" xfId="300"/>
    <cellStyle name="Notas 3 2" xfId="405"/>
    <cellStyle name="Notas 4" xfId="301"/>
    <cellStyle name="Notas 4 2" xfId="406"/>
    <cellStyle name="Note" xfId="302"/>
    <cellStyle name="Note 2" xfId="407"/>
    <cellStyle name="Output" xfId="303"/>
    <cellStyle name="Output 2" xfId="408"/>
    <cellStyle name="Porcentaje" xfId="357" builtinId="5"/>
    <cellStyle name="Porcentaje 2" xfId="343"/>
    <cellStyle name="Porcentaje 6" xfId="428"/>
    <cellStyle name="Porcentual 2" xfId="140"/>
    <cellStyle name="Porcentual 2 2" xfId="141"/>
    <cellStyle name="Porcentual 2 2 2" xfId="142"/>
    <cellStyle name="Porcentual 2 2 2 2" xfId="143"/>
    <cellStyle name="Porcentual 2 2 2 3" xfId="360"/>
    <cellStyle name="Porcentual 2 2 3" xfId="144"/>
    <cellStyle name="Porcentual 2 2 4" xfId="355"/>
    <cellStyle name="Porcentual 2 3" xfId="304"/>
    <cellStyle name="Porcentual 2 4" xfId="305"/>
    <cellStyle name="Porcentual 2 5" xfId="306"/>
    <cellStyle name="Porcentual 3" xfId="145"/>
    <cellStyle name="Porcentual 4" xfId="307"/>
    <cellStyle name="Porcentual 5" xfId="308"/>
    <cellStyle name="Porcentual 6" xfId="309"/>
    <cellStyle name="Punto0" xfId="310"/>
    <cellStyle name="Salida 2" xfId="311"/>
    <cellStyle name="Salida 2 2" xfId="409"/>
    <cellStyle name="Salida 3" xfId="312"/>
    <cellStyle name="Salida 3 2" xfId="410"/>
    <cellStyle name="Salida 4" xfId="313"/>
    <cellStyle name="Salida 4 2" xfId="411"/>
    <cellStyle name="Texto de advertencia 2" xfId="314"/>
    <cellStyle name="Texto de advertencia 3" xfId="315"/>
    <cellStyle name="Texto explicativo 2" xfId="316"/>
    <cellStyle name="Texto explicativo 3" xfId="317"/>
    <cellStyle name="Tit. tabla" xfId="318"/>
    <cellStyle name="Title" xfId="319"/>
    <cellStyle name="TITULO 1" xfId="320"/>
    <cellStyle name="Título 1 2" xfId="321"/>
    <cellStyle name="Título 1 3" xfId="322"/>
    <cellStyle name="Título 1 4" xfId="323"/>
    <cellStyle name="TITULO 2" xfId="324"/>
    <cellStyle name="Título 2 2" xfId="325"/>
    <cellStyle name="Título 2 3" xfId="326"/>
    <cellStyle name="Título 2 4" xfId="327"/>
    <cellStyle name="TITULO 3" xfId="328"/>
    <cellStyle name="Título 3 2" xfId="329"/>
    <cellStyle name="Título 3 3" xfId="330"/>
    <cellStyle name="Título 3 4" xfId="331"/>
    <cellStyle name="Título 4" xfId="332"/>
    <cellStyle name="Título 5" xfId="333"/>
    <cellStyle name="Título 6" xfId="334"/>
    <cellStyle name="Total 2" xfId="335"/>
    <cellStyle name="Total 2 2" xfId="412"/>
    <cellStyle name="Total 3" xfId="336"/>
    <cellStyle name="Total 3 2" xfId="413"/>
    <cellStyle name="Total 4" xfId="337"/>
    <cellStyle name="Total 4 2" xfId="414"/>
    <cellStyle name="Viñeta" xfId="338"/>
    <cellStyle name="Warning Text" xfId="339"/>
  </cellStyles>
  <dxfs count="12614">
    <dxf>
      <fill>
        <patternFill>
          <bgColor rgb="FFFFFF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ont>
        <color theme="1"/>
      </font>
      <fill>
        <patternFill>
          <bgColor rgb="FFFF0000"/>
        </patternFill>
      </fill>
    </dxf>
    <dxf>
      <font>
        <color theme="1"/>
      </font>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FF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66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66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FF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660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66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s>
  <tableStyles count="0" defaultTableStyle="TableStyleMedium2" defaultPivotStyle="PivotStyleLight16"/>
  <colors>
    <mruColors>
      <color rgb="FFFF6600"/>
      <color rgb="FF9BCBA0"/>
      <color rgb="FF66FFFF"/>
      <color rgb="FFFF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0</xdr:row>
      <xdr:rowOff>66675</xdr:rowOff>
    </xdr:from>
    <xdr:to>
      <xdr:col>1</xdr:col>
      <xdr:colOff>429629</xdr:colOff>
      <xdr:row>1</xdr:row>
      <xdr:rowOff>495300</xdr:rowOff>
    </xdr:to>
    <xdr:pic>
      <xdr:nvPicPr>
        <xdr:cNvPr id="2" name="3 Imagen" descr="log-udea2.GIF">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228600"/>
          <a:ext cx="734429"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52916</xdr:colOff>
      <xdr:row>0</xdr:row>
      <xdr:rowOff>57150</xdr:rowOff>
    </xdr:from>
    <xdr:to>
      <xdr:col>1</xdr:col>
      <xdr:colOff>541479</xdr:colOff>
      <xdr:row>2</xdr:row>
      <xdr:rowOff>57150</xdr:rowOff>
    </xdr:to>
    <xdr:pic>
      <xdr:nvPicPr>
        <xdr:cNvPr id="2" name="3 Imagen" descr="log-udea2.GIF">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916" y="57150"/>
          <a:ext cx="717163"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107749</xdr:colOff>
      <xdr:row>1</xdr:row>
      <xdr:rowOff>31654</xdr:rowOff>
    </xdr:from>
    <xdr:ext cx="664715" cy="819993"/>
    <xdr:pic>
      <xdr:nvPicPr>
        <xdr:cNvPr id="2" name="3 Imagen" descr="log-udea2.GIF">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3024" y="231679"/>
          <a:ext cx="664715" cy="8199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ly\buzon\Users\Usuario\Desktop\Documents%20and%20Settings\Juan%20Arrubla\APU%20Secundaria%20Corvid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PC3I2"/>
      <sheetName val="MPC3I3"/>
      <sheetName val="MPC3I4"/>
      <sheetName val="MPC3I5"/>
      <sheetName val="MPC3I1"/>
      <sheetName val="Hoja1"/>
      <sheetName val="Hoja2"/>
      <sheetName val="Hoja3"/>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2.xml.rels><?xml version="1.0" encoding="UTF-8" standalone="yes"?>
<Relationships xmlns="http://schemas.openxmlformats.org/package/2006/relationships"><Relationship Id="rId3" Type="http://schemas.openxmlformats.org/officeDocument/2006/relationships/hyperlink" Target="mailto:dtorog@atlas.com.co" TargetMode="External"/><Relationship Id="rId7" Type="http://schemas.openxmlformats.org/officeDocument/2006/relationships/drawing" Target="../drawings/drawing2.xml"/><Relationship Id="rId2" Type="http://schemas.openxmlformats.org/officeDocument/2006/relationships/hyperlink" Target="mailto:ivanapraez@gmail.com" TargetMode="External"/><Relationship Id="rId1" Type="http://schemas.openxmlformats.org/officeDocument/2006/relationships/hyperlink" Target="mailto:carolina.rojas@servisel.com.co" TargetMode="External"/><Relationship Id="rId6" Type="http://schemas.openxmlformats.org/officeDocument/2006/relationships/printerSettings" Target="../printerSettings/printerSettings2.bin"/><Relationship Id="rId5" Type="http://schemas.openxmlformats.org/officeDocument/2006/relationships/hyperlink" Target="mailto:ariel.ayazo@gmail.com" TargetMode="External"/><Relationship Id="rId4" Type="http://schemas.openxmlformats.org/officeDocument/2006/relationships/hyperlink" Target="mailto:sectorgobierno01@gmail.co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B41"/>
  <sheetViews>
    <sheetView showGridLines="0" zoomScaleNormal="100" zoomScaleSheetLayoutView="90" zoomScalePageLayoutView="90" workbookViewId="0">
      <selection sqref="A1:XFD1048576"/>
    </sheetView>
  </sheetViews>
  <sheetFormatPr baseColWidth="10" defaultColWidth="11.42578125" defaultRowHeight="12.75"/>
  <cols>
    <col min="1" max="1" width="5.85546875" style="12" bestFit="1" customWidth="1"/>
    <col min="2" max="2" width="80" style="12" bestFit="1" customWidth="1"/>
    <col min="3" max="16384" width="11.42578125" style="12"/>
  </cols>
  <sheetData>
    <row r="1" spans="1:2" ht="37.5" customHeight="1">
      <c r="A1" s="363" t="s">
        <v>4</v>
      </c>
      <c r="B1" s="364"/>
    </row>
    <row r="2" spans="1:2" ht="51" customHeight="1">
      <c r="A2" s="369" t="s">
        <v>263</v>
      </c>
      <c r="B2" s="370"/>
    </row>
    <row r="3" spans="1:2" ht="18">
      <c r="A3" s="369" t="s">
        <v>129</v>
      </c>
      <c r="B3" s="370"/>
    </row>
    <row r="4" spans="1:2" ht="78.75" customHeight="1">
      <c r="A4" s="616" t="s">
        <v>264</v>
      </c>
      <c r="B4" s="617"/>
    </row>
    <row r="5" spans="1:2" ht="27" customHeight="1">
      <c r="A5" s="367" t="s">
        <v>22</v>
      </c>
      <c r="B5" s="368"/>
    </row>
    <row r="6" spans="1:2" ht="15.75">
      <c r="A6" s="13"/>
      <c r="B6" s="13"/>
    </row>
    <row r="7" spans="1:2" ht="29.25" customHeight="1">
      <c r="A7" s="14" t="s">
        <v>24</v>
      </c>
      <c r="B7" s="15" t="s">
        <v>3</v>
      </c>
    </row>
    <row r="8" spans="1:2" ht="22.5" customHeight="1">
      <c r="A8" s="16">
        <v>1</v>
      </c>
      <c r="B8" s="618" t="s">
        <v>349</v>
      </c>
    </row>
    <row r="9" spans="1:2" ht="22.5" customHeight="1">
      <c r="A9" s="16">
        <v>2</v>
      </c>
      <c r="B9" s="618" t="s">
        <v>350</v>
      </c>
    </row>
    <row r="10" spans="1:2" ht="22.5" customHeight="1">
      <c r="A10" s="16">
        <v>3</v>
      </c>
      <c r="B10" s="618" t="s">
        <v>351</v>
      </c>
    </row>
    <row r="11" spans="1:2" ht="22.5" customHeight="1">
      <c r="A11" s="16">
        <v>4</v>
      </c>
      <c r="B11" s="618" t="s">
        <v>352</v>
      </c>
    </row>
    <row r="12" spans="1:2" ht="22.5" customHeight="1">
      <c r="A12" s="16">
        <v>5</v>
      </c>
      <c r="B12" s="618" t="s">
        <v>353</v>
      </c>
    </row>
    <row r="13" spans="1:2" ht="22.5" hidden="1" customHeight="1">
      <c r="A13" s="16">
        <v>6</v>
      </c>
      <c r="B13" s="618" t="s">
        <v>150</v>
      </c>
    </row>
    <row r="14" spans="1:2" ht="22.5" hidden="1" customHeight="1">
      <c r="A14" s="16">
        <v>7</v>
      </c>
      <c r="B14" s="618" t="s">
        <v>151</v>
      </c>
    </row>
    <row r="15" spans="1:2" ht="22.5" hidden="1" customHeight="1">
      <c r="A15" s="16">
        <v>8</v>
      </c>
      <c r="B15" s="618" t="s">
        <v>121</v>
      </c>
    </row>
    <row r="16" spans="1:2" ht="22.5" hidden="1" customHeight="1">
      <c r="A16" s="16">
        <v>9</v>
      </c>
      <c r="B16" s="618" t="s">
        <v>152</v>
      </c>
    </row>
    <row r="17" spans="1:2" ht="22.5" hidden="1" customHeight="1">
      <c r="A17" s="16">
        <v>10</v>
      </c>
      <c r="B17" s="618" t="s">
        <v>153</v>
      </c>
    </row>
    <row r="18" spans="1:2" ht="22.5" hidden="1" customHeight="1">
      <c r="A18" s="16">
        <v>11</v>
      </c>
      <c r="B18" s="618" t="s">
        <v>154</v>
      </c>
    </row>
    <row r="19" spans="1:2" ht="22.5" hidden="1" customHeight="1">
      <c r="A19" s="16">
        <v>12</v>
      </c>
      <c r="B19" s="618" t="s">
        <v>155</v>
      </c>
    </row>
    <row r="20" spans="1:2" ht="22.5" hidden="1" customHeight="1">
      <c r="A20" s="16">
        <v>13</v>
      </c>
      <c r="B20" s="618" t="s">
        <v>156</v>
      </c>
    </row>
    <row r="21" spans="1:2" ht="22.5" hidden="1" customHeight="1">
      <c r="A21" s="16">
        <v>14</v>
      </c>
      <c r="B21" s="618" t="s">
        <v>157</v>
      </c>
    </row>
    <row r="22" spans="1:2" ht="22.5" hidden="1" customHeight="1">
      <c r="A22" s="16">
        <v>15</v>
      </c>
      <c r="B22" s="619" t="s">
        <v>158</v>
      </c>
    </row>
    <row r="23" spans="1:2" ht="22.5" hidden="1" customHeight="1">
      <c r="A23" s="16">
        <v>16</v>
      </c>
      <c r="B23" s="619" t="s">
        <v>163</v>
      </c>
    </row>
    <row r="24" spans="1:2" ht="22.5" hidden="1" customHeight="1">
      <c r="A24" s="16">
        <v>17</v>
      </c>
      <c r="B24" s="619" t="s">
        <v>164</v>
      </c>
    </row>
    <row r="25" spans="1:2" ht="22.5" hidden="1" customHeight="1">
      <c r="A25" s="16">
        <v>18</v>
      </c>
      <c r="B25" s="619" t="s">
        <v>165</v>
      </c>
    </row>
    <row r="26" spans="1:2" ht="22.5" hidden="1" customHeight="1">
      <c r="A26" s="16">
        <v>19</v>
      </c>
      <c r="B26" s="619" t="s">
        <v>166</v>
      </c>
    </row>
    <row r="27" spans="1:2" ht="22.5" hidden="1" customHeight="1">
      <c r="A27" s="16">
        <v>20</v>
      </c>
      <c r="B27" s="619" t="s">
        <v>167</v>
      </c>
    </row>
    <row r="28" spans="1:2" ht="22.5" hidden="1" customHeight="1">
      <c r="A28" s="16">
        <v>21</v>
      </c>
      <c r="B28" s="619" t="s">
        <v>168</v>
      </c>
    </row>
    <row r="29" spans="1:2" ht="22.5" hidden="1" customHeight="1">
      <c r="A29" s="16">
        <v>22</v>
      </c>
      <c r="B29" s="619" t="s">
        <v>169</v>
      </c>
    </row>
    <row r="30" spans="1:2" ht="22.5" hidden="1" customHeight="1">
      <c r="A30" s="16">
        <v>23</v>
      </c>
      <c r="B30" s="619" t="s">
        <v>170</v>
      </c>
    </row>
    <row r="31" spans="1:2" ht="22.5" hidden="1" customHeight="1">
      <c r="A31" s="16">
        <v>24</v>
      </c>
      <c r="B31" s="619" t="s">
        <v>171</v>
      </c>
    </row>
    <row r="32" spans="1:2" ht="22.5" hidden="1" customHeight="1">
      <c r="A32" s="16">
        <v>25</v>
      </c>
      <c r="B32" s="619" t="s">
        <v>172</v>
      </c>
    </row>
    <row r="33" spans="1:2" ht="22.5" hidden="1" customHeight="1">
      <c r="A33" s="16">
        <v>26</v>
      </c>
      <c r="B33" s="619" t="s">
        <v>173</v>
      </c>
    </row>
    <row r="34" spans="1:2" ht="22.5" hidden="1" customHeight="1">
      <c r="A34" s="16">
        <v>27</v>
      </c>
      <c r="B34" s="619" t="s">
        <v>174</v>
      </c>
    </row>
    <row r="35" spans="1:2" ht="22.5" hidden="1" customHeight="1">
      <c r="A35" s="16">
        <v>28</v>
      </c>
      <c r="B35" s="619" t="s">
        <v>175</v>
      </c>
    </row>
    <row r="36" spans="1:2" ht="22.5" hidden="1" customHeight="1">
      <c r="A36" s="16">
        <v>29</v>
      </c>
      <c r="B36" s="619" t="s">
        <v>176</v>
      </c>
    </row>
    <row r="37" spans="1:2" ht="22.5" hidden="1" customHeight="1">
      <c r="A37" s="16">
        <v>30</v>
      </c>
      <c r="B37" s="619" t="s">
        <v>177</v>
      </c>
    </row>
    <row r="38" spans="1:2" ht="22.5" customHeight="1">
      <c r="A38" s="17"/>
      <c r="B38" s="18"/>
    </row>
    <row r="39" spans="1:2" ht="20.45" customHeight="1">
      <c r="A39" s="19"/>
      <c r="B39" s="18"/>
    </row>
    <row r="40" spans="1:2" ht="12.75" customHeight="1">
      <c r="A40" s="365" t="s">
        <v>49</v>
      </c>
      <c r="B40" s="365"/>
    </row>
    <row r="41" spans="1:2" ht="70.5" customHeight="1">
      <c r="A41" s="365" t="s">
        <v>354</v>
      </c>
      <c r="B41" s="366"/>
    </row>
  </sheetData>
  <sheetProtection algorithmName="SHA-512" hashValue="AqSknnO2eQ6eficxnnjEnkMbuwQm8QYbNxpxOSG3+LGAbdGxXpY0jPYlmkLAblAlzHL+iHAOfGfkk/3ab03hrA==" saltValue="GxuHbmtq37U7ZHL90tAJbw==" spinCount="100000" sheet="1" objects="1" scenarios="1"/>
  <mergeCells count="7">
    <mergeCell ref="A1:B1"/>
    <mergeCell ref="A40:B40"/>
    <mergeCell ref="A41:B41"/>
    <mergeCell ref="A5:B5"/>
    <mergeCell ref="A4:B4"/>
    <mergeCell ref="A2:B2"/>
    <mergeCell ref="A3:B3"/>
  </mergeCells>
  <printOptions horizontalCentered="1"/>
  <pageMargins left="0.39370078740157483" right="0.39370078740157483" top="0.59055118110236227" bottom="0.39370078740157483" header="0.31496062992125984" footer="0.31496062992125984"/>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4:K34"/>
  <sheetViews>
    <sheetView topLeftCell="A7" zoomScale="80" zoomScaleNormal="80" workbookViewId="0">
      <selection sqref="A1:XFD1048576"/>
    </sheetView>
  </sheetViews>
  <sheetFormatPr baseColWidth="10" defaultRowHeight="12.75"/>
  <cols>
    <col min="1" max="1" width="8.5703125" style="62" customWidth="1"/>
    <col min="2" max="2" width="48.42578125" style="62" customWidth="1"/>
    <col min="3" max="4" width="22.140625" style="66" customWidth="1"/>
    <col min="5" max="5" width="20.7109375" style="66" customWidth="1"/>
    <col min="6" max="6" width="23.5703125" style="67" customWidth="1"/>
    <col min="7" max="7" width="25.5703125" style="62" customWidth="1"/>
    <col min="8" max="8" width="20.5703125" style="62" customWidth="1"/>
    <col min="9" max="9" width="17.140625" style="62" customWidth="1"/>
    <col min="10" max="10" width="36.7109375" style="62" customWidth="1"/>
    <col min="11" max="32" width="20.7109375" style="62" customWidth="1"/>
    <col min="33" max="16384" width="11.42578125" style="62"/>
  </cols>
  <sheetData>
    <row r="4" spans="1:11" s="287" customFormat="1" ht="69" customHeight="1">
      <c r="A4" s="283" t="s">
        <v>24</v>
      </c>
      <c r="B4" s="284" t="s">
        <v>3</v>
      </c>
      <c r="C4" s="283" t="s">
        <v>94</v>
      </c>
      <c r="D4" s="283" t="s">
        <v>348</v>
      </c>
      <c r="E4" s="283" t="s">
        <v>95</v>
      </c>
      <c r="F4" s="283" t="s">
        <v>96</v>
      </c>
      <c r="G4" s="283" t="s">
        <v>120</v>
      </c>
      <c r="H4" s="283" t="s">
        <v>105</v>
      </c>
      <c r="I4" s="285" t="s">
        <v>100</v>
      </c>
      <c r="J4" s="283" t="s">
        <v>131</v>
      </c>
      <c r="K4" s="286"/>
    </row>
    <row r="5" spans="1:11" ht="40.5">
      <c r="A5" s="143">
        <v>1</v>
      </c>
      <c r="B5" s="144" t="str">
        <f t="shared" ref="B5:B18" si="0">VLOOKUP(A5,LISTA_OFERENTES,2,FALSE)</f>
        <v>SERVISEL S.A.S</v>
      </c>
      <c r="C5" s="145" t="str">
        <f t="shared" ref="C5:C20" ca="1" si="1">VLOOKUP(A5,EXPERIENCIA,4,FALSE)</f>
        <v>H</v>
      </c>
      <c r="D5" s="145" t="str">
        <f t="shared" ref="D5:D34" ca="1" si="2">VLOOKUP(A5,EXPERIENCIA_ESP,4,FALSE)</f>
        <v>H</v>
      </c>
      <c r="E5" s="145" t="str">
        <f>VLOOKUP(A5,C_FINANCIERA,3,FALSE)</f>
        <v>NH</v>
      </c>
      <c r="F5" s="145" t="str">
        <f t="shared" ref="F5:F34" si="3">VLOOKUP(A5,R_COMERCIALES,3,FALSE)</f>
        <v>H</v>
      </c>
      <c r="G5" s="147" t="str">
        <f t="shared" ref="G5:G34" si="4">VLOOKUP(A5,PRESUPUESTO,3,FALSE)</f>
        <v>H</v>
      </c>
      <c r="H5" s="929" t="s">
        <v>121</v>
      </c>
      <c r="I5" s="148" t="str">
        <f ca="1">IFERROR(IF(AND(C5="H",D5="H",E5="H",F5="H",G5="H",H5="H"),"H","NH")," ")</f>
        <v>NH</v>
      </c>
      <c r="J5" s="930" t="s">
        <v>585</v>
      </c>
      <c r="K5" s="80"/>
    </row>
    <row r="6" spans="1:11" ht="23.25">
      <c r="A6" s="143">
        <v>2</v>
      </c>
      <c r="B6" s="144" t="str">
        <f t="shared" si="0"/>
        <v>FRISSON TECHNOLOGIES S.A.S</v>
      </c>
      <c r="C6" s="145" t="str">
        <f t="shared" ca="1" si="1"/>
        <v>H</v>
      </c>
      <c r="D6" s="145" t="str">
        <f t="shared" ca="1" si="2"/>
        <v>H</v>
      </c>
      <c r="E6" s="145" t="str">
        <f t="shared" ref="E6:E18" si="5">VLOOKUP(A6,C_FINANCIERA,3,FALSE)</f>
        <v>H</v>
      </c>
      <c r="F6" s="145" t="str">
        <f t="shared" si="3"/>
        <v>H</v>
      </c>
      <c r="G6" s="147" t="str">
        <f t="shared" si="4"/>
        <v>H</v>
      </c>
      <c r="H6" s="929" t="s">
        <v>121</v>
      </c>
      <c r="I6" s="148" t="str">
        <f t="shared" ref="I6:I34" ca="1" si="6">IFERROR(IF(AND(C6="H",D6="H",E6="H",F6="H",G6="H",H6="H"),"H","NH")," ")</f>
        <v>H</v>
      </c>
      <c r="J6" s="931"/>
      <c r="K6" s="80"/>
    </row>
    <row r="7" spans="1:11" ht="23.25">
      <c r="A7" s="143">
        <v>3</v>
      </c>
      <c r="B7" s="144" t="str">
        <f t="shared" si="0"/>
        <v>SEGURIDAD ATLAS LTDA.</v>
      </c>
      <c r="C7" s="145" t="str">
        <f t="shared" ca="1" si="1"/>
        <v>H</v>
      </c>
      <c r="D7" s="145" t="str">
        <f t="shared" ca="1" si="2"/>
        <v>H</v>
      </c>
      <c r="E7" s="145" t="str">
        <f t="shared" si="5"/>
        <v>H</v>
      </c>
      <c r="F7" s="145" t="str">
        <f t="shared" si="3"/>
        <v>H</v>
      </c>
      <c r="G7" s="147" t="str">
        <f t="shared" si="4"/>
        <v>H</v>
      </c>
      <c r="H7" s="929" t="s">
        <v>121</v>
      </c>
      <c r="I7" s="148" t="str">
        <f t="shared" ca="1" si="6"/>
        <v>H</v>
      </c>
      <c r="J7" s="931"/>
      <c r="K7" s="80"/>
    </row>
    <row r="8" spans="1:11" ht="23.25">
      <c r="A8" s="63">
        <v>4</v>
      </c>
      <c r="B8" s="64" t="str">
        <f t="shared" si="0"/>
        <v>SECURITY SHOPS LTDA</v>
      </c>
      <c r="C8" s="65" t="str">
        <f t="shared" ca="1" si="1"/>
        <v>H</v>
      </c>
      <c r="D8" s="145" t="str">
        <f t="shared" ca="1" si="2"/>
        <v>H</v>
      </c>
      <c r="E8" s="65" t="str">
        <f t="shared" si="5"/>
        <v>H</v>
      </c>
      <c r="F8" s="145" t="str">
        <f t="shared" si="3"/>
        <v>H</v>
      </c>
      <c r="G8" s="147" t="str">
        <f t="shared" si="4"/>
        <v>H</v>
      </c>
      <c r="H8" s="932" t="s">
        <v>121</v>
      </c>
      <c r="I8" s="148" t="str">
        <f t="shared" ca="1" si="6"/>
        <v>H</v>
      </c>
      <c r="J8" s="931"/>
    </row>
    <row r="9" spans="1:11" ht="60.75">
      <c r="A9" s="63">
        <v>5</v>
      </c>
      <c r="B9" s="64" t="str">
        <f t="shared" si="0"/>
        <v>CYS TECNOLOGIA SAS</v>
      </c>
      <c r="C9" s="65" t="str">
        <f t="shared" ca="1" si="1"/>
        <v>H</v>
      </c>
      <c r="D9" s="145" t="str">
        <f t="shared" ca="1" si="2"/>
        <v>H</v>
      </c>
      <c r="E9" s="65" t="str">
        <f t="shared" si="5"/>
        <v>H</v>
      </c>
      <c r="F9" s="145" t="str">
        <f t="shared" si="3"/>
        <v>NH</v>
      </c>
      <c r="G9" s="147" t="str">
        <f t="shared" si="4"/>
        <v>NH</v>
      </c>
      <c r="H9" s="932" t="s">
        <v>121</v>
      </c>
      <c r="I9" s="148" t="str">
        <f ca="1">IFERROR(IF(AND(C9="H",D9="H",E9="H",F9="H",G9="H",H9="H"),"H","NH")," ")</f>
        <v>NH</v>
      </c>
      <c r="J9" s="930" t="s">
        <v>586</v>
      </c>
    </row>
    <row r="10" spans="1:11" ht="23.25" hidden="1">
      <c r="A10" s="63">
        <v>6</v>
      </c>
      <c r="B10" s="64" t="str">
        <f t="shared" si="0"/>
        <v>F</v>
      </c>
      <c r="C10" s="65" t="str">
        <f t="shared" ca="1" si="1"/>
        <v>NH</v>
      </c>
      <c r="D10" s="145" t="str">
        <f t="shared" ca="1" si="2"/>
        <v>NH</v>
      </c>
      <c r="E10" s="65" t="e">
        <f t="shared" si="5"/>
        <v>#DIV/0!</v>
      </c>
      <c r="F10" s="146" t="str">
        <f t="shared" si="3"/>
        <v xml:space="preserve"> </v>
      </c>
      <c r="G10" s="147" t="e">
        <f t="shared" si="4"/>
        <v>#N/A</v>
      </c>
      <c r="H10" s="933"/>
      <c r="I10" s="148" t="str">
        <f t="shared" ca="1" si="6"/>
        <v xml:space="preserve"> </v>
      </c>
      <c r="J10" s="931"/>
    </row>
    <row r="11" spans="1:11" ht="23.25" hidden="1">
      <c r="A11" s="63">
        <v>7</v>
      </c>
      <c r="B11" s="64" t="str">
        <f t="shared" si="0"/>
        <v>G</v>
      </c>
      <c r="C11" s="65" t="str">
        <f t="shared" ca="1" si="1"/>
        <v>NH</v>
      </c>
      <c r="D11" s="145" t="str">
        <f t="shared" ca="1" si="2"/>
        <v>NH</v>
      </c>
      <c r="E11" s="65" t="e">
        <f t="shared" si="5"/>
        <v>#DIV/0!</v>
      </c>
      <c r="F11" s="146" t="str">
        <f t="shared" si="3"/>
        <v xml:space="preserve"> </v>
      </c>
      <c r="G11" s="147" t="e">
        <f t="shared" si="4"/>
        <v>#N/A</v>
      </c>
      <c r="H11" s="134"/>
      <c r="I11" s="148" t="str">
        <f t="shared" ca="1" si="6"/>
        <v xml:space="preserve"> </v>
      </c>
      <c r="J11" s="931"/>
    </row>
    <row r="12" spans="1:11" ht="23.25" hidden="1">
      <c r="A12" s="63">
        <v>8</v>
      </c>
      <c r="B12" s="64" t="str">
        <f t="shared" si="0"/>
        <v>H</v>
      </c>
      <c r="C12" s="65" t="str">
        <f t="shared" ca="1" si="1"/>
        <v>NH</v>
      </c>
      <c r="D12" s="145" t="str">
        <f t="shared" ca="1" si="2"/>
        <v>NH</v>
      </c>
      <c r="E12" s="65" t="e">
        <f t="shared" si="5"/>
        <v>#DIV/0!</v>
      </c>
      <c r="F12" s="146" t="str">
        <f t="shared" si="3"/>
        <v xml:space="preserve"> </v>
      </c>
      <c r="G12" s="147" t="e">
        <f t="shared" si="4"/>
        <v>#N/A</v>
      </c>
      <c r="H12" s="134"/>
      <c r="I12" s="148" t="str">
        <f t="shared" ca="1" si="6"/>
        <v xml:space="preserve"> </v>
      </c>
      <c r="J12" s="931"/>
    </row>
    <row r="13" spans="1:11" ht="23.25" hidden="1">
      <c r="A13" s="63">
        <v>9</v>
      </c>
      <c r="B13" s="64" t="str">
        <f t="shared" si="0"/>
        <v>I</v>
      </c>
      <c r="C13" s="65" t="str">
        <f t="shared" ca="1" si="1"/>
        <v>NH</v>
      </c>
      <c r="D13" s="145" t="str">
        <f t="shared" ca="1" si="2"/>
        <v>NH</v>
      </c>
      <c r="E13" s="65" t="e">
        <f t="shared" si="5"/>
        <v>#DIV/0!</v>
      </c>
      <c r="F13" s="146" t="str">
        <f t="shared" si="3"/>
        <v xml:space="preserve"> </v>
      </c>
      <c r="G13" s="147" t="e">
        <f t="shared" si="4"/>
        <v>#N/A</v>
      </c>
      <c r="H13" s="134"/>
      <c r="I13" s="148" t="str">
        <f t="shared" ca="1" si="6"/>
        <v xml:space="preserve"> </v>
      </c>
      <c r="J13" s="931"/>
    </row>
    <row r="14" spans="1:11" ht="23.25" hidden="1">
      <c r="A14" s="63">
        <v>10</v>
      </c>
      <c r="B14" s="64" t="str">
        <f t="shared" si="0"/>
        <v>J</v>
      </c>
      <c r="C14" s="65" t="str">
        <f t="shared" ca="1" si="1"/>
        <v>NH</v>
      </c>
      <c r="D14" s="145" t="str">
        <f t="shared" ca="1" si="2"/>
        <v>NH</v>
      </c>
      <c r="E14" s="65" t="e">
        <f t="shared" si="5"/>
        <v>#DIV/0!</v>
      </c>
      <c r="F14" s="146" t="str">
        <f t="shared" si="3"/>
        <v xml:space="preserve"> </v>
      </c>
      <c r="G14" s="147" t="e">
        <f t="shared" si="4"/>
        <v>#N/A</v>
      </c>
      <c r="H14" s="134"/>
      <c r="I14" s="148" t="str">
        <f t="shared" ca="1" si="6"/>
        <v xml:space="preserve"> </v>
      </c>
      <c r="J14" s="931"/>
    </row>
    <row r="15" spans="1:11" ht="23.25" hidden="1">
      <c r="A15" s="63">
        <v>11</v>
      </c>
      <c r="B15" s="64" t="str">
        <f t="shared" si="0"/>
        <v>K</v>
      </c>
      <c r="C15" s="65" t="str">
        <f t="shared" ca="1" si="1"/>
        <v>NH</v>
      </c>
      <c r="D15" s="145" t="str">
        <f t="shared" ca="1" si="2"/>
        <v>NH</v>
      </c>
      <c r="E15" s="65" t="e">
        <f t="shared" si="5"/>
        <v>#DIV/0!</v>
      </c>
      <c r="F15" s="146" t="str">
        <f t="shared" si="3"/>
        <v xml:space="preserve"> </v>
      </c>
      <c r="G15" s="147" t="e">
        <f t="shared" si="4"/>
        <v>#N/A</v>
      </c>
      <c r="H15" s="134"/>
      <c r="I15" s="148" t="str">
        <f t="shared" ca="1" si="6"/>
        <v xml:space="preserve"> </v>
      </c>
      <c r="J15" s="931"/>
    </row>
    <row r="16" spans="1:11" ht="23.25" hidden="1">
      <c r="A16" s="63">
        <v>12</v>
      </c>
      <c r="B16" s="64" t="str">
        <f t="shared" si="0"/>
        <v>L</v>
      </c>
      <c r="C16" s="65" t="str">
        <f t="shared" ca="1" si="1"/>
        <v>NH</v>
      </c>
      <c r="D16" s="145" t="str">
        <f t="shared" ca="1" si="2"/>
        <v>NH</v>
      </c>
      <c r="E16" s="65" t="e">
        <f t="shared" si="5"/>
        <v>#DIV/0!</v>
      </c>
      <c r="F16" s="146" t="str">
        <f t="shared" si="3"/>
        <v xml:space="preserve"> </v>
      </c>
      <c r="G16" s="147" t="e">
        <f t="shared" si="4"/>
        <v>#N/A</v>
      </c>
      <c r="H16" s="134"/>
      <c r="I16" s="148" t="str">
        <f t="shared" ca="1" si="6"/>
        <v xml:space="preserve"> </v>
      </c>
      <c r="J16" s="931"/>
    </row>
    <row r="17" spans="1:10" ht="23.25" hidden="1">
      <c r="A17" s="63">
        <v>13</v>
      </c>
      <c r="B17" s="64" t="str">
        <f t="shared" si="0"/>
        <v>M</v>
      </c>
      <c r="C17" s="65" t="str">
        <f t="shared" ca="1" si="1"/>
        <v>NH</v>
      </c>
      <c r="D17" s="145" t="str">
        <f t="shared" ca="1" si="2"/>
        <v>NH</v>
      </c>
      <c r="E17" s="65" t="e">
        <f t="shared" si="5"/>
        <v>#DIV/0!</v>
      </c>
      <c r="F17" s="146" t="str">
        <f t="shared" si="3"/>
        <v xml:space="preserve"> </v>
      </c>
      <c r="G17" s="147" t="e">
        <f t="shared" si="4"/>
        <v>#N/A</v>
      </c>
      <c r="H17" s="134"/>
      <c r="I17" s="148" t="str">
        <f t="shared" ca="1" si="6"/>
        <v xml:space="preserve"> </v>
      </c>
      <c r="J17" s="931"/>
    </row>
    <row r="18" spans="1:10" ht="23.25" hidden="1">
      <c r="A18" s="63">
        <v>14</v>
      </c>
      <c r="B18" s="64" t="str">
        <f t="shared" si="0"/>
        <v>N</v>
      </c>
      <c r="C18" s="65" t="str">
        <f t="shared" ca="1" si="1"/>
        <v>NH</v>
      </c>
      <c r="D18" s="145" t="str">
        <f t="shared" ca="1" si="2"/>
        <v>NH</v>
      </c>
      <c r="E18" s="65" t="e">
        <f t="shared" si="5"/>
        <v>#DIV/0!</v>
      </c>
      <c r="F18" s="146" t="str">
        <f t="shared" si="3"/>
        <v xml:space="preserve"> </v>
      </c>
      <c r="G18" s="147" t="e">
        <f t="shared" si="4"/>
        <v>#N/A</v>
      </c>
      <c r="H18" s="134"/>
      <c r="I18" s="148" t="str">
        <f t="shared" ca="1" si="6"/>
        <v xml:space="preserve"> </v>
      </c>
      <c r="J18" s="931"/>
    </row>
    <row r="19" spans="1:10" ht="23.25" hidden="1">
      <c r="A19" s="63">
        <v>15</v>
      </c>
      <c r="B19" s="64" t="str">
        <f t="shared" ref="B19:B20" si="7">VLOOKUP(A19,LISTA_OFERENTES,2,FALSE)</f>
        <v>Ñ</v>
      </c>
      <c r="C19" s="65" t="str">
        <f t="shared" ca="1" si="1"/>
        <v>NH</v>
      </c>
      <c r="D19" s="145" t="str">
        <f t="shared" ca="1" si="2"/>
        <v>NH</v>
      </c>
      <c r="E19" s="65" t="e">
        <f t="shared" ref="E19:E20" si="8">VLOOKUP(A19,C_FINANCIERA,3,FALSE)</f>
        <v>#DIV/0!</v>
      </c>
      <c r="F19" s="146" t="str">
        <f t="shared" si="3"/>
        <v xml:space="preserve"> </v>
      </c>
      <c r="G19" s="147" t="e">
        <f t="shared" si="4"/>
        <v>#N/A</v>
      </c>
      <c r="H19" s="134"/>
      <c r="I19" s="148" t="str">
        <f t="shared" ca="1" si="6"/>
        <v xml:space="preserve"> </v>
      </c>
      <c r="J19" s="931"/>
    </row>
    <row r="20" spans="1:10" ht="23.25" hidden="1">
      <c r="A20" s="63">
        <v>16</v>
      </c>
      <c r="B20" s="64" t="str">
        <f t="shared" si="7"/>
        <v>O1</v>
      </c>
      <c r="C20" s="65" t="str">
        <f t="shared" ca="1" si="1"/>
        <v>NH</v>
      </c>
      <c r="D20" s="145" t="str">
        <f t="shared" ca="1" si="2"/>
        <v>NH</v>
      </c>
      <c r="E20" s="65" t="e">
        <f t="shared" si="8"/>
        <v>#DIV/0!</v>
      </c>
      <c r="F20" s="146" t="str">
        <f t="shared" si="3"/>
        <v xml:space="preserve"> </v>
      </c>
      <c r="G20" s="147" t="e">
        <f t="shared" si="4"/>
        <v>#N/A</v>
      </c>
      <c r="H20" s="134"/>
      <c r="I20" s="148" t="str">
        <f t="shared" ca="1" si="6"/>
        <v xml:space="preserve"> </v>
      </c>
      <c r="J20" s="931"/>
    </row>
    <row r="21" spans="1:10" ht="23.25" hidden="1">
      <c r="A21" s="63">
        <v>17</v>
      </c>
      <c r="B21" s="64" t="str">
        <f t="shared" ref="B21:B34" si="9">VLOOKUP(A21,LISTA_OFERENTES,2,FALSE)</f>
        <v>O2</v>
      </c>
      <c r="C21" s="65" t="str">
        <f t="shared" ref="C21:C34" ca="1" si="10">VLOOKUP(A21,EXPERIENCIA,4,FALSE)</f>
        <v>NH</v>
      </c>
      <c r="D21" s="145" t="str">
        <f t="shared" ca="1" si="2"/>
        <v>NH</v>
      </c>
      <c r="E21" s="65" t="e">
        <f t="shared" ref="E21:E34" si="11">VLOOKUP(A21,C_FINANCIERA,3,FALSE)</f>
        <v>#DIV/0!</v>
      </c>
      <c r="F21" s="146" t="str">
        <f t="shared" si="3"/>
        <v xml:space="preserve"> </v>
      </c>
      <c r="G21" s="147" t="e">
        <f t="shared" si="4"/>
        <v>#N/A</v>
      </c>
      <c r="H21" s="134"/>
      <c r="I21" s="148" t="str">
        <f t="shared" ca="1" si="6"/>
        <v xml:space="preserve"> </v>
      </c>
      <c r="J21" s="931"/>
    </row>
    <row r="22" spans="1:10" ht="23.25" hidden="1">
      <c r="A22" s="63">
        <v>18</v>
      </c>
      <c r="B22" s="64" t="str">
        <f t="shared" si="9"/>
        <v>O3</v>
      </c>
      <c r="C22" s="65" t="str">
        <f t="shared" ca="1" si="10"/>
        <v>NH</v>
      </c>
      <c r="D22" s="145" t="str">
        <f t="shared" ca="1" si="2"/>
        <v>NH</v>
      </c>
      <c r="E22" s="65" t="e">
        <f t="shared" si="11"/>
        <v>#DIV/0!</v>
      </c>
      <c r="F22" s="146" t="str">
        <f t="shared" si="3"/>
        <v xml:space="preserve"> </v>
      </c>
      <c r="G22" s="147" t="e">
        <f t="shared" si="4"/>
        <v>#N/A</v>
      </c>
      <c r="H22" s="134"/>
      <c r="I22" s="148" t="str">
        <f t="shared" ca="1" si="6"/>
        <v xml:space="preserve"> </v>
      </c>
      <c r="J22" s="931"/>
    </row>
    <row r="23" spans="1:10" ht="23.25" hidden="1">
      <c r="A23" s="63">
        <v>19</v>
      </c>
      <c r="B23" s="64" t="str">
        <f t="shared" si="9"/>
        <v>O4</v>
      </c>
      <c r="C23" s="65" t="str">
        <f t="shared" ca="1" si="10"/>
        <v>NH</v>
      </c>
      <c r="D23" s="145" t="str">
        <f t="shared" ca="1" si="2"/>
        <v>NH</v>
      </c>
      <c r="E23" s="65" t="e">
        <f t="shared" si="11"/>
        <v>#DIV/0!</v>
      </c>
      <c r="F23" s="146" t="str">
        <f t="shared" si="3"/>
        <v xml:space="preserve"> </v>
      </c>
      <c r="G23" s="147" t="e">
        <f t="shared" si="4"/>
        <v>#N/A</v>
      </c>
      <c r="H23" s="134"/>
      <c r="I23" s="148" t="str">
        <f t="shared" ca="1" si="6"/>
        <v xml:space="preserve"> </v>
      </c>
      <c r="J23" s="931"/>
    </row>
    <row r="24" spans="1:10" ht="23.25" hidden="1">
      <c r="A24" s="63">
        <v>20</v>
      </c>
      <c r="B24" s="64" t="str">
        <f t="shared" si="9"/>
        <v>O5</v>
      </c>
      <c r="C24" s="65" t="str">
        <f t="shared" ca="1" si="10"/>
        <v>NH</v>
      </c>
      <c r="D24" s="145" t="str">
        <f t="shared" ca="1" si="2"/>
        <v>NH</v>
      </c>
      <c r="E24" s="65" t="e">
        <f t="shared" si="11"/>
        <v>#DIV/0!</v>
      </c>
      <c r="F24" s="146" t="str">
        <f t="shared" si="3"/>
        <v xml:space="preserve"> </v>
      </c>
      <c r="G24" s="147" t="e">
        <f t="shared" si="4"/>
        <v>#N/A</v>
      </c>
      <c r="H24" s="134"/>
      <c r="I24" s="148" t="str">
        <f t="shared" ca="1" si="6"/>
        <v xml:space="preserve"> </v>
      </c>
      <c r="J24" s="931"/>
    </row>
    <row r="25" spans="1:10" ht="23.25" hidden="1">
      <c r="A25" s="63">
        <v>21</v>
      </c>
      <c r="B25" s="64" t="str">
        <f t="shared" si="9"/>
        <v>O6</v>
      </c>
      <c r="C25" s="65" t="str">
        <f t="shared" ca="1" si="10"/>
        <v>NH</v>
      </c>
      <c r="D25" s="145" t="str">
        <f t="shared" ca="1" si="2"/>
        <v>NH</v>
      </c>
      <c r="E25" s="65" t="e">
        <f t="shared" si="11"/>
        <v>#DIV/0!</v>
      </c>
      <c r="F25" s="146" t="str">
        <f t="shared" si="3"/>
        <v xml:space="preserve"> </v>
      </c>
      <c r="G25" s="147" t="e">
        <f t="shared" si="4"/>
        <v>#REF!</v>
      </c>
      <c r="H25" s="134"/>
      <c r="I25" s="148" t="str">
        <f t="shared" ca="1" si="6"/>
        <v xml:space="preserve"> </v>
      </c>
      <c r="J25" s="931"/>
    </row>
    <row r="26" spans="1:10" ht="23.25" hidden="1">
      <c r="A26" s="63">
        <v>22</v>
      </c>
      <c r="B26" s="64" t="str">
        <f t="shared" si="9"/>
        <v>O7</v>
      </c>
      <c r="C26" s="65" t="str">
        <f t="shared" ca="1" si="10"/>
        <v>NH</v>
      </c>
      <c r="D26" s="145" t="str">
        <f t="shared" ca="1" si="2"/>
        <v>NH</v>
      </c>
      <c r="E26" s="65" t="e">
        <f t="shared" si="11"/>
        <v>#DIV/0!</v>
      </c>
      <c r="F26" s="146" t="str">
        <f t="shared" si="3"/>
        <v xml:space="preserve"> </v>
      </c>
      <c r="G26" s="147" t="e">
        <f t="shared" si="4"/>
        <v>#REF!</v>
      </c>
      <c r="H26" s="134"/>
      <c r="I26" s="148" t="str">
        <f t="shared" ca="1" si="6"/>
        <v xml:space="preserve"> </v>
      </c>
      <c r="J26" s="931"/>
    </row>
    <row r="27" spans="1:10" ht="23.25" hidden="1">
      <c r="A27" s="63">
        <v>23</v>
      </c>
      <c r="B27" s="64" t="str">
        <f t="shared" si="9"/>
        <v>O8</v>
      </c>
      <c r="C27" s="65" t="str">
        <f t="shared" ca="1" si="10"/>
        <v>NH</v>
      </c>
      <c r="D27" s="145" t="str">
        <f t="shared" ca="1" si="2"/>
        <v>NH</v>
      </c>
      <c r="E27" s="65" t="e">
        <f t="shared" si="11"/>
        <v>#DIV/0!</v>
      </c>
      <c r="F27" s="146" t="str">
        <f t="shared" si="3"/>
        <v xml:space="preserve"> </v>
      </c>
      <c r="G27" s="147" t="e">
        <f t="shared" si="4"/>
        <v>#REF!</v>
      </c>
      <c r="H27" s="134"/>
      <c r="I27" s="148" t="str">
        <f t="shared" ca="1" si="6"/>
        <v xml:space="preserve"> </v>
      </c>
      <c r="J27" s="931"/>
    </row>
    <row r="28" spans="1:10" ht="23.25" hidden="1">
      <c r="A28" s="63">
        <v>24</v>
      </c>
      <c r="B28" s="64" t="str">
        <f t="shared" si="9"/>
        <v>O9</v>
      </c>
      <c r="C28" s="65" t="str">
        <f t="shared" ca="1" si="10"/>
        <v>NH</v>
      </c>
      <c r="D28" s="145" t="str">
        <f t="shared" ca="1" si="2"/>
        <v>NH</v>
      </c>
      <c r="E28" s="65" t="e">
        <f t="shared" si="11"/>
        <v>#DIV/0!</v>
      </c>
      <c r="F28" s="146" t="str">
        <f t="shared" si="3"/>
        <v xml:space="preserve"> </v>
      </c>
      <c r="G28" s="147" t="e">
        <f t="shared" si="4"/>
        <v>#REF!</v>
      </c>
      <c r="H28" s="134"/>
      <c r="I28" s="148" t="str">
        <f t="shared" ca="1" si="6"/>
        <v xml:space="preserve"> </v>
      </c>
      <c r="J28" s="931"/>
    </row>
    <row r="29" spans="1:10" ht="23.25" hidden="1">
      <c r="A29" s="63">
        <v>25</v>
      </c>
      <c r="B29" s="64" t="str">
        <f t="shared" si="9"/>
        <v>O10</v>
      </c>
      <c r="C29" s="65" t="str">
        <f t="shared" ca="1" si="10"/>
        <v>NH</v>
      </c>
      <c r="D29" s="145" t="str">
        <f t="shared" ca="1" si="2"/>
        <v>NH</v>
      </c>
      <c r="E29" s="65" t="e">
        <f t="shared" si="11"/>
        <v>#DIV/0!</v>
      </c>
      <c r="F29" s="146" t="str">
        <f t="shared" si="3"/>
        <v xml:space="preserve"> </v>
      </c>
      <c r="G29" s="147" t="e">
        <f t="shared" si="4"/>
        <v>#REF!</v>
      </c>
      <c r="H29" s="134"/>
      <c r="I29" s="148" t="str">
        <f t="shared" ca="1" si="6"/>
        <v xml:space="preserve"> </v>
      </c>
      <c r="J29" s="931"/>
    </row>
    <row r="30" spans="1:10" ht="23.25" hidden="1">
      <c r="A30" s="63">
        <v>26</v>
      </c>
      <c r="B30" s="64" t="str">
        <f t="shared" si="9"/>
        <v>O11</v>
      </c>
      <c r="C30" s="65" t="str">
        <f t="shared" ca="1" si="10"/>
        <v>NH</v>
      </c>
      <c r="D30" s="145" t="str">
        <f t="shared" ca="1" si="2"/>
        <v>NH</v>
      </c>
      <c r="E30" s="65" t="e">
        <f t="shared" si="11"/>
        <v>#DIV/0!</v>
      </c>
      <c r="F30" s="146" t="str">
        <f t="shared" si="3"/>
        <v xml:space="preserve"> </v>
      </c>
      <c r="G30" s="147" t="e">
        <f t="shared" si="4"/>
        <v>#REF!</v>
      </c>
      <c r="H30" s="134"/>
      <c r="I30" s="148" t="str">
        <f t="shared" ca="1" si="6"/>
        <v xml:space="preserve"> </v>
      </c>
      <c r="J30" s="931"/>
    </row>
    <row r="31" spans="1:10" ht="23.25" hidden="1">
      <c r="A31" s="63">
        <v>27</v>
      </c>
      <c r="B31" s="64" t="str">
        <f t="shared" si="9"/>
        <v>O12</v>
      </c>
      <c r="C31" s="65" t="str">
        <f t="shared" ca="1" si="10"/>
        <v>NH</v>
      </c>
      <c r="D31" s="145" t="str">
        <f t="shared" ca="1" si="2"/>
        <v>NH</v>
      </c>
      <c r="E31" s="65" t="e">
        <f t="shared" si="11"/>
        <v>#DIV/0!</v>
      </c>
      <c r="F31" s="146" t="str">
        <f t="shared" si="3"/>
        <v xml:space="preserve"> </v>
      </c>
      <c r="G31" s="147" t="e">
        <f t="shared" si="4"/>
        <v>#REF!</v>
      </c>
      <c r="H31" s="134"/>
      <c r="I31" s="148" t="str">
        <f t="shared" ca="1" si="6"/>
        <v xml:space="preserve"> </v>
      </c>
      <c r="J31" s="931"/>
    </row>
    <row r="32" spans="1:10" ht="23.25" hidden="1">
      <c r="A32" s="63">
        <v>28</v>
      </c>
      <c r="B32" s="64" t="str">
        <f t="shared" si="9"/>
        <v>O13</v>
      </c>
      <c r="C32" s="65" t="str">
        <f t="shared" ca="1" si="10"/>
        <v>NH</v>
      </c>
      <c r="D32" s="145" t="str">
        <f t="shared" ca="1" si="2"/>
        <v>NH</v>
      </c>
      <c r="E32" s="65" t="e">
        <f t="shared" si="11"/>
        <v>#DIV/0!</v>
      </c>
      <c r="F32" s="146" t="str">
        <f t="shared" si="3"/>
        <v xml:space="preserve"> </v>
      </c>
      <c r="G32" s="147" t="e">
        <f t="shared" si="4"/>
        <v>#REF!</v>
      </c>
      <c r="H32" s="134"/>
      <c r="I32" s="148" t="str">
        <f t="shared" ca="1" si="6"/>
        <v xml:space="preserve"> </v>
      </c>
      <c r="J32" s="931"/>
    </row>
    <row r="33" spans="1:10" ht="23.25" hidden="1">
      <c r="A33" s="63">
        <v>29</v>
      </c>
      <c r="B33" s="64" t="str">
        <f t="shared" si="9"/>
        <v>O14</v>
      </c>
      <c r="C33" s="65" t="str">
        <f t="shared" ca="1" si="10"/>
        <v>NH</v>
      </c>
      <c r="D33" s="145" t="str">
        <f t="shared" ca="1" si="2"/>
        <v>NH</v>
      </c>
      <c r="E33" s="65" t="e">
        <f t="shared" si="11"/>
        <v>#DIV/0!</v>
      </c>
      <c r="F33" s="146" t="str">
        <f t="shared" si="3"/>
        <v xml:space="preserve"> </v>
      </c>
      <c r="G33" s="147" t="e">
        <f t="shared" si="4"/>
        <v>#REF!</v>
      </c>
      <c r="H33" s="134"/>
      <c r="I33" s="148" t="str">
        <f t="shared" ca="1" si="6"/>
        <v xml:space="preserve"> </v>
      </c>
      <c r="J33" s="931"/>
    </row>
    <row r="34" spans="1:10" ht="23.25" hidden="1">
      <c r="A34" s="63">
        <v>30</v>
      </c>
      <c r="B34" s="64" t="str">
        <f t="shared" si="9"/>
        <v>O15</v>
      </c>
      <c r="C34" s="65" t="str">
        <f t="shared" ca="1" si="10"/>
        <v>NH</v>
      </c>
      <c r="D34" s="145" t="str">
        <f t="shared" ca="1" si="2"/>
        <v>NH</v>
      </c>
      <c r="E34" s="65" t="e">
        <f t="shared" si="11"/>
        <v>#DIV/0!</v>
      </c>
      <c r="F34" s="146" t="str">
        <f t="shared" si="3"/>
        <v xml:space="preserve"> </v>
      </c>
      <c r="G34" s="147" t="e">
        <f t="shared" si="4"/>
        <v>#REF!</v>
      </c>
      <c r="H34" s="134"/>
      <c r="I34" s="148" t="str">
        <f t="shared" ca="1" si="6"/>
        <v xml:space="preserve"> </v>
      </c>
      <c r="J34" s="931"/>
    </row>
  </sheetData>
  <sheetProtection algorithmName="SHA-512" hashValue="5eJoMrUKPJuDRemmPpO/caoSGsUDFh+qoawjRUI6cftQJBjE+fnihvm/q1Jyc5hRYrh8Ts6dRBzurhgnOz/HlQ==" saltValue="KGoWqQZIQ6+ucBzYeWd+SQ==" spinCount="100000" sheet="1" objects="1" scenarios="1"/>
  <conditionalFormatting sqref="I5:I34">
    <cfRule type="cellIs" dxfId="4" priority="17" operator="equal">
      <formula>"NH"</formula>
    </cfRule>
    <cfRule type="cellIs" dxfId="3" priority="18" operator="equal">
      <formula>"H"</formula>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BK162"/>
  <sheetViews>
    <sheetView zoomScale="85" zoomScaleNormal="85" workbookViewId="0">
      <selection activeCell="H20" sqref="H20"/>
    </sheetView>
  </sheetViews>
  <sheetFormatPr baseColWidth="10" defaultColWidth="11.42578125" defaultRowHeight="12.75"/>
  <cols>
    <col min="1" max="1" width="7.140625" style="62" customWidth="1"/>
    <col min="2" max="2" width="27.42578125" style="62" customWidth="1"/>
    <col min="3" max="3" width="21.42578125" style="62" customWidth="1"/>
    <col min="4" max="4" width="17.28515625" style="62" customWidth="1"/>
    <col min="5" max="5" width="13.85546875" style="62" customWidth="1"/>
    <col min="6" max="6" width="17.140625" style="62" customWidth="1"/>
    <col min="7" max="7" width="6.7109375" style="62" customWidth="1"/>
    <col min="8" max="8" width="17" style="62" customWidth="1"/>
    <col min="9" max="9" width="6.7109375" style="62" customWidth="1"/>
    <col min="10" max="10" width="14.85546875" style="62" customWidth="1"/>
    <col min="11" max="11" width="6.7109375" style="62" customWidth="1"/>
    <col min="12" max="12" width="10.28515625" style="62" customWidth="1"/>
    <col min="13" max="13" width="16.42578125" style="62" customWidth="1"/>
    <col min="14" max="14" width="15.28515625" style="62" hidden="1" customWidth="1"/>
    <col min="15" max="15" width="6.7109375" style="62" hidden="1" customWidth="1"/>
    <col min="16" max="16" width="12.5703125" style="62" hidden="1" customWidth="1"/>
    <col min="17" max="17" width="6.7109375" style="62" hidden="1" customWidth="1"/>
    <col min="18" max="18" width="16.85546875" style="62" hidden="1" customWidth="1"/>
    <col min="19" max="19" width="6.7109375" style="62" hidden="1" customWidth="1"/>
    <col min="20" max="20" width="12.5703125" style="62" hidden="1" customWidth="1"/>
    <col min="21" max="21" width="6.7109375" style="62" hidden="1" customWidth="1"/>
    <col min="22" max="22" width="12.5703125" style="62" hidden="1" customWidth="1"/>
    <col min="23" max="23" width="6.7109375" style="62" hidden="1" customWidth="1"/>
    <col min="24" max="24" width="12.5703125" style="62" hidden="1" customWidth="1"/>
    <col min="25" max="25" width="6.7109375" style="62" hidden="1" customWidth="1"/>
    <col min="26" max="26" width="12.5703125" style="62" hidden="1" customWidth="1"/>
    <col min="27" max="27" width="6.7109375" style="62" hidden="1" customWidth="1"/>
    <col min="28" max="28" width="12.5703125" style="62" hidden="1" customWidth="1"/>
    <col min="29" max="29" width="6.7109375" style="62" hidden="1" customWidth="1"/>
    <col min="30" max="30" width="12.5703125" style="62" hidden="1" customWidth="1"/>
    <col min="31" max="31" width="6.7109375" style="62" hidden="1" customWidth="1"/>
    <col min="32" max="32" width="15.5703125" style="62" hidden="1" customWidth="1"/>
    <col min="33" max="33" width="6.7109375" style="62" hidden="1" customWidth="1"/>
    <col min="34" max="34" width="14.28515625" style="62" hidden="1" customWidth="1"/>
    <col min="35" max="35" width="6.7109375" style="62" hidden="1" customWidth="1"/>
    <col min="36" max="36" width="15.7109375" style="62" hidden="1" customWidth="1"/>
    <col min="37" max="37" width="6.7109375" style="62" hidden="1" customWidth="1"/>
    <col min="38" max="38" width="14.5703125" style="62" hidden="1" customWidth="1"/>
    <col min="39" max="39" width="11.42578125" style="62" hidden="1" customWidth="1"/>
    <col min="40" max="40" width="13.7109375" style="62" hidden="1" customWidth="1"/>
    <col min="41" max="41" width="0" style="62" hidden="1" customWidth="1"/>
    <col min="42" max="42" width="14.85546875" style="62" hidden="1" customWidth="1"/>
    <col min="43" max="63" width="0" style="62" hidden="1" customWidth="1"/>
    <col min="64" max="16384" width="11.42578125" style="62"/>
  </cols>
  <sheetData>
    <row r="1" spans="1:63" s="68" customFormat="1" ht="24.75" customHeight="1">
      <c r="B1" s="578" t="s">
        <v>74</v>
      </c>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row>
    <row r="3" spans="1:63" ht="15">
      <c r="B3" s="577" t="s">
        <v>45</v>
      </c>
      <c r="C3" s="577"/>
      <c r="F3" s="581" t="s">
        <v>128</v>
      </c>
      <c r="G3" s="581"/>
      <c r="H3" s="581"/>
      <c r="I3" s="581"/>
      <c r="L3" s="581" t="s">
        <v>73</v>
      </c>
      <c r="M3" s="581"/>
      <c r="N3" s="581"/>
    </row>
    <row r="4" spans="1:63" s="69" customFormat="1" ht="30.75" customHeight="1">
      <c r="B4" s="360" t="s">
        <v>54</v>
      </c>
      <c r="C4" s="934">
        <v>11</v>
      </c>
      <c r="F4" s="577" t="s">
        <v>55</v>
      </c>
      <c r="G4" s="577"/>
      <c r="H4" s="577" t="s">
        <v>56</v>
      </c>
      <c r="I4" s="577"/>
      <c r="L4" s="582" t="str">
        <f>'10. EVALUACIÓN'!I8</f>
        <v>Media aritmética</v>
      </c>
      <c r="M4" s="583"/>
      <c r="N4" s="584"/>
    </row>
    <row r="5" spans="1:63" ht="30.75" customHeight="1">
      <c r="B5" s="361" t="s">
        <v>57</v>
      </c>
      <c r="C5" s="934">
        <v>19</v>
      </c>
      <c r="F5" s="580">
        <v>120</v>
      </c>
      <c r="G5" s="580"/>
      <c r="H5" s="580">
        <v>80</v>
      </c>
      <c r="I5" s="580"/>
      <c r="L5" s="585"/>
      <c r="M5" s="586"/>
      <c r="N5" s="587"/>
    </row>
    <row r="6" spans="1:63">
      <c r="B6" s="58"/>
      <c r="C6" s="58"/>
      <c r="E6" s="70"/>
    </row>
    <row r="7" spans="1:63" s="71" customFormat="1" ht="21" customHeight="1">
      <c r="B7" s="588" t="s">
        <v>13</v>
      </c>
      <c r="C7" s="360" t="s">
        <v>46</v>
      </c>
      <c r="D7" s="573">
        <f>IF('1_ENTREGA'!A8="","",'1_ENTREGA'!A8)</f>
        <v>1</v>
      </c>
      <c r="E7" s="573"/>
      <c r="F7" s="573">
        <f>IF('1_ENTREGA'!A9="","",'1_ENTREGA'!A9)</f>
        <v>2</v>
      </c>
      <c r="G7" s="574"/>
      <c r="H7" s="573">
        <v>3</v>
      </c>
      <c r="I7" s="573"/>
      <c r="J7" s="573">
        <v>4</v>
      </c>
      <c r="K7" s="574"/>
      <c r="L7" s="573">
        <v>5</v>
      </c>
      <c r="M7" s="573"/>
      <c r="N7" s="573">
        <v>6</v>
      </c>
      <c r="O7" s="574"/>
      <c r="P7" s="573">
        <v>7</v>
      </c>
      <c r="Q7" s="574"/>
      <c r="R7" s="573">
        <v>8</v>
      </c>
      <c r="S7" s="574"/>
      <c r="T7" s="573">
        <v>9</v>
      </c>
      <c r="U7" s="574"/>
      <c r="V7" s="573">
        <v>10</v>
      </c>
      <c r="W7" s="574"/>
      <c r="X7" s="573">
        <v>11</v>
      </c>
      <c r="Y7" s="574"/>
      <c r="Z7" s="573">
        <v>12</v>
      </c>
      <c r="AA7" s="574"/>
      <c r="AB7" s="573">
        <v>13</v>
      </c>
      <c r="AC7" s="574"/>
      <c r="AD7" s="573">
        <v>14</v>
      </c>
      <c r="AE7" s="574"/>
      <c r="AF7" s="573">
        <v>15</v>
      </c>
      <c r="AG7" s="574"/>
      <c r="AH7" s="573">
        <v>16</v>
      </c>
      <c r="AI7" s="574"/>
      <c r="AJ7" s="573">
        <v>17</v>
      </c>
      <c r="AK7" s="574"/>
      <c r="AL7" s="573">
        <v>18</v>
      </c>
      <c r="AM7" s="574"/>
      <c r="AN7" s="573">
        <v>19</v>
      </c>
      <c r="AO7" s="574"/>
      <c r="AP7" s="573">
        <v>20</v>
      </c>
      <c r="AQ7" s="574"/>
      <c r="AR7" s="573">
        <v>21</v>
      </c>
      <c r="AS7" s="574"/>
      <c r="AT7" s="573">
        <v>22</v>
      </c>
      <c r="AU7" s="574"/>
      <c r="AV7" s="573">
        <v>23</v>
      </c>
      <c r="AW7" s="574"/>
      <c r="AX7" s="573">
        <v>24</v>
      </c>
      <c r="AY7" s="574"/>
      <c r="AZ7" s="573">
        <v>25</v>
      </c>
      <c r="BA7" s="574"/>
      <c r="BB7" s="573">
        <v>26</v>
      </c>
      <c r="BC7" s="574"/>
      <c r="BD7" s="573">
        <v>27</v>
      </c>
      <c r="BE7" s="574"/>
      <c r="BF7" s="573">
        <v>28</v>
      </c>
      <c r="BG7" s="574"/>
      <c r="BH7" s="573">
        <v>29</v>
      </c>
      <c r="BI7" s="574"/>
      <c r="BJ7" s="573">
        <v>30</v>
      </c>
      <c r="BK7" s="574"/>
    </row>
    <row r="8" spans="1:63" s="69" customFormat="1" ht="35.25" customHeight="1">
      <c r="B8" s="588"/>
      <c r="C8" s="72" t="s">
        <v>60</v>
      </c>
      <c r="D8" s="575" t="str">
        <f ca="1">IF(D7="","",IF('10. EVALUACIÓN'!$F14="H","Habilitado","No habilitado"))</f>
        <v>No habilitado</v>
      </c>
      <c r="E8" s="576"/>
      <c r="F8" s="575" t="str">
        <f ca="1">IF(F7="","",IF('10. EVALUACIÓN'!$F15="H","Habilitado","No habilitado"))</f>
        <v>Habilitado</v>
      </c>
      <c r="G8" s="576"/>
      <c r="H8" s="575" t="str">
        <f ca="1">IF(H7="","",IF('10. EVALUACIÓN'!$F16="H","Habilitado","No habilitado"))</f>
        <v>Habilitado</v>
      </c>
      <c r="I8" s="576"/>
      <c r="J8" s="575" t="str">
        <f ca="1">IF(J7="","",IF('10. EVALUACIÓN'!$F17="H","Habilitado","No habilitado"))</f>
        <v>Habilitado</v>
      </c>
      <c r="K8" s="576"/>
      <c r="L8" s="575" t="str">
        <f ca="1">IF(L7="","",IF('10. EVALUACIÓN'!$F18="H","Habilitado","No habilitado"))</f>
        <v>No habilitado</v>
      </c>
      <c r="M8" s="576"/>
      <c r="N8" s="575" t="str">
        <f ca="1">IF(N7="","",IF('10. EVALUACIÓN'!$F19="H","Habilitado","No habilitado"))</f>
        <v>No habilitado</v>
      </c>
      <c r="O8" s="576"/>
      <c r="P8" s="575" t="str">
        <f ca="1">IF(P7="","",IF('10. EVALUACIÓN'!$F20="H","Habilitado","No habilitado"))</f>
        <v>No habilitado</v>
      </c>
      <c r="Q8" s="576"/>
      <c r="R8" s="575" t="str">
        <f ca="1">IF(R7="","",IF('10. EVALUACIÓN'!$F21="H","Habilitado","No habilitado"))</f>
        <v>No habilitado</v>
      </c>
      <c r="S8" s="576"/>
      <c r="T8" s="575" t="str">
        <f ca="1">IF(T7="","",IF('10. EVALUACIÓN'!$F22="H","Habilitado","No habilitado"))</f>
        <v>No habilitado</v>
      </c>
      <c r="U8" s="576"/>
      <c r="V8" s="575" t="str">
        <f ca="1">IF(V7="","",IF('10. EVALUACIÓN'!$F23="H","Habilitado","No habilitado"))</f>
        <v>No habilitado</v>
      </c>
      <c r="W8" s="576"/>
      <c r="X8" s="575" t="str">
        <f ca="1">IF(X7="","",IF('10. EVALUACIÓN'!$F24="H","Habilitado","No habilitado"))</f>
        <v>No habilitado</v>
      </c>
      <c r="Y8" s="576"/>
      <c r="Z8" s="575" t="str">
        <f ca="1">IF(Z7="","",IF('10. EVALUACIÓN'!$F25="H","Habilitado","No habilitado"))</f>
        <v>No habilitado</v>
      </c>
      <c r="AA8" s="576"/>
      <c r="AB8" s="575" t="str">
        <f ca="1">IF(AB7="","",IF('10. EVALUACIÓN'!$F26="H","Habilitado","No habilitado"))</f>
        <v>No habilitado</v>
      </c>
      <c r="AC8" s="576"/>
      <c r="AD8" s="575" t="str">
        <f ca="1">IF(AD7="","",IF('10. EVALUACIÓN'!$F27="H","Habilitado","No habilitado"))</f>
        <v>No habilitado</v>
      </c>
      <c r="AE8" s="576"/>
      <c r="AF8" s="575" t="str">
        <f ca="1">IF(AF7="","",IF('10. EVALUACIÓN'!$F28="H","Habilitado","No habilitado"))</f>
        <v>No habilitado</v>
      </c>
      <c r="AG8" s="576"/>
      <c r="AH8" s="575" t="str">
        <f ca="1">IF(AH7="","",IF('10. EVALUACIÓN'!$F29="H","Habilitado","No habilitado"))</f>
        <v>No habilitado</v>
      </c>
      <c r="AI8" s="576"/>
      <c r="AJ8" s="575" t="str">
        <f ca="1">IF(AJ7="","",IF('10. EVALUACIÓN'!$F43="H","Habilitado","No habilitado"))</f>
        <v>No habilitado</v>
      </c>
      <c r="AK8" s="576"/>
      <c r="AL8" s="575" t="str">
        <f ca="1">IF(AL7="","",IF('10. EVALUACIÓN'!$F27="H","Habilitado","No habilitado"))</f>
        <v>No habilitado</v>
      </c>
      <c r="AM8" s="576"/>
      <c r="AN8" s="575" t="str">
        <f ca="1">IF(AN7="","",IF('10. EVALUACIÓN'!$F28="H","Habilitado","No habilitado"))</f>
        <v>No habilitado</v>
      </c>
      <c r="AO8" s="576"/>
      <c r="AP8" s="575" t="str">
        <f ca="1">IF(AP7="","",IF('10. EVALUACIÓN'!$F29="H","Habilitado","No habilitado"))</f>
        <v>No habilitado</v>
      </c>
      <c r="AQ8" s="576"/>
      <c r="AR8" s="575" t="str">
        <f ca="1">IF(AR7="","",IF('10. EVALUACIÓN'!$F43="H","Habilitado","No habilitado"))</f>
        <v>No habilitado</v>
      </c>
      <c r="AS8" s="576"/>
      <c r="AT8" s="575" t="str">
        <f ca="1">IF(AT7="","",IF('10. EVALUACIÓN'!$F27="H","Habilitado","No habilitado"))</f>
        <v>No habilitado</v>
      </c>
      <c r="AU8" s="576"/>
      <c r="AV8" s="575" t="str">
        <f ca="1">IF(AV7="","",IF('10. EVALUACIÓN'!$F28="H","Habilitado","No habilitado"))</f>
        <v>No habilitado</v>
      </c>
      <c r="AW8" s="576"/>
      <c r="AX8" s="575" t="str">
        <f ca="1">IF(AX7="","",IF('10. EVALUACIÓN'!$F29="H","Habilitado","No habilitado"))</f>
        <v>No habilitado</v>
      </c>
      <c r="AY8" s="576"/>
      <c r="AZ8" s="575" t="str">
        <f ca="1">IF(AZ7="","",IF('10. EVALUACIÓN'!$F43="H","Habilitado","No habilitado"))</f>
        <v>No habilitado</v>
      </c>
      <c r="BA8" s="576"/>
      <c r="BB8" s="575" t="str">
        <f ca="1">IF(BB7="","",IF('10. EVALUACIÓN'!$F27="H","Habilitado","No habilitado"))</f>
        <v>No habilitado</v>
      </c>
      <c r="BC8" s="576"/>
      <c r="BD8" s="575" t="str">
        <f ca="1">IF(BD7="","",IF('10. EVALUACIÓN'!$F28="H","Habilitado","No habilitado"))</f>
        <v>No habilitado</v>
      </c>
      <c r="BE8" s="576"/>
      <c r="BF8" s="575" t="str">
        <f ca="1">IF(BF7="","",IF('10. EVALUACIÓN'!$F29="H","Habilitado","No habilitado"))</f>
        <v>No habilitado</v>
      </c>
      <c r="BG8" s="576"/>
      <c r="BH8" s="575" t="str">
        <f ca="1">IF(BH7="","",IF('10. EVALUACIÓN'!$F43="H","Habilitado","No habilitado"))</f>
        <v>No habilitado</v>
      </c>
      <c r="BI8" s="576"/>
      <c r="BJ8" s="575" t="str">
        <f ca="1">IF(BJ7="","",IF('10. EVALUACIÓN'!$F43="H","Habilitado","No habilitado"))</f>
        <v>No habilitado</v>
      </c>
      <c r="BK8" s="576"/>
    </row>
    <row r="9" spans="1:63" s="69" customFormat="1" ht="23.25" customHeight="1">
      <c r="B9" s="588" t="s">
        <v>69</v>
      </c>
      <c r="C9" s="588"/>
      <c r="D9" s="589" t="str">
        <f ca="1">IF(D14="","",SUM(E14:E70))</f>
        <v/>
      </c>
      <c r="E9" s="590"/>
      <c r="F9" s="589">
        <f ca="1">IF(F14="","",SUM(G14:G70))</f>
        <v>43.636363636363633</v>
      </c>
      <c r="G9" s="590"/>
      <c r="H9" s="589">
        <f ca="1">IF(H14="","",SUM(I14:I70))</f>
        <v>43.636363636363633</v>
      </c>
      <c r="I9" s="590"/>
      <c r="J9" s="589">
        <f ca="1">IF(J14="","",SUM(K14:K70))</f>
        <v>109.09090909090908</v>
      </c>
      <c r="K9" s="590"/>
      <c r="L9" s="589" t="str">
        <f ca="1">IF(L14="","",SUM(M14:M70))</f>
        <v/>
      </c>
      <c r="M9" s="590"/>
      <c r="N9" s="589" t="str">
        <f ca="1">IF(N14="","",SUM(O14:O70))</f>
        <v/>
      </c>
      <c r="O9" s="590"/>
      <c r="P9" s="589" t="str">
        <f ca="1">IF(P14="","",SUM(Q14:Q70))</f>
        <v/>
      </c>
      <c r="Q9" s="590"/>
      <c r="R9" s="589" t="str">
        <f ca="1">IF(R14="","",SUM(S14:S70))</f>
        <v/>
      </c>
      <c r="S9" s="590"/>
      <c r="T9" s="589" t="str">
        <f ca="1">IF(T14="","",SUM(U14:U70))</f>
        <v/>
      </c>
      <c r="U9" s="590"/>
      <c r="V9" s="589" t="str">
        <f ca="1">IF(V14="","",SUM(W14:W70))</f>
        <v/>
      </c>
      <c r="W9" s="590"/>
      <c r="X9" s="589" t="str">
        <f ca="1">IF(X14="","",SUM(Y14:Y70))</f>
        <v/>
      </c>
      <c r="Y9" s="590"/>
      <c r="Z9" s="589" t="str">
        <f ca="1">IF(Z14="","",SUM(AA14:AA70))</f>
        <v/>
      </c>
      <c r="AA9" s="590"/>
      <c r="AB9" s="589" t="str">
        <f ca="1">IF(AB14="","",SUM(AC14:AC70))</f>
        <v/>
      </c>
      <c r="AC9" s="590"/>
      <c r="AD9" s="589" t="str">
        <f ca="1">IF(AD14="","",SUM(AE14:AE70))</f>
        <v/>
      </c>
      <c r="AE9" s="590"/>
      <c r="AF9" s="589" t="str">
        <f ca="1">IF(AF14="","",SUM(AG14:AG70))</f>
        <v/>
      </c>
      <c r="AG9" s="590"/>
      <c r="AH9" s="589" t="str">
        <f ca="1">IF(AH14="","",SUM(AI14:AI70))</f>
        <v/>
      </c>
      <c r="AI9" s="590"/>
      <c r="AJ9" s="589" t="str">
        <f ca="1">IF(AJ14="","",SUM(AK14:AK70))</f>
        <v/>
      </c>
      <c r="AK9" s="590"/>
      <c r="AL9" s="589" t="str">
        <f ca="1">IF(AL14="","",SUM(AM14:AM70))</f>
        <v/>
      </c>
      <c r="AM9" s="590"/>
      <c r="AN9" s="589" t="str">
        <f ca="1">IF(AN14="","",SUM(AO14:AO70))</f>
        <v/>
      </c>
      <c r="AO9" s="590"/>
      <c r="AP9" s="589" t="str">
        <f ca="1">IF(AP14="","",SUM(AQ14:AQ70))</f>
        <v/>
      </c>
      <c r="AQ9" s="590"/>
      <c r="AR9" s="589" t="str">
        <f ca="1">IF(AR14="","",SUM(AS14:AS70))</f>
        <v/>
      </c>
      <c r="AS9" s="590"/>
      <c r="AT9" s="589" t="str">
        <f ca="1">IF(AT14="","",SUM(AU14:AU70))</f>
        <v/>
      </c>
      <c r="AU9" s="590"/>
      <c r="AV9" s="589" t="str">
        <f ca="1">IF(AV14="","",SUM(AW14:AW70))</f>
        <v/>
      </c>
      <c r="AW9" s="590"/>
      <c r="AX9" s="589" t="str">
        <f ca="1">IF(AX14="","",SUM(AY14:AY70))</f>
        <v/>
      </c>
      <c r="AY9" s="590"/>
      <c r="AZ9" s="589" t="str">
        <f ca="1">IF(AZ14="","",SUM(BA14:BA70))</f>
        <v/>
      </c>
      <c r="BA9" s="590"/>
      <c r="BB9" s="589" t="str">
        <f ca="1">IF(BB14="","",SUM(BC14:BC70))</f>
        <v/>
      </c>
      <c r="BC9" s="590"/>
      <c r="BD9" s="589" t="str">
        <f ca="1">IF(BD14="","",SUM(BE14:BE70))</f>
        <v/>
      </c>
      <c r="BE9" s="590"/>
      <c r="BF9" s="589" t="str">
        <f ca="1">IF(BF14="","",SUM(BG14:BG70))</f>
        <v/>
      </c>
      <c r="BG9" s="590"/>
      <c r="BH9" s="589" t="str">
        <f ca="1">IF(BH14="","",SUM(BI14:BI70))</f>
        <v/>
      </c>
      <c r="BI9" s="590"/>
      <c r="BJ9" s="589" t="str">
        <f ca="1">IF(BJ14="","",SUM(BK14:BK70))</f>
        <v/>
      </c>
      <c r="BK9" s="590"/>
    </row>
    <row r="10" spans="1:63" s="69" customFormat="1" ht="23.25" customHeight="1">
      <c r="B10" s="588" t="s">
        <v>71</v>
      </c>
      <c r="C10" s="588"/>
      <c r="D10" s="589" t="str">
        <f ca="1">IF(D73="","",SUM(E73:E162))</f>
        <v/>
      </c>
      <c r="E10" s="590"/>
      <c r="F10" s="589">
        <f ca="1">IF(F73="","",SUM(G73:G162))</f>
        <v>46.315789473684205</v>
      </c>
      <c r="G10" s="590"/>
      <c r="H10" s="589">
        <f ca="1">IF(H73="","",SUM(I73:I162))</f>
        <v>42.105263157894733</v>
      </c>
      <c r="I10" s="590"/>
      <c r="J10" s="589">
        <f ca="1">IF(J73="","",SUM(K73:K162))</f>
        <v>54.73684210526315</v>
      </c>
      <c r="K10" s="590"/>
      <c r="L10" s="589" t="str">
        <f ca="1">IF(L73="","",SUM(M73:M162))</f>
        <v/>
      </c>
      <c r="M10" s="590"/>
      <c r="N10" s="589" t="str">
        <f ca="1">IF(N73="","",SUM(O73:O162))</f>
        <v/>
      </c>
      <c r="O10" s="590"/>
      <c r="P10" s="589" t="str">
        <f ca="1">IF(P73="","",SUM(Q73:Q162))</f>
        <v/>
      </c>
      <c r="Q10" s="590"/>
      <c r="R10" s="589" t="str">
        <f ca="1">IF(R73="","",SUM(S73:S162))</f>
        <v/>
      </c>
      <c r="S10" s="590"/>
      <c r="T10" s="589" t="str">
        <f ca="1">IF(T73="","",SUM(U73:U162))</f>
        <v/>
      </c>
      <c r="U10" s="590"/>
      <c r="V10" s="589" t="str">
        <f ca="1">IF(V73="","",SUM(W73:W162))</f>
        <v/>
      </c>
      <c r="W10" s="590"/>
      <c r="X10" s="589" t="str">
        <f ca="1">IF(X73="","",SUM(Y73:Y162))</f>
        <v/>
      </c>
      <c r="Y10" s="590"/>
      <c r="Z10" s="589" t="str">
        <f ca="1">IF(Z73="","",SUM(AA73:AA162))</f>
        <v/>
      </c>
      <c r="AA10" s="590"/>
      <c r="AB10" s="589" t="str">
        <f ca="1">IF(AB73="","",SUM(AC73:AC162))</f>
        <v/>
      </c>
      <c r="AC10" s="590"/>
      <c r="AD10" s="589" t="str">
        <f ca="1">IF(AD73="","",SUM(AE73:AE162))</f>
        <v/>
      </c>
      <c r="AE10" s="590"/>
      <c r="AF10" s="589" t="str">
        <f ca="1">IF(AF73="","",SUM(AG73:AG162))</f>
        <v/>
      </c>
      <c r="AG10" s="590"/>
      <c r="AH10" s="589" t="str">
        <f ca="1">IF(AH73="","",SUM(AI73:AI162))</f>
        <v/>
      </c>
      <c r="AI10" s="590"/>
      <c r="AJ10" s="589" t="str">
        <f ca="1">IF(AJ73="","",SUM(AK73:AK162))</f>
        <v/>
      </c>
      <c r="AK10" s="590"/>
      <c r="AL10" s="589" t="str">
        <f ca="1">IF(AL73="","",SUM(AM73:AM162))</f>
        <v/>
      </c>
      <c r="AM10" s="590"/>
      <c r="AN10" s="589" t="str">
        <f ca="1">IF(AN73="","",SUM(AO73:AO162))</f>
        <v/>
      </c>
      <c r="AO10" s="590"/>
      <c r="AP10" s="589" t="str">
        <f ca="1">IF(AP73="","",SUM(AQ73:AQ162))</f>
        <v/>
      </c>
      <c r="AQ10" s="590"/>
      <c r="AR10" s="589" t="str">
        <f ca="1">IF(AR73="","",SUM(AS73:AS162))</f>
        <v/>
      </c>
      <c r="AS10" s="590"/>
      <c r="AT10" s="589" t="str">
        <f ca="1">IF(AT73="","",SUM(AU73:AU162))</f>
        <v/>
      </c>
      <c r="AU10" s="590"/>
      <c r="AV10" s="589" t="str">
        <f ca="1">IF(AV73="","",SUM(AW73:AW162))</f>
        <v/>
      </c>
      <c r="AW10" s="590"/>
      <c r="AX10" s="589" t="str">
        <f ca="1">IF(AX73="","",SUM(AY73:AY162))</f>
        <v/>
      </c>
      <c r="AY10" s="590"/>
      <c r="AZ10" s="589" t="str">
        <f ca="1">IF(AZ73="","",SUM(BA73:BA162))</f>
        <v/>
      </c>
      <c r="BA10" s="590"/>
      <c r="BB10" s="589" t="str">
        <f ca="1">IF(BB73="","",SUM(BC73:BC162))</f>
        <v/>
      </c>
      <c r="BC10" s="590"/>
      <c r="BD10" s="589" t="str">
        <f ca="1">IF(BD73="","",SUM(BE73:BE162))</f>
        <v/>
      </c>
      <c r="BE10" s="590"/>
      <c r="BF10" s="589" t="str">
        <f ca="1">IF(BF73="","",SUM(BG73:BG162))</f>
        <v/>
      </c>
      <c r="BG10" s="590"/>
      <c r="BH10" s="589" t="str">
        <f ca="1">IF(BH73="","",SUM(BI73:BI162))</f>
        <v/>
      </c>
      <c r="BI10" s="590"/>
      <c r="BJ10" s="589" t="str">
        <f ca="1">IF(BJ73="","",SUM(BK73:BK162))</f>
        <v/>
      </c>
      <c r="BK10" s="590"/>
    </row>
    <row r="11" spans="1:63" s="69" customFormat="1" ht="23.25" customHeight="1">
      <c r="B11" s="588" t="s">
        <v>70</v>
      </c>
      <c r="C11" s="588"/>
      <c r="D11" s="589" t="str">
        <f ca="1">IF(D7="","",IF(D8="No habilitado","",D9+D10))</f>
        <v/>
      </c>
      <c r="E11" s="590"/>
      <c r="F11" s="589">
        <f ca="1">IF(F7="","",IF(F8="No habilitado","",F9+F10))</f>
        <v>89.952153110047846</v>
      </c>
      <c r="G11" s="590"/>
      <c r="H11" s="589">
        <f t="shared" ref="H11" ca="1" si="0">IF(H7="","",IF(H8="No habilitado","",H9+H10))</f>
        <v>85.741626794258366</v>
      </c>
      <c r="I11" s="590"/>
      <c r="J11" s="589">
        <f t="shared" ref="J11:L11" ca="1" si="1">IF(J7="","",IF(J8="No habilitado","",J9+J10))</f>
        <v>163.82775119617224</v>
      </c>
      <c r="K11" s="590"/>
      <c r="L11" s="589" t="str">
        <f t="shared" ca="1" si="1"/>
        <v/>
      </c>
      <c r="M11" s="590"/>
      <c r="N11" s="589" t="str">
        <f t="shared" ref="N11" ca="1" si="2">IF(N7="","",IF(N8="No habilitado","",N9+N10))</f>
        <v/>
      </c>
      <c r="O11" s="590"/>
      <c r="P11" s="589" t="str">
        <f t="shared" ref="P11" ca="1" si="3">IF(P7="","",IF(P8="No habilitado","",P9+P10))</f>
        <v/>
      </c>
      <c r="Q11" s="590"/>
      <c r="R11" s="589" t="str">
        <f t="shared" ref="R11" ca="1" si="4">IF(R7="","",IF(R8="No habilitado","",R9+R10))</f>
        <v/>
      </c>
      <c r="S11" s="590"/>
      <c r="T11" s="589" t="str">
        <f t="shared" ref="T11" ca="1" si="5">IF(T7="","",IF(T8="No habilitado","",T9+T10))</f>
        <v/>
      </c>
      <c r="U11" s="590"/>
      <c r="V11" s="589" t="str">
        <f t="shared" ref="V11" ca="1" si="6">IF(V7="","",IF(V8="No habilitado","",V9+V10))</f>
        <v/>
      </c>
      <c r="W11" s="590"/>
      <c r="X11" s="589" t="str">
        <f t="shared" ref="X11" ca="1" si="7">IF(X7="","",IF(X8="No habilitado","",X9+X10))</f>
        <v/>
      </c>
      <c r="Y11" s="590"/>
      <c r="Z11" s="589" t="str">
        <f t="shared" ref="Z11" ca="1" si="8">IF(Z7="","",IF(Z8="No habilitado","",Z9+Z10))</f>
        <v/>
      </c>
      <c r="AA11" s="590"/>
      <c r="AB11" s="589" t="str">
        <f t="shared" ref="AB11" ca="1" si="9">IF(AB7="","",IF(AB8="No habilitado","",AB9+AB10))</f>
        <v/>
      </c>
      <c r="AC11" s="590"/>
      <c r="AD11" s="589" t="str">
        <f t="shared" ref="AD11" ca="1" si="10">IF(AD7="","",IF(AD8="No habilitado","",AD9+AD10))</f>
        <v/>
      </c>
      <c r="AE11" s="590"/>
      <c r="AF11" s="589" t="str">
        <f t="shared" ref="AF11" ca="1" si="11">IF(AF7="","",IF(AF8="No habilitado","",AF9+AF10))</f>
        <v/>
      </c>
      <c r="AG11" s="590"/>
      <c r="AH11" s="589" t="str">
        <f t="shared" ref="AH11" ca="1" si="12">IF(AH7="","",IF(AH8="No habilitado","",AH9+AH10))</f>
        <v/>
      </c>
      <c r="AI11" s="590"/>
      <c r="AJ11" s="589" t="str">
        <f t="shared" ref="AJ11" ca="1" si="13">IF(AJ7="","",IF(AJ8="No habilitado","",AJ9+AJ10))</f>
        <v/>
      </c>
      <c r="AK11" s="590"/>
      <c r="AL11" s="589" t="str">
        <f t="shared" ref="AL11" ca="1" si="14">IF(AL7="","",IF(AL8="No habilitado","",AL9+AL10))</f>
        <v/>
      </c>
      <c r="AM11" s="590"/>
      <c r="AN11" s="589" t="str">
        <f t="shared" ref="AN11" ca="1" si="15">IF(AN7="","",IF(AN8="No habilitado","",AN9+AN10))</f>
        <v/>
      </c>
      <c r="AO11" s="590"/>
      <c r="AP11" s="589" t="str">
        <f t="shared" ref="AP11" ca="1" si="16">IF(AP7="","",IF(AP8="No habilitado","",AP9+AP10))</f>
        <v/>
      </c>
      <c r="AQ11" s="590"/>
      <c r="AR11" s="589" t="str">
        <f t="shared" ref="AR11" ca="1" si="17">IF(AR7="","",IF(AR8="No habilitado","",AR9+AR10))</f>
        <v/>
      </c>
      <c r="AS11" s="590"/>
      <c r="AT11" s="589" t="str">
        <f t="shared" ref="AT11" ca="1" si="18">IF(AT7="","",IF(AT8="No habilitado","",AT9+AT10))</f>
        <v/>
      </c>
      <c r="AU11" s="590"/>
      <c r="AV11" s="589" t="str">
        <f t="shared" ref="AV11" ca="1" si="19">IF(AV7="","",IF(AV8="No habilitado","",AV9+AV10))</f>
        <v/>
      </c>
      <c r="AW11" s="590"/>
      <c r="AX11" s="589" t="str">
        <f t="shared" ref="AX11" ca="1" si="20">IF(AX7="","",IF(AX8="No habilitado","",AX9+AX10))</f>
        <v/>
      </c>
      <c r="AY11" s="590"/>
      <c r="AZ11" s="589" t="str">
        <f t="shared" ref="AZ11" ca="1" si="21">IF(AZ7="","",IF(AZ8="No habilitado","",AZ9+AZ10))</f>
        <v/>
      </c>
      <c r="BA11" s="590"/>
      <c r="BB11" s="589" t="str">
        <f t="shared" ref="BB11" ca="1" si="22">IF(BB7="","",IF(BB8="No habilitado","",BB9+BB10))</f>
        <v/>
      </c>
      <c r="BC11" s="590"/>
      <c r="BD11" s="589" t="str">
        <f t="shared" ref="BD11" ca="1" si="23">IF(BD7="","",IF(BD8="No habilitado","",BD9+BD10))</f>
        <v/>
      </c>
      <c r="BE11" s="590"/>
      <c r="BF11" s="589" t="str">
        <f t="shared" ref="BF11" ca="1" si="24">IF(BF7="","",IF(BF8="No habilitado","",BF9+BF10))</f>
        <v/>
      </c>
      <c r="BG11" s="590"/>
      <c r="BH11" s="589" t="str">
        <f t="shared" ref="BH11:BJ11" ca="1" si="25">IF(BH7="","",IF(BH8="No habilitado","",BH9+BH10))</f>
        <v/>
      </c>
      <c r="BI11" s="590"/>
      <c r="BJ11" s="589" t="str">
        <f t="shared" ca="1" si="25"/>
        <v/>
      </c>
      <c r="BK11" s="590"/>
    </row>
    <row r="12" spans="1:63" ht="21" customHeight="1"/>
    <row r="13" spans="1:63" ht="21.75" customHeight="1">
      <c r="B13" s="591" t="s">
        <v>58</v>
      </c>
      <c r="C13" s="592"/>
      <c r="D13" s="592"/>
      <c r="E13" s="592"/>
      <c r="F13" s="592"/>
      <c r="G13" s="592"/>
      <c r="H13" s="76"/>
      <c r="I13" s="76"/>
      <c r="J13" s="76"/>
      <c r="K13" s="76"/>
      <c r="L13" s="76"/>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76"/>
      <c r="AU13" s="76"/>
      <c r="AV13" s="76"/>
      <c r="AW13" s="76"/>
      <c r="AX13" s="76"/>
      <c r="AY13" s="76"/>
      <c r="AZ13" s="76"/>
      <c r="BA13" s="76"/>
      <c r="BB13" s="76"/>
      <c r="BC13" s="76"/>
      <c r="BD13" s="76"/>
      <c r="BE13" s="76"/>
      <c r="BF13" s="76"/>
      <c r="BG13" s="76"/>
      <c r="BH13" s="76"/>
      <c r="BI13" s="76"/>
      <c r="BJ13" s="76"/>
      <c r="BK13" s="76"/>
    </row>
    <row r="14" spans="1:63" s="69" customFormat="1" ht="21" customHeight="1">
      <c r="A14" s="282">
        <v>1</v>
      </c>
      <c r="B14" s="846" t="s">
        <v>276</v>
      </c>
      <c r="C14" s="78">
        <f t="shared" ref="C14:C45" ca="1" si="26">IF(B14="","",IF($L$4="Media aritmética",ROUND(AVERAGE(D14,F14,H14,J14,L14,N14,P14,R14,T14,V14,X14,Z14,AB14,AF14,AH14,AD14,AJ14,AL14,AN14,AP14,AR14,AT14,AV14,AX14,AZ14,BB14,BD14,BF14,BH14,BJ14),2),ROUND(_xlfn.STDEV.P(D14,F14,H14,J14,L14,N14,P14,R14,T14,V14,X14,Z14,AB14,AF14,AH14,AD14,AJ14,AL14,AN14,AP14,AR14,AT14,AV14,AX14,AZ14,BB14,BD14,BF14,BH14,BJ14),2)))</f>
        <v>360351.37</v>
      </c>
      <c r="D14" s="84" t="str">
        <f t="shared" ref="D14:D45" ca="1" si="27">IF($D$8="Habilitado",IF($B14="","",ROUND(VLOOKUP($B14,OFERENTE_1,5,FALSE),2)),"")</f>
        <v/>
      </c>
      <c r="E14" s="83" t="str">
        <f t="shared" ref="E14:E45" ca="1" si="28">IF($B14="","",IF(D14="","",IF($L$4="Media aritmética",(D14&lt;=$C14)*($F$5/$C$4)+(D14&gt;$C14)*0,IF(AND(ROUND(AVERAGE($D14,$F14,$H14,$J14,$L14,$N14,$P14,$R14,$T14,$V14,$X14,$Z14,$AB14,$AD14,$AF14,$AH14,$AJ14,AL14,AN14,AP14,AR14,AT14,AV14,AX14,AZ14,BB14,BD14,BF14,BH14,BJ14),2)-$C14/2&lt;=D14,(ROUND(AVERAGE($D14,$F14,$H14,$J14,$L14,$N14,$P14,$R14,$T14,$V14,$X14,$Z14,$AB14,$AD14,$AF14,$AH14,$AJ14,AL14,AN14,AP14,AR14,AT14,AV14,AX14,AZ14,BB14,BD14,BF14,BH14,BJ14),2)+$C14/2&gt;D14)),($F$5/$C$4),0))))</f>
        <v/>
      </c>
      <c r="F14" s="79">
        <f t="shared" ref="F14:F45" ca="1" si="29">IF($F$8="Habilitado",IF($B14="","",ROUND(VLOOKUP($B14,OFERENTE_2,5,FALSE),2)),"")</f>
        <v>428078.1</v>
      </c>
      <c r="G14" s="83">
        <f t="shared" ref="G14:G45" ca="1" si="30">IF($B14="","",IF(F14="","",IF($L$4="Media aritmética",(F14&lt;=$C14)*($F$5/$C$4)+(F14&gt;$C14)*0,IF(AND(ROUND(AVERAGE($D14,$F14,$H14,$J14,$L14,$N14,$P14,$R14,$T14,$V14,$X14,$Z14,$AB14,$AD14,$AF14,$AH14,$AJ14,AL14,AN14,AP14,AR14,AT14,AV14,AX14,AZ14,BB14,BD14,BF14,BH14,BJ14),2)-$C14/2&lt;=F14,(ROUND(AVERAGE($D14,$F14,$H14,$J14,$L14,$N14,$P14,$R14,$T14,$V14,$X14,$Z14,$AB14,$AD14,$AF14,$AH14,$AJ14,AL14,AN14,AP14,AR14,AT14,AV14,AX14,AZ14,BB14,BD14,BF14,BH14,BJ14),2)+$C14/2&gt;F14)),($F$5/$C$4),0))))</f>
        <v>0</v>
      </c>
      <c r="H14" s="79">
        <f t="shared" ref="H14:H45" ca="1" si="31">IF($H$8="Habilitado",IF($B14="","",ROUND(VLOOKUP($B14,OFERENTE_3,5,FALSE),2)),"")</f>
        <v>350070</v>
      </c>
      <c r="I14" s="83">
        <f t="shared" ref="I14:I45" ca="1" si="32">IF($B14="","",IF(H14="","",IF($L$4="Media aritmética",(H14&lt;=$C14)*($F$5/$C$4)+(H14&gt;$C14)*0,IF(AND(ROUND(AVERAGE($D14,$F14,$H14,$J14,$L14,$N14,$P14,$R14,$T14,$V14,$X14,$Z14,$AB14,$AD14,$AF14,$AH14,$AJ14,AL14,AN14,AP14,AR14,AT14,AV14,AX14,AZ14,BB14,BD14,BF14,BH14,BJ14),2)-$C14/2&lt;=H14,(ROUND(AVERAGE($D14,$F14,$H14,$J14,$L14,$N14,$P14,$R14,$T14,$V14,$X14,$Z14,$AB14,$AD14,$AF14,$AH14,$AJ14,AL14,AN14,AP14,AR14,AT14,AV14,AX14,AZ14,BB14,BD14,BF14,BH14,BJ14),2)+$C14/2&gt;H14)),($F$5/$C$4),0))))</f>
        <v>10.909090909090908</v>
      </c>
      <c r="J14" s="79">
        <f t="shared" ref="J14:J24" ca="1" si="33">IF($J$8="Habilitado",IF($B14="","",ROUND(VLOOKUP($B14,OFERENTE_4,5,FALSE),2)),"")</f>
        <v>302906</v>
      </c>
      <c r="K14" s="83">
        <f t="shared" ref="K14:K45" ca="1" si="34">IF($B14="","",IF(J14="","",IF($L$4="Media aritmética",(J14&lt;=$C14)*($F$5/$C$4)+(J14&gt;$C14)*0,IF(AND(ROUND(AVERAGE($D14,$F14,$H14,$J14,$L14,$N14,$P14,$R14,$T14,$V14,$X14,$Z14,$AB14,$AD14,$AF14,$AH14,$AJ14,AL14,AN14,AP14,AR14,AT14,AV14,AX14,AZ14,BB14,BD14,BF14,BH14,BJ14),2)-$C14/2&lt;=J14,(ROUND(AVERAGE($D14,$F14,$H14,$J14,$L14,$N14,$P14,$R14,$T14,$V14,$X14,$Z14,$AB14,$AD14,$AF14,$AH14,$AJ14,AL14,AN14,AP14,AR14,AT14,AV14,AX14,AZ14,BB14,BD14,BF14,BH14,BJ14),2)+$C14/2&gt;J14)),($F$5/$C$4),0))))</f>
        <v>10.909090909090908</v>
      </c>
      <c r="L14" s="79" t="str">
        <f t="shared" ref="L14:L45" ca="1" si="35">IF($L$8="Habilitado",IF($B14="","",ROUND(VLOOKUP($B14,OFERENTE_4,6,FALSE),2)),"")</f>
        <v/>
      </c>
      <c r="M14" s="83" t="str">
        <f ca="1">IF($B14="","",IF(L14="","",IF($L$4="Media aritmética",(L14&lt;=$C14)*($F$5/$C$4)+(L14&gt;$C14)*0,IF(AND(ROUND(AVERAGE($D14,$F14,$H14,$J14,$L14,$N14,$P14,$R14,$T14,$V14,$X14,$Z14,$AB14,$AD14,$AF14,$AH14,$AJ14,AN14,AP14,AR14,AT14,AV14,AX14,AZ14,BB14,BD14,BF14,BH14,BJ14,BL14),2)-$C14/2&lt;=L14,(ROUND(AVERAGE($D14,$F14,$H14,$J14,$L14,$N14,$P14,$R14,$T14,$V14,$X14,$Z14,$AB14,$AD14,$AF14,$AH14,$AJ14,AN14,AP14,AR14,AT14,AV14,AX14,AZ14,BB14,BD14,BF14,BH14,BJ14,BL14),2)+$C14/2&gt;L14)),($F$5/$C$4),0))))</f>
        <v/>
      </c>
      <c r="N14" s="79" t="str">
        <f t="shared" ref="N14:N45" ca="1" si="36">IF($N$8="Habilitado",IF($B14="","",ROUND(VLOOKUP($B14,OFERENTE_6,5,FALSE),2)),"")</f>
        <v/>
      </c>
      <c r="O14" s="83" t="str">
        <f t="shared" ref="O14:O45" ca="1" si="37">IF($B14="","",IF(N14="","",IF($L$4="Media aritmética",(N14&lt;=$C14)*($F$5/$C$4)+(N14&gt;$C14)*0,IF(AND(ROUND(AVERAGE($D14,$F14,$H14,$J14,$L14,$N14,$P14,$R14,$T14,$V14,$X14,$Z14,$AB14,$AD14,$AF14,$AH14,$AJ14,AL14,AN14,AP14,AR14,AT14,AV14,AX14,AZ14,BB14,BD14,BF14,BH14,BJ14),2)-$C14/2&lt;=N14,(ROUND(AVERAGE($D14,$F14,$H14,$J14,$L14,$N14,$P14,$R14,$T14,$V14,$X14,$Z14,$AB14,$AD14,$AF14,$AH14,$AJ14,AL14,AN14,AP14,AR14,AT14,AV14,AX14,AZ14,BB14,BD14,BF14,BH14,BJ14),2)+$C14/2&gt;N14)),($F$5/$C$4),0))))</f>
        <v/>
      </c>
      <c r="P14" s="79" t="str">
        <f t="shared" ref="P14:P45" ca="1" si="38">IF($P$8="Habilitado",IF($B14="","",ROUND(VLOOKUP($B14,OFERENTE_7,5,FALSE),2)),"")</f>
        <v/>
      </c>
      <c r="Q14" s="83" t="str">
        <f t="shared" ref="Q14:Q45" ca="1" si="39">IF($B14="","",IF(P14="","",IF($L$4="Media aritmética",(P14&lt;=$C14)*($F$5/$C$4)+(P14&gt;$C14)*0,IF(AND(ROUND(AVERAGE($D14,$F14,$H14,$J14,$L14,$N14,$P14,$R14,$T14,$V14,$X14,$Z14,$AB14,$AD14,$AF14,$AH14,$AJ14,AL14,AN14,AP14,AR14,AT14,AV14,AX14,AZ14,BB14,BD14,BF14,BH14,BJ14),2)-$C14/2&lt;=P14,(ROUND(AVERAGE($D14,$F14,$H14,$J14,$L14,$N14,$P14,$R14,$T14,$V14,$X14,$Z14,$AB14,$AD14,$AF14,$AH14,$AJ14,AL14,AN14,AP14,AR14,AT14,AV14,AX14,AZ14,BB14,BD14,BF14,BH14,BJ14),2)+$C14/2&gt;P14)),($F$5/$C$4),0))))</f>
        <v/>
      </c>
      <c r="R14" s="79" t="str">
        <f t="shared" ref="R14:R45" ca="1" si="40">IF($R$8="Habilitado",IF($B14="","",ROUND(VLOOKUP($B14,OFERENTE_8,5,FALSE),2)),"")</f>
        <v/>
      </c>
      <c r="S14" s="83" t="str">
        <f t="shared" ref="S14:S45" ca="1" si="41">IF($B14="","",IF(R14="","",IF($L$4="Media aritmética",(R14&lt;=$C14)*($F$5/$C$4)+(R14&gt;$C14)*0,IF(AND(ROUND(AVERAGE($D14,$F14,$H14,$J14,$L14,$N14,$P14,$R14,$T14,$V14,$X14,$Z14,$AB14,$AD14,$AF14,$AH14,$AJ14,AL14,AN14,AP14,AR14,AT14,AV14,AX14,AZ14,BB14,BD14,BF14,BH14,BJ14),2)-$C14/2&lt;=R14,(ROUND(AVERAGE($D14,$F14,$H14,$J14,$L14,$N14,$P14,$R14,$T14,$V14,$X14,$Z14,$AB14,$AD14,$AF14,$AH14,$AJ14,AL14,AN14,AP14,AR14,AT14,AV14,AX14,AZ14,BB14,BD14,BF14,BH14,BJ14),2)+$C14/2&gt;R14)),($F$5/$C$4),0))))</f>
        <v/>
      </c>
      <c r="T14" s="79" t="str">
        <f t="shared" ref="T14:T45" ca="1" si="42">IF($T$8="Habilitado",IF($B14="","",ROUND(VLOOKUP($B14,OFERENTE_9,5,FALSE),2)),"")</f>
        <v/>
      </c>
      <c r="U14" s="83" t="str">
        <f t="shared" ref="U14:U45" ca="1" si="43">IF($B14="","",IF(T14="","",IF($L$4="Media aritmética",(T14&lt;=$C14)*($F$5/$C$4)+(T14&gt;$C14)*0,IF(AND(ROUND(AVERAGE($D14,$F14,$H14,$J14,$L14,$N14,$P14,$R14,$T14,$V14,$X14,$Z14,$AB14,$AD14,$AF14,$AH14,$AJ14,AL14,AN14,AP14,AR14,AT14,AV14,AX14,AZ14,BB14,BD14,BF14,BH14,BJ14),2)-$C14/2&lt;=T14,(ROUND(AVERAGE($D14,$F14,$H14,$J14,$L14,$N14,$P14,$R14,$T14,$V14,$X14,$Z14,$AB14,$AD14,$AF14,$AH14,$AJ14,AL14,AN14,AP14,AR14,AT14,AV14,AX14,AZ14,BB14,BD14,BF14,BH14,BJ14),2)+$C14/2&gt;T14)),($F$5/$C$4),0))))</f>
        <v/>
      </c>
      <c r="V14" s="79" t="str">
        <f t="shared" ref="V14:V45" ca="1" si="44">IF($V$8="Habilitado",IF($B14="","",ROUND(VLOOKUP($B14,OFERENTE_10,5,FALSE),2)),"")</f>
        <v/>
      </c>
      <c r="W14" s="83" t="str">
        <f t="shared" ref="W14:W45" ca="1" si="45">IF($B14="","",IF(V14="","",IF($L$4="Media aritmética",(V14&lt;=$C14)*($F$5/$C$4)+(V14&gt;$C14)*0,IF(AND(ROUND(AVERAGE($D14,$F14,$H14,$J14,$L14,$N14,$P14,$R14,$T14,$V14,$X14,$Z14,$AB14,$AD14,$AF14,$AH14,$AJ14,AL14,AN14,AP14,AR14,AT14,AV14,AX14,AZ14,BB14,BD14,BF14,BH14,BJ14),2)-$C14/2&lt;=V14,(ROUND(AVERAGE($D14,$F14,$H14,$J14,$L14,$N14,$P14,$R14,$T14,$V14,$X14,$Z14,$AB14,$AD14,$AF14,$AH14,$AJ14,AL14,AN14,AP14,AR14,AT14,AV14,AX14,AZ14,BB14,BD14,BF14,BH14,BJ14),2)+$C14/2&gt;V14)),($F$5/$C$4),0))))</f>
        <v/>
      </c>
      <c r="X14" s="79" t="str">
        <f t="shared" ref="X14:X45" ca="1" si="46">IF($X$8="Habilitado",IF($B14="","",ROUND(VLOOKUP($B14,OFERENTE_11,5,FALSE),2)),"")</f>
        <v/>
      </c>
      <c r="Y14" s="83" t="str">
        <f t="shared" ref="Y14:Y45" ca="1" si="47">IF($B14="","",IF(X14="","",IF($L$4="Media aritmética",(X14&lt;=$C14)*($F$5/$C$4)+(X14&gt;$C14)*0,IF(AND(ROUND(AVERAGE($D14,$F14,$H14,$J14,$L14,$N14,$P14,$R14,$T14,$V14,$X14,$Z14,$AB14,$AD14,$AF14,$AH14,$AJ14,AL14,AN14,AP14,AR14,AT14,AV14,AX14,AZ14,BB14,BD14,BF14,BH14,BJ14),2)-$C14/2&lt;=X14,(ROUND(AVERAGE($D14,$F14,$H14,$J14,$L14,$N14,$P14,$R14,$T14,$V14,$X14,$Z14,$AB14,$AD14,$AF14,$AH14,$AJ14,AL14,AN14,AP14,AR14,AT14,AV14,AX14,AZ14,BB14,BD14,BF14,BH14,BJ14),2)+$C14/2&gt;X14)),($F$5/$C$4),0))))</f>
        <v/>
      </c>
      <c r="Z14" s="79" t="str">
        <f t="shared" ref="Z14:Z45" ca="1" si="48">IF($Z$8="Habilitado",IF($B14="","",ROUND(VLOOKUP($B14,OFERENTE_12,5,FALSE),2)),"")</f>
        <v/>
      </c>
      <c r="AA14" s="83" t="str">
        <f t="shared" ref="AA14:AA45" ca="1" si="49">IF($B14="","",IF(Z14="","",IF($L$4="Media aritmética",(Z14&lt;=$C14)*($F$5/$C$4)+(Z14&gt;$C14)*0,IF(AND(ROUND(AVERAGE($D14,$F14,$H14,$J14,$L14,$N14,$P14,$R14,$T14,$V14,$X14,$Z14,$AB14,$AD14,$AF14,$AH14,$AJ14,AL14,AN14,AP14,AR14,AT14,AV14,AX14,AZ14,BB14,BD14,BF14,BH14,BJ14),2)-$C14/2&lt;=Z14,(ROUND(AVERAGE($D14,$F14,$H14,$J14,$L14,$N14,$P14,$R14,$T14,$V14,$X14,$Z14,$AB14,$AD14,$AF14,$AH14,$AJ14,AL14,AN14,AP14,AR14,AT14,AV14,AX14,AZ14,BB14,BD14,BF14,BH14,BJ14),2)+$C14/2&gt;Z14)),($F$5/$C$4),0))))</f>
        <v/>
      </c>
      <c r="AB14" s="79" t="str">
        <f t="shared" ref="AB14:AB45" ca="1" si="50">IF($AB$8="Habilitado",IF($B14="","",ROUND(VLOOKUP($B14,OFERENTE_13,5,FALSE),2)),"")</f>
        <v/>
      </c>
      <c r="AC14" s="83" t="str">
        <f t="shared" ref="AC14:AC45" ca="1" si="51">IF($B14="","",IF(AB14="","",IF($L$4="Media aritmética",(AB14&lt;=$C14)*($F$5/$C$4)+(AB14&gt;$C14)*0,IF(AND(ROUND(AVERAGE($D14,$F14,$H14,$J14,$L14,$N14,$P14,$R14,$T14,$V14,$X14,$Z14,$AB14,$AD14,$AF14,$AH14,$AJ14,AL14,AN14,AP14,AR14,AT14,AV14,AX14,AZ14,BB14,BD14,BF14,BH14,BJ14),2)-$C14/2&lt;=AB14,(ROUND(AVERAGE($D14,$F14,$H14,$J14,$L14,$N14,$P14,$R14,$T14,$V14,$X14,$Z14,$AB14,$AD14,$AF14,$AH14,$AJ14,AL14,AN14,AP14,AR14,AT14,AV14,AX14,AZ14,BB14,BD14,BF14,BH14,BJ14),2)+$C14/2&gt;AB14)),($F$5/$C$4),0))))</f>
        <v/>
      </c>
      <c r="AD14" s="79" t="str">
        <f t="shared" ref="AD14:AD45" ca="1" si="52">IF($AD$8="Habilitado",IF($B14="","",ROUND(VLOOKUP($B14,OFERENTE_14,5,FALSE),2)),"")</f>
        <v/>
      </c>
      <c r="AE14" s="83" t="str">
        <f t="shared" ref="AE14:AE45" ca="1" si="53">IF($B14="","",IF(AD14="","",IF($L$4="Media aritmética",(AD14&lt;=$C14)*($F$5/$C$4)+(AD14&gt;$C14)*0,IF(AND(ROUND(AVERAGE($D14,$F14,$H14,$J14,$L14,$N14,$P14,$R14,$T14,$V14,$X14,$Z14,$AB14,$AD14,$AF14,$AH14,$AJ14,AL14,AN14,AP14,AR14,AT14,AV14,AX14,AZ14,BB14,BD14,BF14,BH14,BJ14),2)-$C14/2&lt;=AD14,(ROUND(AVERAGE($D14,$F14,$H14,$J14,$L14,$N14,$P14,$R14,$T14,$V14,$X14,$Z14,$AB14,$AD14,$AF14,$AH14,$AJ14,AL14,AN14,AP14,AR14,AT14,AV14,AX14,AZ14,BB14,BD14,BF14,BH14,BJ14),2)+$C14/2&gt;AD14)),($F$5/$C$4),0))))</f>
        <v/>
      </c>
      <c r="AF14" s="79" t="str">
        <f t="shared" ref="AF14:AF45" ca="1" si="54">IF($AF$8="Habilitado",IF($B14="","",ROUND(VLOOKUP($B14,OFERENTE_15,5,FALSE),2)),"")</f>
        <v/>
      </c>
      <c r="AG14" s="83" t="str">
        <f t="shared" ref="AG14:AG45" ca="1" si="55">IF($B14="","",IF(AF14="","",IF($L$4="Media aritmética",(AF14&lt;=$C14)*($F$5/$C$4)+(AF14&gt;$C14)*0,IF(AND(ROUND(AVERAGE($D14,$F14,$H14,$J14,$L14,$N14,$P14,$R14,$T14,$V14,$X14,$Z14,$AB14,$AD14,$AF14,$AH14,$AJ14,AL14,AN14,AP14,AR14,AT14,AV14,AX14,AZ14,BB14,BD14,BF14,BH14,BJ14),2)-$C14/2&lt;=AF14,(ROUND(AVERAGE($D14,$F14,$H14,$J14,$L14,$N14,$P14,$R14,$T14,$V14,$X14,$Z14,$AB14,$AD14,$AF14,$AH14,$AJ14,AL14,AN14,AP14,AR14,AT14,AV14,AX14,AZ14,BB14,BD14,BF14,BH14,BJ14),2)+$C14/2&gt;AF14)),($F$5/$C$4),0))))</f>
        <v/>
      </c>
      <c r="AH14" s="79" t="str">
        <f t="shared" ref="AH14:AH45" ca="1" si="56">IF($AH$8="Habilitado",IF($B14="","",ROUND(VLOOKUP($B14,OFERENTE_16,5,FALSE),2)),"")</f>
        <v/>
      </c>
      <c r="AI14" s="83" t="str">
        <f t="shared" ref="AI14:AI45" ca="1" si="57">IF($B14="","",IF(AH14="","",IF($L$4="Media aritmética",(AH14&lt;=$C14)*($F$5/$C$4)+(AH14&gt;$C14)*0,IF(AND(ROUND(AVERAGE($D14,$F14,$H14,$J14,$L14,$N14,$P14,$R14,$T14,$V14,$X14,$Z14,$AB14,$AD14,$AF14,$AH14,$AJ14,AL14,AN14,AP14,AR14,AT14,AV14,AX14,AZ14,BB14,BD14,BF14,BH14,BJ14),2)-$C14/2&lt;=AH14,(ROUND(AVERAGE($D14,$F14,$H14,$J14,$L14,$N14,$P14,$R14,$T14,$V14,$X14,$Z14,$AB14,$AD14,$AF14,$AH14,$AJ14,AL14,AN14,AP14,AR14,AT14,AV14,AX14,AZ14,BB14,BD14,BF14,BH14,BJ14),2)+$C14/2&gt;AH14)),($F$5/$C$4),0))))</f>
        <v/>
      </c>
      <c r="AJ14" s="79" t="str">
        <f t="shared" ref="AJ14:AJ45" ca="1" si="58">IF($AJ$8="Habilitado",IF($B14="","",ROUND(VLOOKUP($B14,OFERENTE_17,5,FALSE),2)),"")</f>
        <v/>
      </c>
      <c r="AK14" s="83" t="str">
        <f t="shared" ref="AK14:AK45" ca="1" si="59">IF($B14="","",IF(AJ14="","",IF($L$4="Media aritmética",(AJ14&lt;=$C14)*($F$5/$C$4)+(AJ14&gt;$C14)*0,IF(AND(ROUND(AVERAGE($D14,$F14,$H14,$J14,$L14,$N14,$P14,$R14,$T14,$V14,$X14,$Z14,$AB14,$AD14,$AF14,$AH14,$AJ14,AL14,AN14,AP14,AR14,AT14,AV14,AX14,AZ14,BB14,BD14,BF14,BH14,BJ14),2)-$C14/2&lt;=AJ14,(ROUND(AVERAGE($D14,$F14,$H14,$J14,$L14,$N14,$P14,$R14,$T14,$V14,$X14,$Z14,$AB14,$AD14,$AF14,$AH14,$AJ14,AL14,AN14,AP14,AR14,AT14,AV14,AX14,AZ14,BB14,BD14,BF14,BH14,BJ14),2)+$C14/2&gt;AJ14)),($F$5/$C$4),0))))</f>
        <v/>
      </c>
      <c r="AL14" s="79" t="str">
        <f t="shared" ref="AL14:AL45" ca="1" si="60">IF($AL$8="Habilitado",IF($B14="","",ROUND(VLOOKUP($B14,OFERENTE_18,5,FALSE),2)),"")</f>
        <v/>
      </c>
      <c r="AM14" s="83" t="str">
        <f t="shared" ref="AM14:AM45" ca="1" si="61">IF($B14="","",IF(AL14="","",IF($L$4="Media aritmética",(AL14&lt;=$C14)*($F$5/$C$4)+(AL14&gt;$C14)*0,IF(AND(ROUND(AVERAGE($D14,$F14,$H14,$J14,$L14,$N14,$P14,$R14,$T14,$V14,$X14,$Z14,$AB14,$AD14,$AF14,$AH14,$AJ14,AL14,AN14,AP14,AR14,AT14,AV14,AX14,AZ14,BB14,BD14,BF14,BH14,BJ14),2)-$C14/2&lt;=AL14,(ROUND(AVERAGE($D14,$F14,$H14,$J14,$L14,$N14,$P14,$R14,$T14,$V14,$X14,$Z14,$AB14,$AD14,$AF14,$AH14,$AJ14,AL14,AN14,AP14,AR14,AT14,AV14,AX14,AZ14,BB14,BD14,BF14,BH14,BJ14),2)+$C14/2&gt;AL14)),($F$5/$C$4),0))))</f>
        <v/>
      </c>
      <c r="AN14" s="79" t="str">
        <f t="shared" ref="AN14:AN45" ca="1" si="62">IF($AN$8="Habilitado",IF($B14="","",ROUND(VLOOKUP($B14,OFERENTE_19,5,FALSE),2)),"")</f>
        <v/>
      </c>
      <c r="AO14" s="83" t="str">
        <f t="shared" ref="AO14:AO45" ca="1" si="63">IF($B14="","",IF(AN14="","",IF($L$4="Media aritmética",(AN14&lt;=$C14)*($F$5/$C$4)+(AN14&gt;$C14)*0,IF(AND(ROUND(AVERAGE($D14,$F14,$H14,$J14,$L14,$N14,$P14,$R14,$T14,$V14,$X14,$Z14,$AB14,$AD14,$AF14,$AH14,$AJ14,AL14,AN14,AP14,AR14,AT14,AV14,AX14,AZ14,BB14,BD14,BF14,BH14,BJ14),2)-$C14/2&lt;=AN14,(ROUND(AVERAGE($D14,$F14,$H14,$J14,$L14,$N14,$P14,$R14,$T14,$V14,$X14,$Z14,$AB14,$AD14,$AF14,$AH14,$AJ14,AL14,AN14,AP14,AR14,AT14,AV14,AX14,AZ14,BB14,BD14,BF14,BH14,BJ14),2)+$C14/2&gt;AN14)),($F$5/$C$4),0))))</f>
        <v/>
      </c>
      <c r="AP14" s="79" t="str">
        <f t="shared" ref="AP14:AP45" ca="1" si="64">IF($AP$8="Habilitado",IF($B14="","",ROUND(VLOOKUP($B14,OFERENTE_20,5,FALSE),2)),"")</f>
        <v/>
      </c>
      <c r="AQ14" s="83" t="str">
        <f t="shared" ref="AQ14:AQ45" ca="1" si="65">IF($B14="","",IF(AP14="","",IF($L$4="Media aritmética",(AP14&lt;=$C14)*($F$5/$C$4)+(AP14&gt;$C14)*0,IF(AND(ROUND(AVERAGE($D14,$F14,$H14,$J14,$L14,$N14,$P14,$R14,$T14,$V14,$X14,$Z14,$AB14,$AD14,$AF14,$AH14,$AJ14,AL14,AN14,AP14,AR14,AT14,AV14,AX14,AZ14,BB14,BD14,BF14,BH14,BJ14),2)-$C14/2&lt;=AP14,(ROUND(AVERAGE($D14,$F14,$H14,$J14,$L14,$N14,$P14,$R14,$T14,$V14,$X14,$Z14,$AB14,$AD14,$AF14,$AH14,$AJ14,AL14,AN14,AP14,AR14,AT14,AV14,AX14,AZ14,BB14,BD14,BF14,BH14,BJ14),2)+$C14/2&gt;AP14)),($F$5/$C$4),0))))</f>
        <v/>
      </c>
      <c r="AR14" s="79" t="str">
        <f t="shared" ref="AR14:AR45" ca="1" si="66">IF($AR$8="Habilitado",IF($B14="","",ROUND(VLOOKUP($B14,UNITARIO_21,5,FALSE),2)),"")</f>
        <v/>
      </c>
      <c r="AS14" s="83" t="str">
        <f t="shared" ref="AS14:AS45" ca="1" si="67">IF($B14="","",IF(AR14="","",IF($L$4="Media aritmética",(AR14&lt;=$C14)*($F$5/$C$4)+(AR14&gt;$C14)*0,IF(AND(ROUND(AVERAGE($D14,$F14,$H14,$J14,$L14,$N14,$P14,$R14,$T14,$V14,$X14,$Z14,$AB14,$AD14,$AF14,$AH14,$AJ14,AL14,AN14,AP14,AR14,AT14,AV14,AX14,AZ14,BB14,BD14,BF14,BH14,BJ14),2)-$C14/2&lt;=AR14,(ROUND(AVERAGE($D14,$F14,$H14,$J14,$L14,$N14,$P14,$R14,$T14,$V14,$X14,$Z14,$AB14,$AD14,$AF14,$AH14,$AJ14,AL14,AN14,AP14,AR14,AT14,AV14,AX14,AZ14,BB14,BD14,BF14,BH14,BJ14),2)+$C14/2&gt;AR14)),($F$5/$C$4),0))))</f>
        <v/>
      </c>
      <c r="AT14" s="79" t="str">
        <f t="shared" ref="AT14:AT45" ca="1" si="68">IF($AT$8="Habilitado",IF($B14="","",ROUND(VLOOKUP($B14,UNITARIO_22,5,FALSE),2)),"")</f>
        <v/>
      </c>
      <c r="AU14" s="83" t="str">
        <f t="shared" ref="AU14:AU45" ca="1" si="69">IF($B14="","",IF(AT14="","",IF($L$4="Media aritmética",(AT14&lt;=$C14)*($F$5/$C$4)+(AT14&gt;$C14)*0,IF(AND(ROUND(AVERAGE($D14,$F14,$H14,$J14,$L14,$N14,$P14,$R14,$T14,$V14,$X14,$Z14,$AB14,$AD14,$AF14,$AH14,$AJ14,AL14,AN14,AP14,AR14,AT14,AV14,AX14,AZ14,BB14,BD14,BF14,BH14,BJ14),2)-$C14/2&lt;=AT14,(ROUND(AVERAGE($D14,$F14,$H14,$J14,$L14,$N14,$P14,$R14,$T14,$V14,$X14,$Z14,$AB14,$AD14,$AF14,$AH14,$AJ14,AL14,AN14,AP14,AR14,AT14,AV14,AX14,AZ14,BB14,BD14,BF14,BH14,BJ14),2)+$C14/2&gt;AT14)),($F$5/$C$4),0))))</f>
        <v/>
      </c>
      <c r="AV14" s="79" t="str">
        <f t="shared" ref="AV14:AV45" ca="1" si="70">IF($AV$8="Habilitado",IF($B14="","",ROUND(VLOOKUP($B14,UNITARIO_23,5,FALSE),2)),"")</f>
        <v/>
      </c>
      <c r="AW14" s="83" t="str">
        <f t="shared" ref="AW14:AW45" ca="1" si="71">IF($B14="","",IF(AV14="","",IF($L$4="Media aritmética",(AV14&lt;=$C14)*($F$5/$C$4)+(AV14&gt;$C14)*0,IF(AND(ROUND(AVERAGE($D14,$F14,$H14,$J14,$L14,$N14,$P14,$R14,$T14,$V14,$X14,$Z14,$AB14,$AD14,$AF14,$AH14,$AJ14,AL14,AN14,AP14,AR14,AT14,AV14,AX14,AZ14,BB14,BD14,BF14,BH14,BJ14),2)-$C14/2&lt;=AV14,(ROUND(AVERAGE($D14,$F14,$H14,$J14,$L14,$N14,$P14,$R14,$T14,$V14,$X14,$Z14,$AB14,$AD14,$AF14,$AH14,$AJ14,AL14,AN14,AP14,AR14,AT14,AV14,AX14,AZ14,BB14,BD14,BF14,BH14,BJ14),2)+$C14/2&gt;AV14)),($F$5/$C$4),0))))</f>
        <v/>
      </c>
      <c r="AX14" s="79" t="str">
        <f t="shared" ref="AX14:AX45" ca="1" si="72">IF($AX$8="Habilitado",IF($B14="","",ROUND(VLOOKUP($B14,UNITARIO_24,5,FALSE),2)),"")</f>
        <v/>
      </c>
      <c r="AY14" s="83" t="str">
        <f t="shared" ref="AY14:AY45" ca="1" si="73">IF($B14="","",IF(AX14="","",IF($L$4="Media aritmética",(AX14&lt;=$C14)*($F$5/$C$4)+(AX14&gt;$C14)*0,IF(AND(ROUND(AVERAGE($D14,$F14,$H14,$J14,$L14,$N14,$P14,$R14,$T14,$V14,$X14,$Z14,$AB14,$AD14,$AF14,$AH14,$AJ14,AL14,AN14,AP14,AR14,AT14,AV14,AX14,AZ14,BB14,BD14,BF14,BH14,BJ14),2)-$C14/2&lt;=AX14,(ROUND(AVERAGE($D14,$F14,$H14,$J14,$L14,$N14,$P14,$R14,$T14,$V14,$X14,$Z14,$AB14,$AD14,$AF14,$AH14,$AJ14,AL14,AN14,AP14,AR14,AT14,AV14,AX14,AZ14,BB14,BD14,BF14,BH14,BJ14),2)+$C14/2&gt;AX14)),($F$5/$C$4),0))))</f>
        <v/>
      </c>
      <c r="AZ14" s="79" t="str">
        <f t="shared" ref="AZ14:AZ45" ca="1" si="74">IF($AZ$8="Habilitado",IF($B14="","",ROUND(VLOOKUP($B14,UNITARIO_25,5,FALSE),2)),"")</f>
        <v/>
      </c>
      <c r="BA14" s="83" t="str">
        <f t="shared" ref="BA14:BA45" ca="1" si="75">IF($B14="","",IF(AZ14="","",IF($L$4="Media aritmética",(AZ14&lt;=$C14)*($F$5/$C$4)+(AZ14&gt;$C14)*0,IF(AND(ROUND(AVERAGE($D14,$F14,$H14,$J14,$L14,$N14,$P14,$R14,$T14,$V14,$X14,$Z14,$AB14,$AD14,$AF14,$AH14,$AJ14,AL14,AN14,AP14,AR14,AT14,AV14,AX14,AZ14,BB14,BD14,BF14,BH14,BJ14),2)-$C14/2&lt;=AZ14,(ROUND(AVERAGE($D14,$F14,$H14,$J14,$L14,$N14,$P14,$R14,$T14,$V14,$X14,$Z14,$AB14,$AD14,$AF14,$AH14,$AJ14,AL14,AN14,AP14,AR14,AT14,AV14,AX14,AZ14,BB14,BD14,BF14,BH14,BJ14),2)+$C14/2&gt;AZ14)),($F$5/$C$4),0))))</f>
        <v/>
      </c>
      <c r="BB14" s="79" t="str">
        <f t="shared" ref="BB14:BB45" ca="1" si="76">IF($BB$8="Habilitado",IF($B14="","",ROUND(VLOOKUP($B14,UNITARIO_26,5,FALSE),2)),"")</f>
        <v/>
      </c>
      <c r="BC14" s="83" t="str">
        <f t="shared" ref="BC14:BC45" ca="1" si="77">IF($B14="","",IF(BB14="","",IF($L$4="Media aritmética",(BB14&lt;=$C14)*($F$5/$C$4)+(BB14&gt;$C14)*0,IF(AND(ROUND(AVERAGE($D14,$F14,$H14,$J14,$L14,$N14,$P14,$R14,$T14,$V14,$X14,$Z14,$AB14,$AD14,$AF14,$AH14,$AJ14,AL14,AN14,AP14,AR14,AT14,AV14,AX14,AZ14,BB14,BD14,BF14,BH14,BJ14),2)-$C14/2&lt;=BB14,(ROUND(AVERAGE($D14,$F14,$H14,$J14,$L14,$N14,$P14,$R14,$T14,$V14,$X14,$Z14,$AB14,$AD14,$AF14,$AH14,$AJ14,AL14,AN14,AP14,AR14,AT14,AV14,AX14,AZ14,BB14,BD14,BF14,BH14,BJ14),2)+$C14/2&gt;BB14)),($F$5/$C$4),0))))</f>
        <v/>
      </c>
      <c r="BD14" s="79" t="str">
        <f t="shared" ref="BD14:BD45" ca="1" si="78">IF($BD$8="Habilitado",IF($B14="","",ROUND(VLOOKUP($B14,UNITARIO_27,5,FALSE),2)),"")</f>
        <v/>
      </c>
      <c r="BE14" s="83" t="str">
        <f t="shared" ref="BE14:BE45" ca="1" si="79">IF($B14="","",IF(BD14="","",IF($L$4="Media aritmética",(BD14&lt;=$C14)*($F$5/$C$4)+(BD14&gt;$C14)*0,IF(AND(ROUND(AVERAGE($D14,$F14,$H14,$J14,$L14,$N14,$P14,$R14,$T14,$V14,$X14,$Z14,$AB14,$AD14,$AF14,$AH14,$AJ14,AL14,AN14,AP14,AR14,AT14,AV14,AX14,AZ14,BB14,BD14,BF14,BH14,BJ14),2)-$C14/2&lt;=BD14,(ROUND(AVERAGE($D14,$F14,$H14,$J14,$L14,$N14,$P14,$R14,$T14,$V14,$X14,$Z14,$AB14,$AD14,$AF14,$AH14,$AJ14,AL14,AN14,AP14,AR14,AT14,AV14,AX14,AZ14,BB14,BD14,BF14,BH14,BJ14),2)+$C14/2&gt;BD14)),($F$5/$C$4),0))))</f>
        <v/>
      </c>
      <c r="BF14" s="79" t="str">
        <f t="shared" ref="BF14:BF45" ca="1" si="80">IF($BF$8="Habilitado",IF($B14="","",ROUND(VLOOKUP($B14,UNITARIO_28,5,FALSE),2)),"")</f>
        <v/>
      </c>
      <c r="BG14" s="83" t="str">
        <f t="shared" ref="BG14:BG45" ca="1" si="81">IF($B14="","",IF(BF14="","",IF($L$4="Media aritmética",(BF14&lt;=$C14)*($F$5/$C$4)+(BF14&gt;$C14)*0,IF(AND(ROUND(AVERAGE($D14,$F14,$H14,$J14,$L14,$N14,$P14,$R14,$T14,$V14,$X14,$Z14,$AB14,$AD14,$AF14,$AH14,$AJ14,AL14,AN14,AP14,AR14,AT14,AV14,AX14,AZ14,BB14,BD14,BF14,BH14,BJ14),2)-$C14/2&lt;=BF14,(ROUND(AVERAGE($D14,$F14,$H14,$J14,$L14,$N14,$P14,$R14,$T14,$V14,$X14,$Z14,$AB14,$AD14,$AF14,$AH14,$AJ14,AL14,AN14,AP14,AR14,AT14,AV14,AX14,AZ14,BB14,BD14,BF14,BH14,BJ14),2)+$C14/2&gt;BF14)),($F$5/$C$4),0))))</f>
        <v/>
      </c>
      <c r="BH14" s="79" t="str">
        <f t="shared" ref="BH14:BH45" ca="1" si="82">IF($BH$8="Habilitado",IF($B14="","",ROUND(VLOOKUP($B14,UNITARIO_29,5,FALSE),2)),"")</f>
        <v/>
      </c>
      <c r="BI14" s="83" t="str">
        <f t="shared" ref="BI14:BI45" ca="1" si="83">IF($B14="","",IF(BH14="","",IF($L$4="Media aritmética",(BH14&lt;=$C14)*($F$5/$C$4)+(BH14&gt;$C14)*0,IF(AND(ROUND(AVERAGE($D14,$F14,$H14,$J14,$L14,$N14,$P14,$R14,$T14,$V14,$X14,$Z14,$AB14,$AD14,$AF14,$AH14,$AJ14,AL14,AN14,AP14,AR14,AT14,AV14,AX14,AZ14,BB14,BD14,BF14,BH14,BJ14),2)-$C14/2&lt;=BH14,(ROUND(AVERAGE($D14,$F14,$H14,$J14,$L14,$N14,$P14,$R14,$T14,$V14,$X14,$Z14,$AB14,$AD14,$AF14,$AH14,$AJ14,AL14,AN14,AP14,AR14,AT14,AV14,AX14,AZ14,BB14,BD14,BF14,BH14,BJ14),2)+$C14/2&gt;BH14)),($F$5/$C$4),0))))</f>
        <v/>
      </c>
      <c r="BJ14" s="79" t="str">
        <f t="shared" ref="BJ14:BJ45" ca="1" si="84">IF($BJ$8="Habilitado",IF($B14="","",ROUND(VLOOKUP($B14,UNITARIO_30,5,FALSE),2)),"")</f>
        <v/>
      </c>
      <c r="BK14" s="83" t="str">
        <f t="shared" ref="BK14:BK45" ca="1" si="85">IF($B14="","",IF(BJ14="","",IF($L$4="Media aritmética",(BJ14&lt;=$C14)*($F$5/$C$4)+(BJ14&gt;$C14)*0,IF(AND(ROUND(AVERAGE($D14,$F14,$H14,$J14,$L14,$N14,$P14,$R14,$T14,$V14,$X14,$Z14,$AB14,$AD14,$AF14,$AH14,$AJ14,AL14,AN14,AP14,AR14,AT14,AV14,AX14,AZ14,BB14,BD14,BF14,BH14,BJ14),2)-$C14/2&lt;=BJ14,(ROUND(AVERAGE($D14,$F14,$H14,$J14,$L14,$N14,$P14,$R14,$T14,$V14,$X14,$Z14,$AB14,$AD14,$AF14,$AH14,$AJ14,AL14,AN14,AP14,AR14,AT14,AV14,AX14,AZ14,BB14,BD14,BF14,BH14,BJ14),2)+$C14/2&gt;BJ14)),($F$5/$C$4),0))))</f>
        <v/>
      </c>
    </row>
    <row r="15" spans="1:63" s="69" customFormat="1" ht="21" customHeight="1">
      <c r="A15" s="282">
        <v>2</v>
      </c>
      <c r="B15" s="846" t="s">
        <v>277</v>
      </c>
      <c r="C15" s="78">
        <f t="shared" ref="C15:C20" ca="1" si="86">IF(B15="","",IF($L$4="Media aritmética",ROUND(AVERAGE(D15,F15,H15,J15,L15,N15,P15,R15,T15,V15,X15,Z15,AB15,AF15,AH15,AD15,AJ15,AL15,AN15,AP15,AR15,AT15,AV15,AX15,AZ15,BB15,BD15,BF15,BH15,BJ15),2),ROUND(_xlfn.STDEV.P(D15,F15,H15,J15,L15,N15,P15,R15,T15,V15,X15,Z15,AB15,AF15,AH15,AD15,AJ15,AL15,AN15,AP15,AR15,AT15,AV15,AX15,AZ15,BB15,BD15,BF15,BH15,BJ15),2)))</f>
        <v>418906.8</v>
      </c>
      <c r="D15" s="84" t="str">
        <f t="shared" ca="1" si="27"/>
        <v/>
      </c>
      <c r="E15" s="83" t="str">
        <f t="shared" ca="1" si="28"/>
        <v/>
      </c>
      <c r="F15" s="79">
        <f t="shared" ca="1" si="29"/>
        <v>541965.4</v>
      </c>
      <c r="G15" s="83">
        <f t="shared" ca="1" si="30"/>
        <v>0</v>
      </c>
      <c r="H15" s="79">
        <f t="shared" ca="1" si="31"/>
        <v>383586</v>
      </c>
      <c r="I15" s="83">
        <f t="shared" ca="1" si="32"/>
        <v>10.909090909090908</v>
      </c>
      <c r="J15" s="79">
        <f t="shared" ca="1" si="33"/>
        <v>331169</v>
      </c>
      <c r="K15" s="83">
        <f t="shared" ca="1" si="34"/>
        <v>10.909090909090908</v>
      </c>
      <c r="L15" s="79" t="str">
        <f t="shared" ca="1" si="35"/>
        <v/>
      </c>
      <c r="M15" s="83" t="str">
        <f t="shared" ref="M15:M70" ca="1" si="87">IF($B15="","",IF(L15="","",IF($L$4="Media aritmética",(L15&lt;=$C15)*($F$5/$C$4)+(L15&gt;$C15)*0,IF(AND(ROUND(AVERAGE($D15,$F15,$H15,$J15,$L15,$N15,$P15,$R15,$T15,$V15,$X15,$Z15,$AB15,$AD15,$AF15,$AH15,$AJ15,AN15,AP15,AR15,AT15,AV15,AX15,AZ15,BB15,BD15,BF15,BH15,BJ15,BL15),2)-$C15/2&lt;=L15,(ROUND(AVERAGE($D15,$F15,$H15,$J15,$L15,$N15,$P15,$R15,$T15,$V15,$X15,$Z15,$AB15,$AD15,$AF15,$AH15,$AJ15,AN15,AP15,AR15,AT15,AV15,AX15,AZ15,BB15,BD15,BF15,BH15,BJ15,BL15),2)+$C15/2&gt;L15)),($F$5/$C$4),0))))</f>
        <v/>
      </c>
      <c r="N15" s="79" t="str">
        <f t="shared" ca="1" si="36"/>
        <v/>
      </c>
      <c r="O15" s="83" t="str">
        <f t="shared" ca="1" si="37"/>
        <v/>
      </c>
      <c r="P15" s="79" t="str">
        <f t="shared" ca="1" si="38"/>
        <v/>
      </c>
      <c r="Q15" s="83" t="str">
        <f t="shared" ca="1" si="39"/>
        <v/>
      </c>
      <c r="R15" s="79" t="str">
        <f t="shared" ca="1" si="40"/>
        <v/>
      </c>
      <c r="S15" s="83" t="str">
        <f t="shared" ca="1" si="41"/>
        <v/>
      </c>
      <c r="T15" s="79" t="str">
        <f t="shared" ca="1" si="42"/>
        <v/>
      </c>
      <c r="U15" s="83" t="str">
        <f t="shared" ca="1" si="43"/>
        <v/>
      </c>
      <c r="V15" s="79" t="str">
        <f t="shared" ca="1" si="44"/>
        <v/>
      </c>
      <c r="W15" s="83" t="str">
        <f t="shared" ca="1" si="45"/>
        <v/>
      </c>
      <c r="X15" s="79" t="str">
        <f t="shared" ca="1" si="46"/>
        <v/>
      </c>
      <c r="Y15" s="83" t="str">
        <f t="shared" ca="1" si="47"/>
        <v/>
      </c>
      <c r="Z15" s="79" t="str">
        <f t="shared" ca="1" si="48"/>
        <v/>
      </c>
      <c r="AA15" s="83" t="str">
        <f t="shared" ca="1" si="49"/>
        <v/>
      </c>
      <c r="AB15" s="79" t="str">
        <f t="shared" ca="1" si="50"/>
        <v/>
      </c>
      <c r="AC15" s="83" t="str">
        <f t="shared" ca="1" si="51"/>
        <v/>
      </c>
      <c r="AD15" s="79" t="str">
        <f t="shared" ca="1" si="52"/>
        <v/>
      </c>
      <c r="AE15" s="83" t="str">
        <f t="shared" ca="1" si="53"/>
        <v/>
      </c>
      <c r="AF15" s="79" t="str">
        <f t="shared" ca="1" si="54"/>
        <v/>
      </c>
      <c r="AG15" s="83" t="str">
        <f t="shared" ca="1" si="55"/>
        <v/>
      </c>
      <c r="AH15" s="79" t="str">
        <f t="shared" ca="1" si="56"/>
        <v/>
      </c>
      <c r="AI15" s="83" t="str">
        <f t="shared" ca="1" si="57"/>
        <v/>
      </c>
      <c r="AJ15" s="79" t="str">
        <f t="shared" ca="1" si="58"/>
        <v/>
      </c>
      <c r="AK15" s="83" t="str">
        <f t="shared" ca="1" si="59"/>
        <v/>
      </c>
      <c r="AL15" s="79" t="str">
        <f t="shared" ca="1" si="60"/>
        <v/>
      </c>
      <c r="AM15" s="83" t="str">
        <f t="shared" ca="1" si="61"/>
        <v/>
      </c>
      <c r="AN15" s="79" t="str">
        <f t="shared" ca="1" si="62"/>
        <v/>
      </c>
      <c r="AO15" s="83" t="str">
        <f t="shared" ca="1" si="63"/>
        <v/>
      </c>
      <c r="AP15" s="79" t="str">
        <f t="shared" ca="1" si="64"/>
        <v/>
      </c>
      <c r="AQ15" s="83" t="str">
        <f t="shared" ca="1" si="65"/>
        <v/>
      </c>
      <c r="AR15" s="79" t="str">
        <f t="shared" ca="1" si="66"/>
        <v/>
      </c>
      <c r="AS15" s="83" t="str">
        <f t="shared" ca="1" si="67"/>
        <v/>
      </c>
      <c r="AT15" s="79" t="str">
        <f t="shared" ca="1" si="68"/>
        <v/>
      </c>
      <c r="AU15" s="83" t="str">
        <f t="shared" ca="1" si="69"/>
        <v/>
      </c>
      <c r="AV15" s="79" t="str">
        <f t="shared" ca="1" si="70"/>
        <v/>
      </c>
      <c r="AW15" s="83" t="str">
        <f t="shared" ca="1" si="71"/>
        <v/>
      </c>
      <c r="AX15" s="79" t="str">
        <f t="shared" ca="1" si="72"/>
        <v/>
      </c>
      <c r="AY15" s="83" t="str">
        <f t="shared" ca="1" si="73"/>
        <v/>
      </c>
      <c r="AZ15" s="79" t="str">
        <f t="shared" ca="1" si="74"/>
        <v/>
      </c>
      <c r="BA15" s="83" t="str">
        <f t="shared" ca="1" si="75"/>
        <v/>
      </c>
      <c r="BB15" s="79" t="str">
        <f t="shared" ca="1" si="76"/>
        <v/>
      </c>
      <c r="BC15" s="83" t="str">
        <f t="shared" ca="1" si="77"/>
        <v/>
      </c>
      <c r="BD15" s="79" t="str">
        <f t="shared" ca="1" si="78"/>
        <v/>
      </c>
      <c r="BE15" s="83" t="str">
        <f t="shared" ca="1" si="79"/>
        <v/>
      </c>
      <c r="BF15" s="79" t="str">
        <f t="shared" ca="1" si="80"/>
        <v/>
      </c>
      <c r="BG15" s="83" t="str">
        <f t="shared" ca="1" si="81"/>
        <v/>
      </c>
      <c r="BH15" s="79" t="str">
        <f t="shared" ca="1" si="82"/>
        <v/>
      </c>
      <c r="BI15" s="83" t="str">
        <f t="shared" ca="1" si="83"/>
        <v/>
      </c>
      <c r="BJ15" s="79" t="str">
        <f t="shared" ca="1" si="84"/>
        <v/>
      </c>
      <c r="BK15" s="83" t="str">
        <f t="shared" ca="1" si="85"/>
        <v/>
      </c>
    </row>
    <row r="16" spans="1:63" s="69" customFormat="1" ht="21" customHeight="1">
      <c r="A16" s="282">
        <v>3</v>
      </c>
      <c r="B16" s="846" t="s">
        <v>279</v>
      </c>
      <c r="C16" s="78">
        <f t="shared" ca="1" si="86"/>
        <v>174052.73</v>
      </c>
      <c r="D16" s="84" t="str">
        <f t="shared" ca="1" si="27"/>
        <v/>
      </c>
      <c r="E16" s="83" t="str">
        <f t="shared" ca="1" si="28"/>
        <v/>
      </c>
      <c r="F16" s="79">
        <f t="shared" ca="1" si="29"/>
        <v>184442.2</v>
      </c>
      <c r="G16" s="83">
        <f t="shared" ca="1" si="30"/>
        <v>0</v>
      </c>
      <c r="H16" s="79">
        <f t="shared" ca="1" si="31"/>
        <v>167622</v>
      </c>
      <c r="I16" s="83">
        <f t="shared" ca="1" si="32"/>
        <v>10.909090909090908</v>
      </c>
      <c r="J16" s="79">
        <f t="shared" ca="1" si="33"/>
        <v>170094</v>
      </c>
      <c r="K16" s="83">
        <f t="shared" ca="1" si="34"/>
        <v>10.909090909090908</v>
      </c>
      <c r="L16" s="79" t="str">
        <f t="shared" ca="1" si="35"/>
        <v/>
      </c>
      <c r="M16" s="83" t="str">
        <f t="shared" ca="1" si="87"/>
        <v/>
      </c>
      <c r="N16" s="79" t="str">
        <f t="shared" ca="1" si="36"/>
        <v/>
      </c>
      <c r="O16" s="83" t="str">
        <f t="shared" ca="1" si="37"/>
        <v/>
      </c>
      <c r="P16" s="79" t="str">
        <f t="shared" ca="1" si="38"/>
        <v/>
      </c>
      <c r="Q16" s="83" t="str">
        <f t="shared" ca="1" si="39"/>
        <v/>
      </c>
      <c r="R16" s="79" t="str">
        <f t="shared" ca="1" si="40"/>
        <v/>
      </c>
      <c r="S16" s="83" t="str">
        <f t="shared" ca="1" si="41"/>
        <v/>
      </c>
      <c r="T16" s="79" t="str">
        <f t="shared" ca="1" si="42"/>
        <v/>
      </c>
      <c r="U16" s="83" t="str">
        <f t="shared" ca="1" si="43"/>
        <v/>
      </c>
      <c r="V16" s="79" t="str">
        <f t="shared" ca="1" si="44"/>
        <v/>
      </c>
      <c r="W16" s="83" t="str">
        <f t="shared" ca="1" si="45"/>
        <v/>
      </c>
      <c r="X16" s="79" t="str">
        <f t="shared" ca="1" si="46"/>
        <v/>
      </c>
      <c r="Y16" s="83" t="str">
        <f t="shared" ca="1" si="47"/>
        <v/>
      </c>
      <c r="Z16" s="79" t="str">
        <f t="shared" ca="1" si="48"/>
        <v/>
      </c>
      <c r="AA16" s="83" t="str">
        <f t="shared" ca="1" si="49"/>
        <v/>
      </c>
      <c r="AB16" s="79" t="str">
        <f t="shared" ca="1" si="50"/>
        <v/>
      </c>
      <c r="AC16" s="83" t="str">
        <f t="shared" ca="1" si="51"/>
        <v/>
      </c>
      <c r="AD16" s="79" t="str">
        <f t="shared" ca="1" si="52"/>
        <v/>
      </c>
      <c r="AE16" s="83" t="str">
        <f t="shared" ca="1" si="53"/>
        <v/>
      </c>
      <c r="AF16" s="79" t="str">
        <f t="shared" ca="1" si="54"/>
        <v/>
      </c>
      <c r="AG16" s="83" t="str">
        <f t="shared" ca="1" si="55"/>
        <v/>
      </c>
      <c r="AH16" s="79" t="str">
        <f t="shared" ca="1" si="56"/>
        <v/>
      </c>
      <c r="AI16" s="83" t="str">
        <f t="shared" ca="1" si="57"/>
        <v/>
      </c>
      <c r="AJ16" s="79" t="str">
        <f t="shared" ca="1" si="58"/>
        <v/>
      </c>
      <c r="AK16" s="83" t="str">
        <f t="shared" ca="1" si="59"/>
        <v/>
      </c>
      <c r="AL16" s="79" t="str">
        <f t="shared" ca="1" si="60"/>
        <v/>
      </c>
      <c r="AM16" s="83" t="str">
        <f t="shared" ca="1" si="61"/>
        <v/>
      </c>
      <c r="AN16" s="79" t="str">
        <f t="shared" ca="1" si="62"/>
        <v/>
      </c>
      <c r="AO16" s="83" t="str">
        <f t="shared" ca="1" si="63"/>
        <v/>
      </c>
      <c r="AP16" s="79" t="str">
        <f t="shared" ca="1" si="64"/>
        <v/>
      </c>
      <c r="AQ16" s="83" t="str">
        <f t="shared" ca="1" si="65"/>
        <v/>
      </c>
      <c r="AR16" s="79" t="str">
        <f t="shared" ca="1" si="66"/>
        <v/>
      </c>
      <c r="AS16" s="83" t="str">
        <f t="shared" ca="1" si="67"/>
        <v/>
      </c>
      <c r="AT16" s="79" t="str">
        <f t="shared" ca="1" si="68"/>
        <v/>
      </c>
      <c r="AU16" s="83" t="str">
        <f t="shared" ca="1" si="69"/>
        <v/>
      </c>
      <c r="AV16" s="79" t="str">
        <f t="shared" ca="1" si="70"/>
        <v/>
      </c>
      <c r="AW16" s="83" t="str">
        <f t="shared" ca="1" si="71"/>
        <v/>
      </c>
      <c r="AX16" s="79" t="str">
        <f t="shared" ca="1" si="72"/>
        <v/>
      </c>
      <c r="AY16" s="83" t="str">
        <f t="shared" ca="1" si="73"/>
        <v/>
      </c>
      <c r="AZ16" s="79" t="str">
        <f t="shared" ca="1" si="74"/>
        <v/>
      </c>
      <c r="BA16" s="83" t="str">
        <f t="shared" ca="1" si="75"/>
        <v/>
      </c>
      <c r="BB16" s="79" t="str">
        <f t="shared" ca="1" si="76"/>
        <v/>
      </c>
      <c r="BC16" s="83" t="str">
        <f t="shared" ca="1" si="77"/>
        <v/>
      </c>
      <c r="BD16" s="79" t="str">
        <f t="shared" ca="1" si="78"/>
        <v/>
      </c>
      <c r="BE16" s="83" t="str">
        <f t="shared" ca="1" si="79"/>
        <v/>
      </c>
      <c r="BF16" s="79" t="str">
        <f t="shared" ca="1" si="80"/>
        <v/>
      </c>
      <c r="BG16" s="83" t="str">
        <f t="shared" ca="1" si="81"/>
        <v/>
      </c>
      <c r="BH16" s="79" t="str">
        <f t="shared" ca="1" si="82"/>
        <v/>
      </c>
      <c r="BI16" s="83" t="str">
        <f t="shared" ca="1" si="83"/>
        <v/>
      </c>
      <c r="BJ16" s="79" t="str">
        <f t="shared" ca="1" si="84"/>
        <v/>
      </c>
      <c r="BK16" s="83" t="str">
        <f t="shared" ca="1" si="85"/>
        <v/>
      </c>
    </row>
    <row r="17" spans="1:63" s="69" customFormat="1" ht="21" customHeight="1">
      <c r="A17" s="282">
        <v>4</v>
      </c>
      <c r="B17" s="846" t="s">
        <v>282</v>
      </c>
      <c r="C17" s="78">
        <f t="shared" ca="1" si="86"/>
        <v>16402091.27</v>
      </c>
      <c r="D17" s="84" t="str">
        <f t="shared" ca="1" si="27"/>
        <v/>
      </c>
      <c r="E17" s="83" t="str">
        <f t="shared" ca="1" si="28"/>
        <v/>
      </c>
      <c r="F17" s="79">
        <f t="shared" ca="1" si="29"/>
        <v>14678173.800000001</v>
      </c>
      <c r="G17" s="83">
        <f t="shared" ca="1" si="30"/>
        <v>10.909090909090908</v>
      </c>
      <c r="H17" s="79">
        <f t="shared" ca="1" si="31"/>
        <v>19325600</v>
      </c>
      <c r="I17" s="83">
        <f t="shared" ca="1" si="32"/>
        <v>0</v>
      </c>
      <c r="J17" s="79">
        <f t="shared" ca="1" si="33"/>
        <v>15202500</v>
      </c>
      <c r="K17" s="83">
        <f t="shared" ca="1" si="34"/>
        <v>10.909090909090908</v>
      </c>
      <c r="L17" s="79" t="str">
        <f t="shared" ca="1" si="35"/>
        <v/>
      </c>
      <c r="M17" s="83" t="str">
        <f t="shared" ca="1" si="87"/>
        <v/>
      </c>
      <c r="N17" s="79" t="str">
        <f t="shared" ca="1" si="36"/>
        <v/>
      </c>
      <c r="O17" s="83" t="str">
        <f t="shared" ca="1" si="37"/>
        <v/>
      </c>
      <c r="P17" s="79" t="str">
        <f t="shared" ca="1" si="38"/>
        <v/>
      </c>
      <c r="Q17" s="83" t="str">
        <f t="shared" ca="1" si="39"/>
        <v/>
      </c>
      <c r="R17" s="79" t="str">
        <f t="shared" ca="1" si="40"/>
        <v/>
      </c>
      <c r="S17" s="83" t="str">
        <f t="shared" ca="1" si="41"/>
        <v/>
      </c>
      <c r="T17" s="79" t="str">
        <f t="shared" ca="1" si="42"/>
        <v/>
      </c>
      <c r="U17" s="83" t="str">
        <f t="shared" ca="1" si="43"/>
        <v/>
      </c>
      <c r="V17" s="79" t="str">
        <f t="shared" ca="1" si="44"/>
        <v/>
      </c>
      <c r="W17" s="83" t="str">
        <f t="shared" ca="1" si="45"/>
        <v/>
      </c>
      <c r="X17" s="79" t="str">
        <f t="shared" ca="1" si="46"/>
        <v/>
      </c>
      <c r="Y17" s="83" t="str">
        <f t="shared" ca="1" si="47"/>
        <v/>
      </c>
      <c r="Z17" s="79" t="str">
        <f t="shared" ca="1" si="48"/>
        <v/>
      </c>
      <c r="AA17" s="83" t="str">
        <f t="shared" ca="1" si="49"/>
        <v/>
      </c>
      <c r="AB17" s="79" t="str">
        <f t="shared" ca="1" si="50"/>
        <v/>
      </c>
      <c r="AC17" s="83" t="str">
        <f t="shared" ca="1" si="51"/>
        <v/>
      </c>
      <c r="AD17" s="79" t="str">
        <f t="shared" ca="1" si="52"/>
        <v/>
      </c>
      <c r="AE17" s="83" t="str">
        <f t="shared" ca="1" si="53"/>
        <v/>
      </c>
      <c r="AF17" s="79" t="str">
        <f t="shared" ca="1" si="54"/>
        <v/>
      </c>
      <c r="AG17" s="83" t="str">
        <f t="shared" ca="1" si="55"/>
        <v/>
      </c>
      <c r="AH17" s="79" t="str">
        <f t="shared" ca="1" si="56"/>
        <v/>
      </c>
      <c r="AI17" s="83" t="str">
        <f t="shared" ca="1" si="57"/>
        <v/>
      </c>
      <c r="AJ17" s="79" t="str">
        <f t="shared" ca="1" si="58"/>
        <v/>
      </c>
      <c r="AK17" s="83" t="str">
        <f t="shared" ca="1" si="59"/>
        <v/>
      </c>
      <c r="AL17" s="79" t="str">
        <f t="shared" ca="1" si="60"/>
        <v/>
      </c>
      <c r="AM17" s="83" t="str">
        <f t="shared" ca="1" si="61"/>
        <v/>
      </c>
      <c r="AN17" s="79" t="str">
        <f t="shared" ca="1" si="62"/>
        <v/>
      </c>
      <c r="AO17" s="83" t="str">
        <f t="shared" ca="1" si="63"/>
        <v/>
      </c>
      <c r="AP17" s="79" t="str">
        <f t="shared" ca="1" si="64"/>
        <v/>
      </c>
      <c r="AQ17" s="83" t="str">
        <f t="shared" ca="1" si="65"/>
        <v/>
      </c>
      <c r="AR17" s="79" t="str">
        <f t="shared" ca="1" si="66"/>
        <v/>
      </c>
      <c r="AS17" s="83" t="str">
        <f t="shared" ca="1" si="67"/>
        <v/>
      </c>
      <c r="AT17" s="79" t="str">
        <f t="shared" ca="1" si="68"/>
        <v/>
      </c>
      <c r="AU17" s="83" t="str">
        <f t="shared" ca="1" si="69"/>
        <v/>
      </c>
      <c r="AV17" s="79" t="str">
        <f t="shared" ca="1" si="70"/>
        <v/>
      </c>
      <c r="AW17" s="83" t="str">
        <f t="shared" ca="1" si="71"/>
        <v/>
      </c>
      <c r="AX17" s="79" t="str">
        <f t="shared" ca="1" si="72"/>
        <v/>
      </c>
      <c r="AY17" s="83" t="str">
        <f t="shared" ca="1" si="73"/>
        <v/>
      </c>
      <c r="AZ17" s="79" t="str">
        <f t="shared" ca="1" si="74"/>
        <v/>
      </c>
      <c r="BA17" s="83" t="str">
        <f t="shared" ca="1" si="75"/>
        <v/>
      </c>
      <c r="BB17" s="79" t="str">
        <f t="shared" ca="1" si="76"/>
        <v/>
      </c>
      <c r="BC17" s="83" t="str">
        <f t="shared" ca="1" si="77"/>
        <v/>
      </c>
      <c r="BD17" s="79" t="str">
        <f t="shared" ca="1" si="78"/>
        <v/>
      </c>
      <c r="BE17" s="83" t="str">
        <f t="shared" ca="1" si="79"/>
        <v/>
      </c>
      <c r="BF17" s="79" t="str">
        <f t="shared" ca="1" si="80"/>
        <v/>
      </c>
      <c r="BG17" s="83" t="str">
        <f t="shared" ca="1" si="81"/>
        <v/>
      </c>
      <c r="BH17" s="79" t="str">
        <f t="shared" ca="1" si="82"/>
        <v/>
      </c>
      <c r="BI17" s="83" t="str">
        <f t="shared" ca="1" si="83"/>
        <v/>
      </c>
      <c r="BJ17" s="79" t="str">
        <f t="shared" ca="1" si="84"/>
        <v/>
      </c>
      <c r="BK17" s="83" t="str">
        <f t="shared" ca="1" si="85"/>
        <v/>
      </c>
    </row>
    <row r="18" spans="1:63" s="69" customFormat="1" ht="21" customHeight="1">
      <c r="A18" s="282">
        <v>5</v>
      </c>
      <c r="B18" s="846" t="s">
        <v>284</v>
      </c>
      <c r="C18" s="78">
        <f t="shared" ca="1" si="86"/>
        <v>751964.27</v>
      </c>
      <c r="D18" s="84" t="str">
        <f t="shared" ca="1" si="27"/>
        <v/>
      </c>
      <c r="E18" s="83" t="str">
        <f t="shared" ca="1" si="28"/>
        <v/>
      </c>
      <c r="F18" s="79">
        <f t="shared" ca="1" si="29"/>
        <v>487118.8</v>
      </c>
      <c r="G18" s="83">
        <f t="shared" ca="1" si="30"/>
        <v>10.909090909090908</v>
      </c>
      <c r="H18" s="79">
        <f t="shared" ca="1" si="31"/>
        <v>990024</v>
      </c>
      <c r="I18" s="83">
        <f t="shared" ca="1" si="32"/>
        <v>0</v>
      </c>
      <c r="J18" s="79">
        <f t="shared" ca="1" si="33"/>
        <v>778750</v>
      </c>
      <c r="K18" s="83">
        <f t="shared" ca="1" si="34"/>
        <v>0</v>
      </c>
      <c r="L18" s="79" t="str">
        <f t="shared" ca="1" si="35"/>
        <v/>
      </c>
      <c r="M18" s="83" t="str">
        <f t="shared" ca="1" si="87"/>
        <v/>
      </c>
      <c r="N18" s="79" t="str">
        <f t="shared" ca="1" si="36"/>
        <v/>
      </c>
      <c r="O18" s="83" t="str">
        <f t="shared" ca="1" si="37"/>
        <v/>
      </c>
      <c r="P18" s="79" t="str">
        <f t="shared" ca="1" si="38"/>
        <v/>
      </c>
      <c r="Q18" s="83" t="str">
        <f t="shared" ca="1" si="39"/>
        <v/>
      </c>
      <c r="R18" s="79" t="str">
        <f t="shared" ca="1" si="40"/>
        <v/>
      </c>
      <c r="S18" s="83" t="str">
        <f t="shared" ca="1" si="41"/>
        <v/>
      </c>
      <c r="T18" s="79" t="str">
        <f t="shared" ca="1" si="42"/>
        <v/>
      </c>
      <c r="U18" s="83" t="str">
        <f t="shared" ca="1" si="43"/>
        <v/>
      </c>
      <c r="V18" s="79" t="str">
        <f t="shared" ca="1" si="44"/>
        <v/>
      </c>
      <c r="W18" s="83" t="str">
        <f t="shared" ca="1" si="45"/>
        <v/>
      </c>
      <c r="X18" s="79" t="str">
        <f t="shared" ca="1" si="46"/>
        <v/>
      </c>
      <c r="Y18" s="83" t="str">
        <f t="shared" ca="1" si="47"/>
        <v/>
      </c>
      <c r="Z18" s="79" t="str">
        <f t="shared" ca="1" si="48"/>
        <v/>
      </c>
      <c r="AA18" s="83" t="str">
        <f t="shared" ca="1" si="49"/>
        <v/>
      </c>
      <c r="AB18" s="79" t="str">
        <f t="shared" ca="1" si="50"/>
        <v/>
      </c>
      <c r="AC18" s="83" t="str">
        <f t="shared" ca="1" si="51"/>
        <v/>
      </c>
      <c r="AD18" s="79" t="str">
        <f t="shared" ca="1" si="52"/>
        <v/>
      </c>
      <c r="AE18" s="83" t="str">
        <f t="shared" ca="1" si="53"/>
        <v/>
      </c>
      <c r="AF18" s="79" t="str">
        <f t="shared" ca="1" si="54"/>
        <v/>
      </c>
      <c r="AG18" s="83" t="str">
        <f t="shared" ca="1" si="55"/>
        <v/>
      </c>
      <c r="AH18" s="79" t="str">
        <f t="shared" ca="1" si="56"/>
        <v/>
      </c>
      <c r="AI18" s="83" t="str">
        <f t="shared" ca="1" si="57"/>
        <v/>
      </c>
      <c r="AJ18" s="79" t="str">
        <f t="shared" ca="1" si="58"/>
        <v/>
      </c>
      <c r="AK18" s="83" t="str">
        <f t="shared" ca="1" si="59"/>
        <v/>
      </c>
      <c r="AL18" s="79" t="str">
        <f t="shared" ca="1" si="60"/>
        <v/>
      </c>
      <c r="AM18" s="83" t="str">
        <f t="shared" ca="1" si="61"/>
        <v/>
      </c>
      <c r="AN18" s="79" t="str">
        <f t="shared" ca="1" si="62"/>
        <v/>
      </c>
      <c r="AO18" s="83" t="str">
        <f t="shared" ca="1" si="63"/>
        <v/>
      </c>
      <c r="AP18" s="79" t="str">
        <f t="shared" ca="1" si="64"/>
        <v/>
      </c>
      <c r="AQ18" s="83" t="str">
        <f t="shared" ca="1" si="65"/>
        <v/>
      </c>
      <c r="AR18" s="79" t="str">
        <f t="shared" ca="1" si="66"/>
        <v/>
      </c>
      <c r="AS18" s="83" t="str">
        <f t="shared" ca="1" si="67"/>
        <v/>
      </c>
      <c r="AT18" s="79" t="str">
        <f t="shared" ca="1" si="68"/>
        <v/>
      </c>
      <c r="AU18" s="83" t="str">
        <f t="shared" ca="1" si="69"/>
        <v/>
      </c>
      <c r="AV18" s="79" t="str">
        <f t="shared" ca="1" si="70"/>
        <v/>
      </c>
      <c r="AW18" s="83" t="str">
        <f t="shared" ca="1" si="71"/>
        <v/>
      </c>
      <c r="AX18" s="79" t="str">
        <f t="shared" ca="1" si="72"/>
        <v/>
      </c>
      <c r="AY18" s="83" t="str">
        <f t="shared" ca="1" si="73"/>
        <v/>
      </c>
      <c r="AZ18" s="79" t="str">
        <f t="shared" ca="1" si="74"/>
        <v/>
      </c>
      <c r="BA18" s="83" t="str">
        <f t="shared" ca="1" si="75"/>
        <v/>
      </c>
      <c r="BB18" s="79" t="str">
        <f t="shared" ca="1" si="76"/>
        <v/>
      </c>
      <c r="BC18" s="83" t="str">
        <f t="shared" ca="1" si="77"/>
        <v/>
      </c>
      <c r="BD18" s="79" t="str">
        <f t="shared" ca="1" si="78"/>
        <v/>
      </c>
      <c r="BE18" s="83" t="str">
        <f t="shared" ca="1" si="79"/>
        <v/>
      </c>
      <c r="BF18" s="79" t="str">
        <f t="shared" ca="1" si="80"/>
        <v/>
      </c>
      <c r="BG18" s="83" t="str">
        <f t="shared" ca="1" si="81"/>
        <v/>
      </c>
      <c r="BH18" s="79" t="str">
        <f t="shared" ca="1" si="82"/>
        <v/>
      </c>
      <c r="BI18" s="83" t="str">
        <f t="shared" ca="1" si="83"/>
        <v/>
      </c>
      <c r="BJ18" s="79" t="str">
        <f t="shared" ca="1" si="84"/>
        <v/>
      </c>
      <c r="BK18" s="83" t="str">
        <f t="shared" ca="1" si="85"/>
        <v/>
      </c>
    </row>
    <row r="19" spans="1:63" s="69" customFormat="1" ht="21" customHeight="1">
      <c r="A19" s="282">
        <v>6</v>
      </c>
      <c r="B19" s="846" t="s">
        <v>285</v>
      </c>
      <c r="C19" s="78">
        <f t="shared" ca="1" si="86"/>
        <v>1932848.13</v>
      </c>
      <c r="D19" s="84" t="str">
        <f t="shared" ca="1" si="27"/>
        <v/>
      </c>
      <c r="E19" s="83" t="str">
        <f t="shared" ca="1" si="28"/>
        <v/>
      </c>
      <c r="F19" s="79">
        <f t="shared" ca="1" si="29"/>
        <v>1985282.4</v>
      </c>
      <c r="G19" s="83">
        <f t="shared" ca="1" si="30"/>
        <v>0</v>
      </c>
      <c r="H19" s="79">
        <f t="shared" ca="1" si="31"/>
        <v>2094512</v>
      </c>
      <c r="I19" s="83">
        <f t="shared" ca="1" si="32"/>
        <v>0</v>
      </c>
      <c r="J19" s="79">
        <f t="shared" ca="1" si="33"/>
        <v>1718750</v>
      </c>
      <c r="K19" s="83">
        <f t="shared" ca="1" si="34"/>
        <v>10.909090909090908</v>
      </c>
      <c r="L19" s="79" t="str">
        <f t="shared" ca="1" si="35"/>
        <v/>
      </c>
      <c r="M19" s="83" t="str">
        <f t="shared" ca="1" si="87"/>
        <v/>
      </c>
      <c r="N19" s="79" t="str">
        <f t="shared" ca="1" si="36"/>
        <v/>
      </c>
      <c r="O19" s="83" t="str">
        <f t="shared" ca="1" si="37"/>
        <v/>
      </c>
      <c r="P19" s="79" t="str">
        <f t="shared" ca="1" si="38"/>
        <v/>
      </c>
      <c r="Q19" s="83" t="str">
        <f t="shared" ca="1" si="39"/>
        <v/>
      </c>
      <c r="R19" s="79" t="str">
        <f t="shared" ca="1" si="40"/>
        <v/>
      </c>
      <c r="S19" s="83" t="str">
        <f t="shared" ca="1" si="41"/>
        <v/>
      </c>
      <c r="T19" s="79" t="str">
        <f t="shared" ca="1" si="42"/>
        <v/>
      </c>
      <c r="U19" s="83" t="str">
        <f t="shared" ca="1" si="43"/>
        <v/>
      </c>
      <c r="V19" s="79" t="str">
        <f t="shared" ca="1" si="44"/>
        <v/>
      </c>
      <c r="W19" s="83" t="str">
        <f t="shared" ca="1" si="45"/>
        <v/>
      </c>
      <c r="X19" s="79" t="str">
        <f t="shared" ca="1" si="46"/>
        <v/>
      </c>
      <c r="Y19" s="83" t="str">
        <f t="shared" ca="1" si="47"/>
        <v/>
      </c>
      <c r="Z19" s="79" t="str">
        <f t="shared" ca="1" si="48"/>
        <v/>
      </c>
      <c r="AA19" s="83" t="str">
        <f t="shared" ca="1" si="49"/>
        <v/>
      </c>
      <c r="AB19" s="79" t="str">
        <f t="shared" ca="1" si="50"/>
        <v/>
      </c>
      <c r="AC19" s="83" t="str">
        <f t="shared" ca="1" si="51"/>
        <v/>
      </c>
      <c r="AD19" s="79" t="str">
        <f t="shared" ca="1" si="52"/>
        <v/>
      </c>
      <c r="AE19" s="83" t="str">
        <f t="shared" ca="1" si="53"/>
        <v/>
      </c>
      <c r="AF19" s="79" t="str">
        <f t="shared" ca="1" si="54"/>
        <v/>
      </c>
      <c r="AG19" s="83" t="str">
        <f t="shared" ca="1" si="55"/>
        <v/>
      </c>
      <c r="AH19" s="79" t="str">
        <f t="shared" ca="1" si="56"/>
        <v/>
      </c>
      <c r="AI19" s="83" t="str">
        <f t="shared" ca="1" si="57"/>
        <v/>
      </c>
      <c r="AJ19" s="79" t="str">
        <f t="shared" ca="1" si="58"/>
        <v/>
      </c>
      <c r="AK19" s="83" t="str">
        <f t="shared" ca="1" si="59"/>
        <v/>
      </c>
      <c r="AL19" s="79" t="str">
        <f t="shared" ca="1" si="60"/>
        <v/>
      </c>
      <c r="AM19" s="83" t="str">
        <f t="shared" ca="1" si="61"/>
        <v/>
      </c>
      <c r="AN19" s="79" t="str">
        <f t="shared" ca="1" si="62"/>
        <v/>
      </c>
      <c r="AO19" s="83" t="str">
        <f t="shared" ca="1" si="63"/>
        <v/>
      </c>
      <c r="AP19" s="79" t="str">
        <f t="shared" ca="1" si="64"/>
        <v/>
      </c>
      <c r="AQ19" s="83" t="str">
        <f t="shared" ca="1" si="65"/>
        <v/>
      </c>
      <c r="AR19" s="79" t="str">
        <f t="shared" ca="1" si="66"/>
        <v/>
      </c>
      <c r="AS19" s="83" t="str">
        <f t="shared" ca="1" si="67"/>
        <v/>
      </c>
      <c r="AT19" s="79" t="str">
        <f t="shared" ca="1" si="68"/>
        <v/>
      </c>
      <c r="AU19" s="83" t="str">
        <f t="shared" ca="1" si="69"/>
        <v/>
      </c>
      <c r="AV19" s="79" t="str">
        <f t="shared" ca="1" si="70"/>
        <v/>
      </c>
      <c r="AW19" s="83" t="str">
        <f t="shared" ca="1" si="71"/>
        <v/>
      </c>
      <c r="AX19" s="79" t="str">
        <f t="shared" ca="1" si="72"/>
        <v/>
      </c>
      <c r="AY19" s="83" t="str">
        <f t="shared" ca="1" si="73"/>
        <v/>
      </c>
      <c r="AZ19" s="79" t="str">
        <f t="shared" ca="1" si="74"/>
        <v/>
      </c>
      <c r="BA19" s="83" t="str">
        <f t="shared" ca="1" si="75"/>
        <v/>
      </c>
      <c r="BB19" s="79" t="str">
        <f t="shared" ca="1" si="76"/>
        <v/>
      </c>
      <c r="BC19" s="83" t="str">
        <f t="shared" ca="1" si="77"/>
        <v/>
      </c>
      <c r="BD19" s="79" t="str">
        <f t="shared" ca="1" si="78"/>
        <v/>
      </c>
      <c r="BE19" s="83" t="str">
        <f t="shared" ca="1" si="79"/>
        <v/>
      </c>
      <c r="BF19" s="79" t="str">
        <f t="shared" ca="1" si="80"/>
        <v/>
      </c>
      <c r="BG19" s="83" t="str">
        <f t="shared" ca="1" si="81"/>
        <v/>
      </c>
      <c r="BH19" s="79" t="str">
        <f t="shared" ca="1" si="82"/>
        <v/>
      </c>
      <c r="BI19" s="83" t="str">
        <f t="shared" ca="1" si="83"/>
        <v/>
      </c>
      <c r="BJ19" s="79" t="str">
        <f t="shared" ca="1" si="84"/>
        <v/>
      </c>
      <c r="BK19" s="83" t="str">
        <f t="shared" ca="1" si="85"/>
        <v/>
      </c>
    </row>
    <row r="20" spans="1:63" s="69" customFormat="1" ht="21" customHeight="1">
      <c r="A20" s="282">
        <v>7</v>
      </c>
      <c r="B20" s="846" t="s">
        <v>286</v>
      </c>
      <c r="C20" s="78">
        <f t="shared" ca="1" si="86"/>
        <v>2034419.63</v>
      </c>
      <c r="D20" s="84" t="str">
        <f t="shared" ca="1" si="27"/>
        <v/>
      </c>
      <c r="E20" s="83" t="str">
        <f t="shared" ca="1" si="28"/>
        <v/>
      </c>
      <c r="F20" s="79">
        <f t="shared" ca="1" si="29"/>
        <v>2153384.1</v>
      </c>
      <c r="G20" s="83">
        <f t="shared" ca="1" si="30"/>
        <v>0</v>
      </c>
      <c r="H20" s="79">
        <f t="shared" ca="1" si="31"/>
        <v>2122374.7999999998</v>
      </c>
      <c r="I20" s="83">
        <f t="shared" ca="1" si="32"/>
        <v>0</v>
      </c>
      <c r="J20" s="79">
        <f t="shared" ca="1" si="33"/>
        <v>1827500</v>
      </c>
      <c r="K20" s="83">
        <f t="shared" ca="1" si="34"/>
        <v>10.909090909090908</v>
      </c>
      <c r="L20" s="79" t="str">
        <f t="shared" ca="1" si="35"/>
        <v/>
      </c>
      <c r="M20" s="83" t="str">
        <f t="shared" ca="1" si="87"/>
        <v/>
      </c>
      <c r="N20" s="79" t="str">
        <f t="shared" ca="1" si="36"/>
        <v/>
      </c>
      <c r="O20" s="83" t="str">
        <f t="shared" ca="1" si="37"/>
        <v/>
      </c>
      <c r="P20" s="79" t="str">
        <f t="shared" ca="1" si="38"/>
        <v/>
      </c>
      <c r="Q20" s="83" t="str">
        <f t="shared" ca="1" si="39"/>
        <v/>
      </c>
      <c r="R20" s="79" t="str">
        <f t="shared" ca="1" si="40"/>
        <v/>
      </c>
      <c r="S20" s="83" t="str">
        <f t="shared" ca="1" si="41"/>
        <v/>
      </c>
      <c r="T20" s="79" t="str">
        <f t="shared" ca="1" si="42"/>
        <v/>
      </c>
      <c r="U20" s="83" t="str">
        <f t="shared" ca="1" si="43"/>
        <v/>
      </c>
      <c r="V20" s="79" t="str">
        <f t="shared" ca="1" si="44"/>
        <v/>
      </c>
      <c r="W20" s="83" t="str">
        <f t="shared" ca="1" si="45"/>
        <v/>
      </c>
      <c r="X20" s="79" t="str">
        <f t="shared" ca="1" si="46"/>
        <v/>
      </c>
      <c r="Y20" s="83" t="str">
        <f t="shared" ca="1" si="47"/>
        <v/>
      </c>
      <c r="Z20" s="79" t="str">
        <f t="shared" ca="1" si="48"/>
        <v/>
      </c>
      <c r="AA20" s="83" t="str">
        <f t="shared" ca="1" si="49"/>
        <v/>
      </c>
      <c r="AB20" s="79" t="str">
        <f t="shared" ca="1" si="50"/>
        <v/>
      </c>
      <c r="AC20" s="83" t="str">
        <f t="shared" ca="1" si="51"/>
        <v/>
      </c>
      <c r="AD20" s="79" t="str">
        <f t="shared" ca="1" si="52"/>
        <v/>
      </c>
      <c r="AE20" s="83" t="str">
        <f t="shared" ca="1" si="53"/>
        <v/>
      </c>
      <c r="AF20" s="79" t="str">
        <f t="shared" ca="1" si="54"/>
        <v/>
      </c>
      <c r="AG20" s="83" t="str">
        <f t="shared" ca="1" si="55"/>
        <v/>
      </c>
      <c r="AH20" s="79" t="str">
        <f t="shared" ca="1" si="56"/>
        <v/>
      </c>
      <c r="AI20" s="83" t="str">
        <f t="shared" ca="1" si="57"/>
        <v/>
      </c>
      <c r="AJ20" s="79" t="str">
        <f t="shared" ca="1" si="58"/>
        <v/>
      </c>
      <c r="AK20" s="83" t="str">
        <f t="shared" ca="1" si="59"/>
        <v/>
      </c>
      <c r="AL20" s="79" t="str">
        <f t="shared" ca="1" si="60"/>
        <v/>
      </c>
      <c r="AM20" s="83" t="str">
        <f t="shared" ca="1" si="61"/>
        <v/>
      </c>
      <c r="AN20" s="79" t="str">
        <f t="shared" ca="1" si="62"/>
        <v/>
      </c>
      <c r="AO20" s="83" t="str">
        <f t="shared" ca="1" si="63"/>
        <v/>
      </c>
      <c r="AP20" s="79" t="str">
        <f t="shared" ca="1" si="64"/>
        <v/>
      </c>
      <c r="AQ20" s="83" t="str">
        <f t="shared" ca="1" si="65"/>
        <v/>
      </c>
      <c r="AR20" s="79" t="str">
        <f t="shared" ca="1" si="66"/>
        <v/>
      </c>
      <c r="AS20" s="83" t="str">
        <f t="shared" ca="1" si="67"/>
        <v/>
      </c>
      <c r="AT20" s="79" t="str">
        <f t="shared" ca="1" si="68"/>
        <v/>
      </c>
      <c r="AU20" s="83" t="str">
        <f t="shared" ca="1" si="69"/>
        <v/>
      </c>
      <c r="AV20" s="79" t="str">
        <f t="shared" ca="1" si="70"/>
        <v/>
      </c>
      <c r="AW20" s="83" t="str">
        <f t="shared" ca="1" si="71"/>
        <v/>
      </c>
      <c r="AX20" s="79" t="str">
        <f t="shared" ca="1" si="72"/>
        <v/>
      </c>
      <c r="AY20" s="83" t="str">
        <f t="shared" ca="1" si="73"/>
        <v/>
      </c>
      <c r="AZ20" s="79" t="str">
        <f t="shared" ca="1" si="74"/>
        <v/>
      </c>
      <c r="BA20" s="83" t="str">
        <f t="shared" ca="1" si="75"/>
        <v/>
      </c>
      <c r="BB20" s="79" t="str">
        <f t="shared" ca="1" si="76"/>
        <v/>
      </c>
      <c r="BC20" s="83" t="str">
        <f t="shared" ca="1" si="77"/>
        <v/>
      </c>
      <c r="BD20" s="79" t="str">
        <f t="shared" ca="1" si="78"/>
        <v/>
      </c>
      <c r="BE20" s="83" t="str">
        <f t="shared" ca="1" si="79"/>
        <v/>
      </c>
      <c r="BF20" s="79" t="str">
        <f t="shared" ca="1" si="80"/>
        <v/>
      </c>
      <c r="BG20" s="83" t="str">
        <f t="shared" ca="1" si="81"/>
        <v/>
      </c>
      <c r="BH20" s="79" t="str">
        <f t="shared" ca="1" si="82"/>
        <v/>
      </c>
      <c r="BI20" s="83" t="str">
        <f t="shared" ca="1" si="83"/>
        <v/>
      </c>
      <c r="BJ20" s="79" t="str">
        <f t="shared" ca="1" si="84"/>
        <v/>
      </c>
      <c r="BK20" s="83" t="str">
        <f t="shared" ca="1" si="85"/>
        <v/>
      </c>
    </row>
    <row r="21" spans="1:63" s="69" customFormat="1" ht="21" customHeight="1">
      <c r="A21" s="282">
        <v>8</v>
      </c>
      <c r="B21" s="935" t="s">
        <v>289</v>
      </c>
      <c r="C21" s="78">
        <f t="shared" ca="1" si="26"/>
        <v>23229558.07</v>
      </c>
      <c r="D21" s="84" t="str">
        <f t="shared" ca="1" si="27"/>
        <v/>
      </c>
      <c r="E21" s="83" t="str">
        <f t="shared" ca="1" si="28"/>
        <v/>
      </c>
      <c r="F21" s="79">
        <f t="shared" ca="1" si="29"/>
        <v>20925595.199999999</v>
      </c>
      <c r="G21" s="83">
        <f t="shared" ca="1" si="30"/>
        <v>10.909090909090908</v>
      </c>
      <c r="H21" s="79">
        <f t="shared" ca="1" si="31"/>
        <v>25533704</v>
      </c>
      <c r="I21" s="83">
        <f t="shared" ca="1" si="32"/>
        <v>0</v>
      </c>
      <c r="J21" s="79">
        <f t="shared" ca="1" si="33"/>
        <v>23229375</v>
      </c>
      <c r="K21" s="83">
        <f t="shared" ca="1" si="34"/>
        <v>10.909090909090908</v>
      </c>
      <c r="L21" s="79" t="str">
        <f t="shared" ca="1" si="35"/>
        <v/>
      </c>
      <c r="M21" s="83" t="str">
        <f t="shared" ca="1" si="87"/>
        <v/>
      </c>
      <c r="N21" s="79" t="str">
        <f t="shared" ca="1" si="36"/>
        <v/>
      </c>
      <c r="O21" s="83" t="str">
        <f t="shared" ca="1" si="37"/>
        <v/>
      </c>
      <c r="P21" s="79" t="str">
        <f t="shared" ca="1" si="38"/>
        <v/>
      </c>
      <c r="Q21" s="83" t="str">
        <f t="shared" ca="1" si="39"/>
        <v/>
      </c>
      <c r="R21" s="79" t="str">
        <f t="shared" ca="1" si="40"/>
        <v/>
      </c>
      <c r="S21" s="83" t="str">
        <f t="shared" ca="1" si="41"/>
        <v/>
      </c>
      <c r="T21" s="79" t="str">
        <f t="shared" ca="1" si="42"/>
        <v/>
      </c>
      <c r="U21" s="83" t="str">
        <f t="shared" ca="1" si="43"/>
        <v/>
      </c>
      <c r="V21" s="79" t="str">
        <f t="shared" ca="1" si="44"/>
        <v/>
      </c>
      <c r="W21" s="83" t="str">
        <f t="shared" ca="1" si="45"/>
        <v/>
      </c>
      <c r="X21" s="79" t="str">
        <f t="shared" ca="1" si="46"/>
        <v/>
      </c>
      <c r="Y21" s="83" t="str">
        <f t="shared" ca="1" si="47"/>
        <v/>
      </c>
      <c r="Z21" s="79" t="str">
        <f t="shared" ca="1" si="48"/>
        <v/>
      </c>
      <c r="AA21" s="83" t="str">
        <f t="shared" ca="1" si="49"/>
        <v/>
      </c>
      <c r="AB21" s="79" t="str">
        <f t="shared" ca="1" si="50"/>
        <v/>
      </c>
      <c r="AC21" s="83" t="str">
        <f t="shared" ca="1" si="51"/>
        <v/>
      </c>
      <c r="AD21" s="79" t="str">
        <f t="shared" ca="1" si="52"/>
        <v/>
      </c>
      <c r="AE21" s="83" t="str">
        <f t="shared" ca="1" si="53"/>
        <v/>
      </c>
      <c r="AF21" s="79" t="str">
        <f t="shared" ca="1" si="54"/>
        <v/>
      </c>
      <c r="AG21" s="83" t="str">
        <f t="shared" ca="1" si="55"/>
        <v/>
      </c>
      <c r="AH21" s="79" t="str">
        <f t="shared" ca="1" si="56"/>
        <v/>
      </c>
      <c r="AI21" s="83" t="str">
        <f t="shared" ca="1" si="57"/>
        <v/>
      </c>
      <c r="AJ21" s="79" t="str">
        <f t="shared" ca="1" si="58"/>
        <v/>
      </c>
      <c r="AK21" s="83" t="str">
        <f t="shared" ca="1" si="59"/>
        <v/>
      </c>
      <c r="AL21" s="79" t="str">
        <f t="shared" ca="1" si="60"/>
        <v/>
      </c>
      <c r="AM21" s="83" t="str">
        <f t="shared" ca="1" si="61"/>
        <v/>
      </c>
      <c r="AN21" s="79" t="str">
        <f t="shared" ca="1" si="62"/>
        <v/>
      </c>
      <c r="AO21" s="83" t="str">
        <f t="shared" ca="1" si="63"/>
        <v/>
      </c>
      <c r="AP21" s="79" t="str">
        <f t="shared" ca="1" si="64"/>
        <v/>
      </c>
      <c r="AQ21" s="83" t="str">
        <f t="shared" ca="1" si="65"/>
        <v/>
      </c>
      <c r="AR21" s="79" t="str">
        <f t="shared" ca="1" si="66"/>
        <v/>
      </c>
      <c r="AS21" s="83" t="str">
        <f t="shared" ca="1" si="67"/>
        <v/>
      </c>
      <c r="AT21" s="79" t="str">
        <f t="shared" ca="1" si="68"/>
        <v/>
      </c>
      <c r="AU21" s="83" t="str">
        <f t="shared" ca="1" si="69"/>
        <v/>
      </c>
      <c r="AV21" s="79" t="str">
        <f t="shared" ca="1" si="70"/>
        <v/>
      </c>
      <c r="AW21" s="83" t="str">
        <f t="shared" ca="1" si="71"/>
        <v/>
      </c>
      <c r="AX21" s="79" t="str">
        <f t="shared" ca="1" si="72"/>
        <v/>
      </c>
      <c r="AY21" s="83" t="str">
        <f t="shared" ca="1" si="73"/>
        <v/>
      </c>
      <c r="AZ21" s="79" t="str">
        <f t="shared" ca="1" si="74"/>
        <v/>
      </c>
      <c r="BA21" s="83" t="str">
        <f t="shared" ca="1" si="75"/>
        <v/>
      </c>
      <c r="BB21" s="79" t="str">
        <f t="shared" ca="1" si="76"/>
        <v/>
      </c>
      <c r="BC21" s="83" t="str">
        <f t="shared" ca="1" si="77"/>
        <v/>
      </c>
      <c r="BD21" s="79" t="str">
        <f t="shared" ca="1" si="78"/>
        <v/>
      </c>
      <c r="BE21" s="83" t="str">
        <f t="shared" ca="1" si="79"/>
        <v/>
      </c>
      <c r="BF21" s="79" t="str">
        <f t="shared" ca="1" si="80"/>
        <v/>
      </c>
      <c r="BG21" s="83" t="str">
        <f t="shared" ca="1" si="81"/>
        <v/>
      </c>
      <c r="BH21" s="79" t="str">
        <f t="shared" ca="1" si="82"/>
        <v/>
      </c>
      <c r="BI21" s="83" t="str">
        <f t="shared" ca="1" si="83"/>
        <v/>
      </c>
      <c r="BJ21" s="79" t="str">
        <f t="shared" ca="1" si="84"/>
        <v/>
      </c>
      <c r="BK21" s="83" t="str">
        <f t="shared" ca="1" si="85"/>
        <v/>
      </c>
    </row>
    <row r="22" spans="1:63" s="69" customFormat="1" ht="21" customHeight="1">
      <c r="A22" s="282">
        <v>9</v>
      </c>
      <c r="B22" s="846" t="s">
        <v>292</v>
      </c>
      <c r="C22" s="78">
        <f t="shared" ca="1" si="26"/>
        <v>474371.73</v>
      </c>
      <c r="D22" s="84" t="str">
        <f t="shared" ca="1" si="27"/>
        <v/>
      </c>
      <c r="E22" s="83" t="str">
        <f t="shared" ca="1" si="28"/>
        <v/>
      </c>
      <c r="F22" s="79">
        <f t="shared" ca="1" si="29"/>
        <v>446454.2</v>
      </c>
      <c r="G22" s="83">
        <f t="shared" ca="1" si="30"/>
        <v>10.909090909090908</v>
      </c>
      <c r="H22" s="79">
        <f t="shared" ca="1" si="31"/>
        <v>543536</v>
      </c>
      <c r="I22" s="83">
        <f t="shared" ca="1" si="32"/>
        <v>0</v>
      </c>
      <c r="J22" s="79">
        <f t="shared" ca="1" si="33"/>
        <v>433125</v>
      </c>
      <c r="K22" s="83">
        <f t="shared" ca="1" si="34"/>
        <v>10.909090909090908</v>
      </c>
      <c r="L22" s="79" t="str">
        <f t="shared" ca="1" si="35"/>
        <v/>
      </c>
      <c r="M22" s="83" t="str">
        <f t="shared" ca="1" si="87"/>
        <v/>
      </c>
      <c r="N22" s="79" t="str">
        <f t="shared" ca="1" si="36"/>
        <v/>
      </c>
      <c r="O22" s="83" t="str">
        <f t="shared" ca="1" si="37"/>
        <v/>
      </c>
      <c r="P22" s="79" t="str">
        <f t="shared" ca="1" si="38"/>
        <v/>
      </c>
      <c r="Q22" s="83" t="str">
        <f t="shared" ca="1" si="39"/>
        <v/>
      </c>
      <c r="R22" s="79" t="str">
        <f t="shared" ca="1" si="40"/>
        <v/>
      </c>
      <c r="S22" s="83" t="str">
        <f t="shared" ca="1" si="41"/>
        <v/>
      </c>
      <c r="T22" s="79" t="str">
        <f t="shared" ca="1" si="42"/>
        <v/>
      </c>
      <c r="U22" s="83" t="str">
        <f t="shared" ca="1" si="43"/>
        <v/>
      </c>
      <c r="V22" s="79" t="str">
        <f t="shared" ca="1" si="44"/>
        <v/>
      </c>
      <c r="W22" s="83" t="str">
        <f t="shared" ca="1" si="45"/>
        <v/>
      </c>
      <c r="X22" s="79" t="str">
        <f t="shared" ca="1" si="46"/>
        <v/>
      </c>
      <c r="Y22" s="83" t="str">
        <f t="shared" ca="1" si="47"/>
        <v/>
      </c>
      <c r="Z22" s="79" t="str">
        <f t="shared" ca="1" si="48"/>
        <v/>
      </c>
      <c r="AA22" s="83" t="str">
        <f t="shared" ca="1" si="49"/>
        <v/>
      </c>
      <c r="AB22" s="79" t="str">
        <f t="shared" ca="1" si="50"/>
        <v/>
      </c>
      <c r="AC22" s="83" t="str">
        <f t="shared" ca="1" si="51"/>
        <v/>
      </c>
      <c r="AD22" s="79" t="str">
        <f t="shared" ca="1" si="52"/>
        <v/>
      </c>
      <c r="AE22" s="83" t="str">
        <f t="shared" ca="1" si="53"/>
        <v/>
      </c>
      <c r="AF22" s="79" t="str">
        <f t="shared" ca="1" si="54"/>
        <v/>
      </c>
      <c r="AG22" s="83" t="str">
        <f t="shared" ca="1" si="55"/>
        <v/>
      </c>
      <c r="AH22" s="79" t="str">
        <f t="shared" ca="1" si="56"/>
        <v/>
      </c>
      <c r="AI22" s="83" t="str">
        <f t="shared" ca="1" si="57"/>
        <v/>
      </c>
      <c r="AJ22" s="79" t="str">
        <f t="shared" ca="1" si="58"/>
        <v/>
      </c>
      <c r="AK22" s="83" t="str">
        <f t="shared" ca="1" si="59"/>
        <v/>
      </c>
      <c r="AL22" s="79" t="str">
        <f t="shared" ca="1" si="60"/>
        <v/>
      </c>
      <c r="AM22" s="83" t="str">
        <f t="shared" ca="1" si="61"/>
        <v/>
      </c>
      <c r="AN22" s="79" t="str">
        <f t="shared" ca="1" si="62"/>
        <v/>
      </c>
      <c r="AO22" s="83" t="str">
        <f t="shared" ca="1" si="63"/>
        <v/>
      </c>
      <c r="AP22" s="79" t="str">
        <f t="shared" ca="1" si="64"/>
        <v/>
      </c>
      <c r="AQ22" s="83" t="str">
        <f t="shared" ca="1" si="65"/>
        <v/>
      </c>
      <c r="AR22" s="79" t="str">
        <f t="shared" ca="1" si="66"/>
        <v/>
      </c>
      <c r="AS22" s="83" t="str">
        <f t="shared" ca="1" si="67"/>
        <v/>
      </c>
      <c r="AT22" s="79" t="str">
        <f t="shared" ca="1" si="68"/>
        <v/>
      </c>
      <c r="AU22" s="83" t="str">
        <f t="shared" ca="1" si="69"/>
        <v/>
      </c>
      <c r="AV22" s="79" t="str">
        <f t="shared" ca="1" si="70"/>
        <v/>
      </c>
      <c r="AW22" s="83" t="str">
        <f t="shared" ca="1" si="71"/>
        <v/>
      </c>
      <c r="AX22" s="79" t="str">
        <f t="shared" ca="1" si="72"/>
        <v/>
      </c>
      <c r="AY22" s="83" t="str">
        <f t="shared" ca="1" si="73"/>
        <v/>
      </c>
      <c r="AZ22" s="79" t="str">
        <f t="shared" ca="1" si="74"/>
        <v/>
      </c>
      <c r="BA22" s="83" t="str">
        <f t="shared" ca="1" si="75"/>
        <v/>
      </c>
      <c r="BB22" s="79" t="str">
        <f t="shared" ca="1" si="76"/>
        <v/>
      </c>
      <c r="BC22" s="83" t="str">
        <f t="shared" ca="1" si="77"/>
        <v/>
      </c>
      <c r="BD22" s="79" t="str">
        <f t="shared" ca="1" si="78"/>
        <v/>
      </c>
      <c r="BE22" s="83" t="str">
        <f t="shared" ca="1" si="79"/>
        <v/>
      </c>
      <c r="BF22" s="79" t="str">
        <f t="shared" ca="1" si="80"/>
        <v/>
      </c>
      <c r="BG22" s="83" t="str">
        <f t="shared" ca="1" si="81"/>
        <v/>
      </c>
      <c r="BH22" s="79" t="str">
        <f t="shared" ca="1" si="82"/>
        <v/>
      </c>
      <c r="BI22" s="83" t="str">
        <f t="shared" ca="1" si="83"/>
        <v/>
      </c>
      <c r="BJ22" s="79" t="str">
        <f t="shared" ca="1" si="84"/>
        <v/>
      </c>
      <c r="BK22" s="83" t="str">
        <f t="shared" ca="1" si="85"/>
        <v/>
      </c>
    </row>
    <row r="23" spans="1:63" s="69" customFormat="1" ht="21" customHeight="1">
      <c r="A23" s="282">
        <v>10</v>
      </c>
      <c r="B23" s="936" t="s">
        <v>294</v>
      </c>
      <c r="C23" s="78">
        <f t="shared" ca="1" si="26"/>
        <v>429284.57</v>
      </c>
      <c r="D23" s="84" t="str">
        <f t="shared" ca="1" si="27"/>
        <v/>
      </c>
      <c r="E23" s="83" t="str">
        <f t="shared" ca="1" si="28"/>
        <v/>
      </c>
      <c r="F23" s="79">
        <f t="shared" ca="1" si="29"/>
        <v>537324.69999999995</v>
      </c>
      <c r="G23" s="83">
        <f t="shared" ca="1" si="30"/>
        <v>0</v>
      </c>
      <c r="H23" s="79">
        <f t="shared" ca="1" si="31"/>
        <v>397635</v>
      </c>
      <c r="I23" s="83">
        <f t="shared" ca="1" si="32"/>
        <v>10.909090909090908</v>
      </c>
      <c r="J23" s="79">
        <f t="shared" ca="1" si="33"/>
        <v>352894</v>
      </c>
      <c r="K23" s="83">
        <f t="shared" ca="1" si="34"/>
        <v>10.909090909090908</v>
      </c>
      <c r="L23" s="79" t="str">
        <f t="shared" ca="1" si="35"/>
        <v/>
      </c>
      <c r="M23" s="83" t="str">
        <f t="shared" ca="1" si="87"/>
        <v/>
      </c>
      <c r="N23" s="79" t="str">
        <f t="shared" ca="1" si="36"/>
        <v/>
      </c>
      <c r="O23" s="83" t="str">
        <f t="shared" ca="1" si="37"/>
        <v/>
      </c>
      <c r="P23" s="79" t="str">
        <f t="shared" ca="1" si="38"/>
        <v/>
      </c>
      <c r="Q23" s="83" t="str">
        <f t="shared" ca="1" si="39"/>
        <v/>
      </c>
      <c r="R23" s="79" t="str">
        <f t="shared" ca="1" si="40"/>
        <v/>
      </c>
      <c r="S23" s="83" t="str">
        <f t="shared" ca="1" si="41"/>
        <v/>
      </c>
      <c r="T23" s="79" t="str">
        <f t="shared" ca="1" si="42"/>
        <v/>
      </c>
      <c r="U23" s="83" t="str">
        <f t="shared" ca="1" si="43"/>
        <v/>
      </c>
      <c r="V23" s="79" t="str">
        <f t="shared" ca="1" si="44"/>
        <v/>
      </c>
      <c r="W23" s="83" t="str">
        <f t="shared" ca="1" si="45"/>
        <v/>
      </c>
      <c r="X23" s="79" t="str">
        <f t="shared" ca="1" si="46"/>
        <v/>
      </c>
      <c r="Y23" s="83" t="str">
        <f t="shared" ca="1" si="47"/>
        <v/>
      </c>
      <c r="Z23" s="79" t="str">
        <f t="shared" ca="1" si="48"/>
        <v/>
      </c>
      <c r="AA23" s="83" t="str">
        <f t="shared" ca="1" si="49"/>
        <v/>
      </c>
      <c r="AB23" s="79" t="str">
        <f t="shared" ca="1" si="50"/>
        <v/>
      </c>
      <c r="AC23" s="83" t="str">
        <f t="shared" ca="1" si="51"/>
        <v/>
      </c>
      <c r="AD23" s="79" t="str">
        <f t="shared" ca="1" si="52"/>
        <v/>
      </c>
      <c r="AE23" s="83" t="str">
        <f t="shared" ca="1" si="53"/>
        <v/>
      </c>
      <c r="AF23" s="79" t="str">
        <f t="shared" ca="1" si="54"/>
        <v/>
      </c>
      <c r="AG23" s="83" t="str">
        <f t="shared" ca="1" si="55"/>
        <v/>
      </c>
      <c r="AH23" s="79" t="str">
        <f t="shared" ca="1" si="56"/>
        <v/>
      </c>
      <c r="AI23" s="83" t="str">
        <f t="shared" ca="1" si="57"/>
        <v/>
      </c>
      <c r="AJ23" s="79" t="str">
        <f t="shared" ca="1" si="58"/>
        <v/>
      </c>
      <c r="AK23" s="83" t="str">
        <f t="shared" ca="1" si="59"/>
        <v/>
      </c>
      <c r="AL23" s="79" t="str">
        <f t="shared" ca="1" si="60"/>
        <v/>
      </c>
      <c r="AM23" s="83" t="str">
        <f t="shared" ca="1" si="61"/>
        <v/>
      </c>
      <c r="AN23" s="79" t="str">
        <f t="shared" ca="1" si="62"/>
        <v/>
      </c>
      <c r="AO23" s="83" t="str">
        <f t="shared" ca="1" si="63"/>
        <v/>
      </c>
      <c r="AP23" s="79" t="str">
        <f t="shared" ca="1" si="64"/>
        <v/>
      </c>
      <c r="AQ23" s="83" t="str">
        <f t="shared" ca="1" si="65"/>
        <v/>
      </c>
      <c r="AR23" s="79" t="str">
        <f t="shared" ca="1" si="66"/>
        <v/>
      </c>
      <c r="AS23" s="83" t="str">
        <f t="shared" ca="1" si="67"/>
        <v/>
      </c>
      <c r="AT23" s="79" t="str">
        <f t="shared" ca="1" si="68"/>
        <v/>
      </c>
      <c r="AU23" s="83" t="str">
        <f t="shared" ca="1" si="69"/>
        <v/>
      </c>
      <c r="AV23" s="79" t="str">
        <f t="shared" ca="1" si="70"/>
        <v/>
      </c>
      <c r="AW23" s="83" t="str">
        <f t="shared" ca="1" si="71"/>
        <v/>
      </c>
      <c r="AX23" s="79" t="str">
        <f t="shared" ca="1" si="72"/>
        <v/>
      </c>
      <c r="AY23" s="83" t="str">
        <f t="shared" ca="1" si="73"/>
        <v/>
      </c>
      <c r="AZ23" s="79" t="str">
        <f t="shared" ca="1" si="74"/>
        <v/>
      </c>
      <c r="BA23" s="83" t="str">
        <f t="shared" ca="1" si="75"/>
        <v/>
      </c>
      <c r="BB23" s="79" t="str">
        <f t="shared" ca="1" si="76"/>
        <v/>
      </c>
      <c r="BC23" s="83" t="str">
        <f t="shared" ca="1" si="77"/>
        <v/>
      </c>
      <c r="BD23" s="79" t="str">
        <f t="shared" ca="1" si="78"/>
        <v/>
      </c>
      <c r="BE23" s="83" t="str">
        <f t="shared" ca="1" si="79"/>
        <v/>
      </c>
      <c r="BF23" s="79" t="str">
        <f t="shared" ca="1" si="80"/>
        <v/>
      </c>
      <c r="BG23" s="83" t="str">
        <f t="shared" ca="1" si="81"/>
        <v/>
      </c>
      <c r="BH23" s="79" t="str">
        <f t="shared" ca="1" si="82"/>
        <v/>
      </c>
      <c r="BI23" s="83" t="str">
        <f t="shared" ca="1" si="83"/>
        <v/>
      </c>
      <c r="BJ23" s="79" t="str">
        <f t="shared" ca="1" si="84"/>
        <v/>
      </c>
      <c r="BK23" s="83" t="str">
        <f t="shared" ca="1" si="85"/>
        <v/>
      </c>
    </row>
    <row r="24" spans="1:63" s="69" customFormat="1" ht="21" customHeight="1">
      <c r="A24" s="282">
        <v>11</v>
      </c>
      <c r="B24" s="936" t="s">
        <v>296</v>
      </c>
      <c r="C24" s="78">
        <f t="shared" ca="1" si="26"/>
        <v>2592.13</v>
      </c>
      <c r="D24" s="84" t="str">
        <f t="shared" ca="1" si="27"/>
        <v/>
      </c>
      <c r="E24" s="83" t="str">
        <f t="shared" ca="1" si="28"/>
        <v/>
      </c>
      <c r="F24" s="79">
        <f t="shared" ca="1" si="29"/>
        <v>2604.6</v>
      </c>
      <c r="G24" s="83">
        <f t="shared" ca="1" si="30"/>
        <v>0</v>
      </c>
      <c r="H24" s="79">
        <f t="shared" ca="1" si="31"/>
        <v>3551.8</v>
      </c>
      <c r="I24" s="83">
        <f t="shared" ca="1" si="32"/>
        <v>0</v>
      </c>
      <c r="J24" s="79">
        <f t="shared" ca="1" si="33"/>
        <v>1620</v>
      </c>
      <c r="K24" s="83">
        <f t="shared" ca="1" si="34"/>
        <v>10.909090909090908</v>
      </c>
      <c r="L24" s="79" t="str">
        <f t="shared" ca="1" si="35"/>
        <v/>
      </c>
      <c r="M24" s="83" t="str">
        <f t="shared" ca="1" si="87"/>
        <v/>
      </c>
      <c r="N24" s="79" t="str">
        <f t="shared" ca="1" si="36"/>
        <v/>
      </c>
      <c r="O24" s="83" t="str">
        <f t="shared" ca="1" si="37"/>
        <v/>
      </c>
      <c r="P24" s="79" t="str">
        <f t="shared" ca="1" si="38"/>
        <v/>
      </c>
      <c r="Q24" s="83" t="str">
        <f t="shared" ca="1" si="39"/>
        <v/>
      </c>
      <c r="R24" s="79" t="str">
        <f t="shared" ca="1" si="40"/>
        <v/>
      </c>
      <c r="S24" s="83" t="str">
        <f t="shared" ca="1" si="41"/>
        <v/>
      </c>
      <c r="T24" s="79" t="str">
        <f t="shared" ca="1" si="42"/>
        <v/>
      </c>
      <c r="U24" s="83" t="str">
        <f t="shared" ca="1" si="43"/>
        <v/>
      </c>
      <c r="V24" s="79" t="str">
        <f t="shared" ca="1" si="44"/>
        <v/>
      </c>
      <c r="W24" s="83" t="str">
        <f t="shared" ca="1" si="45"/>
        <v/>
      </c>
      <c r="X24" s="79" t="str">
        <f t="shared" ca="1" si="46"/>
        <v/>
      </c>
      <c r="Y24" s="83" t="str">
        <f t="shared" ca="1" si="47"/>
        <v/>
      </c>
      <c r="Z24" s="79" t="str">
        <f t="shared" ca="1" si="48"/>
        <v/>
      </c>
      <c r="AA24" s="83" t="str">
        <f t="shared" ca="1" si="49"/>
        <v/>
      </c>
      <c r="AB24" s="79" t="str">
        <f t="shared" ca="1" si="50"/>
        <v/>
      </c>
      <c r="AC24" s="83" t="str">
        <f t="shared" ca="1" si="51"/>
        <v/>
      </c>
      <c r="AD24" s="79" t="str">
        <f t="shared" ca="1" si="52"/>
        <v/>
      </c>
      <c r="AE24" s="83" t="str">
        <f t="shared" ca="1" si="53"/>
        <v/>
      </c>
      <c r="AF24" s="79" t="str">
        <f t="shared" ca="1" si="54"/>
        <v/>
      </c>
      <c r="AG24" s="83" t="str">
        <f t="shared" ca="1" si="55"/>
        <v/>
      </c>
      <c r="AH24" s="79" t="str">
        <f t="shared" ca="1" si="56"/>
        <v/>
      </c>
      <c r="AI24" s="83" t="str">
        <f t="shared" ca="1" si="57"/>
        <v/>
      </c>
      <c r="AJ24" s="79" t="str">
        <f t="shared" ca="1" si="58"/>
        <v/>
      </c>
      <c r="AK24" s="83" t="str">
        <f t="shared" ca="1" si="59"/>
        <v/>
      </c>
      <c r="AL24" s="79" t="str">
        <f t="shared" ca="1" si="60"/>
        <v/>
      </c>
      <c r="AM24" s="83" t="str">
        <f t="shared" ca="1" si="61"/>
        <v/>
      </c>
      <c r="AN24" s="79" t="str">
        <f t="shared" ca="1" si="62"/>
        <v/>
      </c>
      <c r="AO24" s="83" t="str">
        <f t="shared" ca="1" si="63"/>
        <v/>
      </c>
      <c r="AP24" s="79" t="str">
        <f t="shared" ca="1" si="64"/>
        <v/>
      </c>
      <c r="AQ24" s="83" t="str">
        <f t="shared" ca="1" si="65"/>
        <v/>
      </c>
      <c r="AR24" s="79" t="str">
        <f t="shared" ca="1" si="66"/>
        <v/>
      </c>
      <c r="AS24" s="83" t="str">
        <f t="shared" ca="1" si="67"/>
        <v/>
      </c>
      <c r="AT24" s="79" t="str">
        <f t="shared" ca="1" si="68"/>
        <v/>
      </c>
      <c r="AU24" s="83" t="str">
        <f t="shared" ca="1" si="69"/>
        <v/>
      </c>
      <c r="AV24" s="79" t="str">
        <f t="shared" ca="1" si="70"/>
        <v/>
      </c>
      <c r="AW24" s="83" t="str">
        <f t="shared" ca="1" si="71"/>
        <v/>
      </c>
      <c r="AX24" s="79" t="str">
        <f t="shared" ca="1" si="72"/>
        <v/>
      </c>
      <c r="AY24" s="83" t="str">
        <f t="shared" ca="1" si="73"/>
        <v/>
      </c>
      <c r="AZ24" s="79" t="str">
        <f t="shared" ca="1" si="74"/>
        <v/>
      </c>
      <c r="BA24" s="83" t="str">
        <f t="shared" ca="1" si="75"/>
        <v/>
      </c>
      <c r="BB24" s="79" t="str">
        <f t="shared" ca="1" si="76"/>
        <v/>
      </c>
      <c r="BC24" s="83" t="str">
        <f t="shared" ca="1" si="77"/>
        <v/>
      </c>
      <c r="BD24" s="79" t="str">
        <f t="shared" ca="1" si="78"/>
        <v/>
      </c>
      <c r="BE24" s="83" t="str">
        <f t="shared" ca="1" si="79"/>
        <v/>
      </c>
      <c r="BF24" s="79" t="str">
        <f t="shared" ca="1" si="80"/>
        <v/>
      </c>
      <c r="BG24" s="83" t="str">
        <f t="shared" ca="1" si="81"/>
        <v/>
      </c>
      <c r="BH24" s="79" t="str">
        <f t="shared" ca="1" si="82"/>
        <v/>
      </c>
      <c r="BI24" s="83" t="str">
        <f t="shared" ca="1" si="83"/>
        <v/>
      </c>
      <c r="BJ24" s="79" t="str">
        <f t="shared" ca="1" si="84"/>
        <v/>
      </c>
      <c r="BK24" s="83" t="str">
        <f t="shared" ca="1" si="85"/>
        <v/>
      </c>
    </row>
    <row r="25" spans="1:63" s="69" customFormat="1" ht="21" hidden="1" customHeight="1">
      <c r="A25" s="282">
        <v>12</v>
      </c>
      <c r="B25" s="936"/>
      <c r="C25" s="78" t="str">
        <f t="shared" si="26"/>
        <v/>
      </c>
      <c r="D25" s="84" t="str">
        <f t="shared" ca="1" si="27"/>
        <v/>
      </c>
      <c r="E25" s="83" t="str">
        <f t="shared" si="28"/>
        <v/>
      </c>
      <c r="F25" s="79" t="str">
        <f t="shared" ca="1" si="29"/>
        <v/>
      </c>
      <c r="G25" s="83" t="str">
        <f t="shared" si="30"/>
        <v/>
      </c>
      <c r="H25" s="79" t="str">
        <f t="shared" ca="1" si="31"/>
        <v/>
      </c>
      <c r="I25" s="83" t="str">
        <f t="shared" si="32"/>
        <v/>
      </c>
      <c r="J25" s="79" t="str">
        <f t="shared" ref="J25:J45" ca="1" si="88">IF($J$8="Habilitado",IF($B25="","",ROUND(VLOOKUP($B25,OFERENTE_4,6,FALSE),2)),"")</f>
        <v/>
      </c>
      <c r="K25" s="83" t="str">
        <f t="shared" si="34"/>
        <v/>
      </c>
      <c r="L25" s="79" t="str">
        <f t="shared" ca="1" si="35"/>
        <v/>
      </c>
      <c r="M25" s="83" t="str">
        <f t="shared" si="87"/>
        <v/>
      </c>
      <c r="N25" s="79" t="str">
        <f t="shared" ca="1" si="36"/>
        <v/>
      </c>
      <c r="O25" s="83" t="str">
        <f t="shared" si="37"/>
        <v/>
      </c>
      <c r="P25" s="79" t="str">
        <f t="shared" ca="1" si="38"/>
        <v/>
      </c>
      <c r="Q25" s="83" t="str">
        <f t="shared" si="39"/>
        <v/>
      </c>
      <c r="R25" s="79" t="str">
        <f t="shared" ca="1" si="40"/>
        <v/>
      </c>
      <c r="S25" s="83" t="str">
        <f t="shared" si="41"/>
        <v/>
      </c>
      <c r="T25" s="79" t="str">
        <f t="shared" ca="1" si="42"/>
        <v/>
      </c>
      <c r="U25" s="83" t="str">
        <f t="shared" si="43"/>
        <v/>
      </c>
      <c r="V25" s="79" t="str">
        <f t="shared" ca="1" si="44"/>
        <v/>
      </c>
      <c r="W25" s="83" t="str">
        <f t="shared" si="45"/>
        <v/>
      </c>
      <c r="X25" s="79" t="str">
        <f t="shared" ca="1" si="46"/>
        <v/>
      </c>
      <c r="Y25" s="83" t="str">
        <f t="shared" si="47"/>
        <v/>
      </c>
      <c r="Z25" s="79" t="str">
        <f t="shared" ca="1" si="48"/>
        <v/>
      </c>
      <c r="AA25" s="83" t="str">
        <f t="shared" si="49"/>
        <v/>
      </c>
      <c r="AB25" s="79" t="str">
        <f t="shared" ca="1" si="50"/>
        <v/>
      </c>
      <c r="AC25" s="83" t="str">
        <f t="shared" si="51"/>
        <v/>
      </c>
      <c r="AD25" s="79" t="str">
        <f t="shared" ca="1" si="52"/>
        <v/>
      </c>
      <c r="AE25" s="83" t="str">
        <f t="shared" si="53"/>
        <v/>
      </c>
      <c r="AF25" s="79" t="str">
        <f t="shared" ca="1" si="54"/>
        <v/>
      </c>
      <c r="AG25" s="83" t="str">
        <f t="shared" si="55"/>
        <v/>
      </c>
      <c r="AH25" s="79" t="str">
        <f t="shared" ca="1" si="56"/>
        <v/>
      </c>
      <c r="AI25" s="83" t="str">
        <f t="shared" si="57"/>
        <v/>
      </c>
      <c r="AJ25" s="79" t="str">
        <f t="shared" ca="1" si="58"/>
        <v/>
      </c>
      <c r="AK25" s="83" t="str">
        <f t="shared" si="59"/>
        <v/>
      </c>
      <c r="AL25" s="79" t="str">
        <f t="shared" ca="1" si="60"/>
        <v/>
      </c>
      <c r="AM25" s="83" t="str">
        <f t="shared" si="61"/>
        <v/>
      </c>
      <c r="AN25" s="79" t="str">
        <f t="shared" ca="1" si="62"/>
        <v/>
      </c>
      <c r="AO25" s="83" t="str">
        <f t="shared" si="63"/>
        <v/>
      </c>
      <c r="AP25" s="79" t="str">
        <f t="shared" ca="1" si="64"/>
        <v/>
      </c>
      <c r="AQ25" s="83" t="str">
        <f t="shared" si="65"/>
        <v/>
      </c>
      <c r="AR25" s="79" t="str">
        <f t="shared" ca="1" si="66"/>
        <v/>
      </c>
      <c r="AS25" s="83" t="str">
        <f t="shared" si="67"/>
        <v/>
      </c>
      <c r="AT25" s="79" t="str">
        <f t="shared" ca="1" si="68"/>
        <v/>
      </c>
      <c r="AU25" s="83" t="str">
        <f t="shared" si="69"/>
        <v/>
      </c>
      <c r="AV25" s="79" t="str">
        <f t="shared" ca="1" si="70"/>
        <v/>
      </c>
      <c r="AW25" s="83" t="str">
        <f t="shared" si="71"/>
        <v/>
      </c>
      <c r="AX25" s="79" t="str">
        <f t="shared" ca="1" si="72"/>
        <v/>
      </c>
      <c r="AY25" s="83" t="str">
        <f t="shared" si="73"/>
        <v/>
      </c>
      <c r="AZ25" s="79" t="str">
        <f t="shared" ca="1" si="74"/>
        <v/>
      </c>
      <c r="BA25" s="83" t="str">
        <f t="shared" si="75"/>
        <v/>
      </c>
      <c r="BB25" s="79" t="str">
        <f t="shared" ca="1" si="76"/>
        <v/>
      </c>
      <c r="BC25" s="83" t="str">
        <f t="shared" si="77"/>
        <v/>
      </c>
      <c r="BD25" s="79" t="str">
        <f t="shared" ca="1" si="78"/>
        <v/>
      </c>
      <c r="BE25" s="83" t="str">
        <f t="shared" si="79"/>
        <v/>
      </c>
      <c r="BF25" s="79" t="str">
        <f t="shared" ca="1" si="80"/>
        <v/>
      </c>
      <c r="BG25" s="83" t="str">
        <f t="shared" si="81"/>
        <v/>
      </c>
      <c r="BH25" s="79" t="str">
        <f t="shared" ca="1" si="82"/>
        <v/>
      </c>
      <c r="BI25" s="83" t="str">
        <f t="shared" si="83"/>
        <v/>
      </c>
      <c r="BJ25" s="79" t="str">
        <f t="shared" ca="1" si="84"/>
        <v/>
      </c>
      <c r="BK25" s="83" t="str">
        <f t="shared" si="85"/>
        <v/>
      </c>
    </row>
    <row r="26" spans="1:63" s="69" customFormat="1" ht="21" hidden="1" customHeight="1">
      <c r="A26" s="282">
        <v>13</v>
      </c>
      <c r="B26" s="73"/>
      <c r="C26" s="78" t="str">
        <f t="shared" si="26"/>
        <v/>
      </c>
      <c r="D26" s="84" t="str">
        <f t="shared" ca="1" si="27"/>
        <v/>
      </c>
      <c r="E26" s="83" t="str">
        <f t="shared" si="28"/>
        <v/>
      </c>
      <c r="F26" s="79" t="str">
        <f t="shared" ca="1" si="29"/>
        <v/>
      </c>
      <c r="G26" s="83" t="str">
        <f t="shared" si="30"/>
        <v/>
      </c>
      <c r="H26" s="79" t="str">
        <f t="shared" ca="1" si="31"/>
        <v/>
      </c>
      <c r="I26" s="83" t="str">
        <f t="shared" si="32"/>
        <v/>
      </c>
      <c r="J26" s="79" t="str">
        <f t="shared" ca="1" si="88"/>
        <v/>
      </c>
      <c r="K26" s="83" t="str">
        <f t="shared" si="34"/>
        <v/>
      </c>
      <c r="L26" s="79" t="str">
        <f t="shared" ca="1" si="35"/>
        <v/>
      </c>
      <c r="M26" s="83" t="str">
        <f t="shared" si="87"/>
        <v/>
      </c>
      <c r="N26" s="79" t="str">
        <f t="shared" ca="1" si="36"/>
        <v/>
      </c>
      <c r="O26" s="83" t="str">
        <f t="shared" si="37"/>
        <v/>
      </c>
      <c r="P26" s="79" t="str">
        <f t="shared" ca="1" si="38"/>
        <v/>
      </c>
      <c r="Q26" s="83" t="str">
        <f t="shared" si="39"/>
        <v/>
      </c>
      <c r="R26" s="79" t="str">
        <f t="shared" ca="1" si="40"/>
        <v/>
      </c>
      <c r="S26" s="83" t="str">
        <f t="shared" si="41"/>
        <v/>
      </c>
      <c r="T26" s="79" t="str">
        <f t="shared" ca="1" si="42"/>
        <v/>
      </c>
      <c r="U26" s="83" t="str">
        <f t="shared" si="43"/>
        <v/>
      </c>
      <c r="V26" s="79" t="str">
        <f t="shared" ca="1" si="44"/>
        <v/>
      </c>
      <c r="W26" s="83" t="str">
        <f t="shared" si="45"/>
        <v/>
      </c>
      <c r="X26" s="79" t="str">
        <f t="shared" ca="1" si="46"/>
        <v/>
      </c>
      <c r="Y26" s="83" t="str">
        <f t="shared" si="47"/>
        <v/>
      </c>
      <c r="Z26" s="79" t="str">
        <f t="shared" ca="1" si="48"/>
        <v/>
      </c>
      <c r="AA26" s="83" t="str">
        <f t="shared" si="49"/>
        <v/>
      </c>
      <c r="AB26" s="79" t="str">
        <f t="shared" ca="1" si="50"/>
        <v/>
      </c>
      <c r="AC26" s="83" t="str">
        <f t="shared" si="51"/>
        <v/>
      </c>
      <c r="AD26" s="79" t="str">
        <f t="shared" ca="1" si="52"/>
        <v/>
      </c>
      <c r="AE26" s="83" t="str">
        <f t="shared" si="53"/>
        <v/>
      </c>
      <c r="AF26" s="79" t="str">
        <f t="shared" ca="1" si="54"/>
        <v/>
      </c>
      <c r="AG26" s="83" t="str">
        <f t="shared" si="55"/>
        <v/>
      </c>
      <c r="AH26" s="79" t="str">
        <f t="shared" ca="1" si="56"/>
        <v/>
      </c>
      <c r="AI26" s="83" t="str">
        <f t="shared" si="57"/>
        <v/>
      </c>
      <c r="AJ26" s="79" t="str">
        <f t="shared" ca="1" si="58"/>
        <v/>
      </c>
      <c r="AK26" s="83" t="str">
        <f t="shared" si="59"/>
        <v/>
      </c>
      <c r="AL26" s="79" t="str">
        <f t="shared" ca="1" si="60"/>
        <v/>
      </c>
      <c r="AM26" s="83" t="str">
        <f t="shared" si="61"/>
        <v/>
      </c>
      <c r="AN26" s="79" t="str">
        <f t="shared" ca="1" si="62"/>
        <v/>
      </c>
      <c r="AO26" s="83" t="str">
        <f t="shared" si="63"/>
        <v/>
      </c>
      <c r="AP26" s="79" t="str">
        <f t="shared" ca="1" si="64"/>
        <v/>
      </c>
      <c r="AQ26" s="83" t="str">
        <f t="shared" si="65"/>
        <v/>
      </c>
      <c r="AR26" s="79" t="str">
        <f t="shared" ca="1" si="66"/>
        <v/>
      </c>
      <c r="AS26" s="83" t="str">
        <f t="shared" si="67"/>
        <v/>
      </c>
      <c r="AT26" s="79" t="str">
        <f t="shared" ca="1" si="68"/>
        <v/>
      </c>
      <c r="AU26" s="83" t="str">
        <f t="shared" si="69"/>
        <v/>
      </c>
      <c r="AV26" s="79" t="str">
        <f t="shared" ca="1" si="70"/>
        <v/>
      </c>
      <c r="AW26" s="83" t="str">
        <f t="shared" si="71"/>
        <v/>
      </c>
      <c r="AX26" s="79" t="str">
        <f t="shared" ca="1" si="72"/>
        <v/>
      </c>
      <c r="AY26" s="83" t="str">
        <f t="shared" si="73"/>
        <v/>
      </c>
      <c r="AZ26" s="79" t="str">
        <f t="shared" ca="1" si="74"/>
        <v/>
      </c>
      <c r="BA26" s="83" t="str">
        <f t="shared" si="75"/>
        <v/>
      </c>
      <c r="BB26" s="79" t="str">
        <f t="shared" ca="1" si="76"/>
        <v/>
      </c>
      <c r="BC26" s="83" t="str">
        <f t="shared" si="77"/>
        <v/>
      </c>
      <c r="BD26" s="79" t="str">
        <f t="shared" ca="1" si="78"/>
        <v/>
      </c>
      <c r="BE26" s="83" t="str">
        <f t="shared" si="79"/>
        <v/>
      </c>
      <c r="BF26" s="79" t="str">
        <f t="shared" ca="1" si="80"/>
        <v/>
      </c>
      <c r="BG26" s="83" t="str">
        <f t="shared" si="81"/>
        <v/>
      </c>
      <c r="BH26" s="79" t="str">
        <f t="shared" ca="1" si="82"/>
        <v/>
      </c>
      <c r="BI26" s="83" t="str">
        <f t="shared" si="83"/>
        <v/>
      </c>
      <c r="BJ26" s="79" t="str">
        <f t="shared" ca="1" si="84"/>
        <v/>
      </c>
      <c r="BK26" s="83" t="str">
        <f t="shared" si="85"/>
        <v/>
      </c>
    </row>
    <row r="27" spans="1:63" s="69" customFormat="1" ht="21" hidden="1" customHeight="1">
      <c r="A27" s="282">
        <v>14</v>
      </c>
      <c r="B27" s="73"/>
      <c r="C27" s="78" t="str">
        <f t="shared" si="26"/>
        <v/>
      </c>
      <c r="D27" s="84" t="str">
        <f t="shared" ca="1" si="27"/>
        <v/>
      </c>
      <c r="E27" s="83" t="str">
        <f t="shared" si="28"/>
        <v/>
      </c>
      <c r="F27" s="79" t="str">
        <f t="shared" ca="1" si="29"/>
        <v/>
      </c>
      <c r="G27" s="83" t="str">
        <f t="shared" si="30"/>
        <v/>
      </c>
      <c r="H27" s="79" t="str">
        <f t="shared" ca="1" si="31"/>
        <v/>
      </c>
      <c r="I27" s="83" t="str">
        <f t="shared" si="32"/>
        <v/>
      </c>
      <c r="J27" s="79" t="str">
        <f t="shared" ca="1" si="88"/>
        <v/>
      </c>
      <c r="K27" s="83" t="str">
        <f t="shared" si="34"/>
        <v/>
      </c>
      <c r="L27" s="79" t="str">
        <f t="shared" ca="1" si="35"/>
        <v/>
      </c>
      <c r="M27" s="83" t="str">
        <f t="shared" si="87"/>
        <v/>
      </c>
      <c r="N27" s="79" t="str">
        <f t="shared" ca="1" si="36"/>
        <v/>
      </c>
      <c r="O27" s="83" t="str">
        <f t="shared" si="37"/>
        <v/>
      </c>
      <c r="P27" s="79" t="str">
        <f t="shared" ca="1" si="38"/>
        <v/>
      </c>
      <c r="Q27" s="83" t="str">
        <f t="shared" si="39"/>
        <v/>
      </c>
      <c r="R27" s="79" t="str">
        <f t="shared" ca="1" si="40"/>
        <v/>
      </c>
      <c r="S27" s="83" t="str">
        <f t="shared" si="41"/>
        <v/>
      </c>
      <c r="T27" s="79" t="str">
        <f t="shared" ca="1" si="42"/>
        <v/>
      </c>
      <c r="U27" s="83" t="str">
        <f t="shared" si="43"/>
        <v/>
      </c>
      <c r="V27" s="79" t="str">
        <f t="shared" ca="1" si="44"/>
        <v/>
      </c>
      <c r="W27" s="83" t="str">
        <f t="shared" si="45"/>
        <v/>
      </c>
      <c r="X27" s="79" t="str">
        <f t="shared" ca="1" si="46"/>
        <v/>
      </c>
      <c r="Y27" s="83" t="str">
        <f t="shared" si="47"/>
        <v/>
      </c>
      <c r="Z27" s="79" t="str">
        <f t="shared" ca="1" si="48"/>
        <v/>
      </c>
      <c r="AA27" s="83" t="str">
        <f t="shared" si="49"/>
        <v/>
      </c>
      <c r="AB27" s="79" t="str">
        <f t="shared" ca="1" si="50"/>
        <v/>
      </c>
      <c r="AC27" s="83" t="str">
        <f t="shared" si="51"/>
        <v/>
      </c>
      <c r="AD27" s="79" t="str">
        <f t="shared" ca="1" si="52"/>
        <v/>
      </c>
      <c r="AE27" s="83" t="str">
        <f t="shared" si="53"/>
        <v/>
      </c>
      <c r="AF27" s="79" t="str">
        <f t="shared" ca="1" si="54"/>
        <v/>
      </c>
      <c r="AG27" s="83" t="str">
        <f t="shared" si="55"/>
        <v/>
      </c>
      <c r="AH27" s="79" t="str">
        <f t="shared" ca="1" si="56"/>
        <v/>
      </c>
      <c r="AI27" s="83" t="str">
        <f t="shared" si="57"/>
        <v/>
      </c>
      <c r="AJ27" s="79" t="str">
        <f t="shared" ca="1" si="58"/>
        <v/>
      </c>
      <c r="AK27" s="83" t="str">
        <f t="shared" si="59"/>
        <v/>
      </c>
      <c r="AL27" s="79" t="str">
        <f t="shared" ca="1" si="60"/>
        <v/>
      </c>
      <c r="AM27" s="83" t="str">
        <f t="shared" si="61"/>
        <v/>
      </c>
      <c r="AN27" s="79" t="str">
        <f t="shared" ca="1" si="62"/>
        <v/>
      </c>
      <c r="AO27" s="83" t="str">
        <f t="shared" si="63"/>
        <v/>
      </c>
      <c r="AP27" s="79" t="str">
        <f t="shared" ca="1" si="64"/>
        <v/>
      </c>
      <c r="AQ27" s="83" t="str">
        <f t="shared" si="65"/>
        <v/>
      </c>
      <c r="AR27" s="79" t="str">
        <f t="shared" ca="1" si="66"/>
        <v/>
      </c>
      <c r="AS27" s="83" t="str">
        <f t="shared" si="67"/>
        <v/>
      </c>
      <c r="AT27" s="79" t="str">
        <f t="shared" ca="1" si="68"/>
        <v/>
      </c>
      <c r="AU27" s="83" t="str">
        <f t="shared" si="69"/>
        <v/>
      </c>
      <c r="AV27" s="79" t="str">
        <f t="shared" ca="1" si="70"/>
        <v/>
      </c>
      <c r="AW27" s="83" t="str">
        <f t="shared" si="71"/>
        <v/>
      </c>
      <c r="AX27" s="79" t="str">
        <f t="shared" ca="1" si="72"/>
        <v/>
      </c>
      <c r="AY27" s="83" t="str">
        <f t="shared" si="73"/>
        <v/>
      </c>
      <c r="AZ27" s="79" t="str">
        <f t="shared" ca="1" si="74"/>
        <v/>
      </c>
      <c r="BA27" s="83" t="str">
        <f t="shared" si="75"/>
        <v/>
      </c>
      <c r="BB27" s="79" t="str">
        <f t="shared" ca="1" si="76"/>
        <v/>
      </c>
      <c r="BC27" s="83" t="str">
        <f t="shared" si="77"/>
        <v/>
      </c>
      <c r="BD27" s="79" t="str">
        <f t="shared" ca="1" si="78"/>
        <v/>
      </c>
      <c r="BE27" s="83" t="str">
        <f t="shared" si="79"/>
        <v/>
      </c>
      <c r="BF27" s="79" t="str">
        <f t="shared" ca="1" si="80"/>
        <v/>
      </c>
      <c r="BG27" s="83" t="str">
        <f t="shared" si="81"/>
        <v/>
      </c>
      <c r="BH27" s="79" t="str">
        <f t="shared" ca="1" si="82"/>
        <v/>
      </c>
      <c r="BI27" s="83" t="str">
        <f t="shared" si="83"/>
        <v/>
      </c>
      <c r="BJ27" s="79" t="str">
        <f t="shared" ca="1" si="84"/>
        <v/>
      </c>
      <c r="BK27" s="83" t="str">
        <f t="shared" si="85"/>
        <v/>
      </c>
    </row>
    <row r="28" spans="1:63" s="69" customFormat="1" ht="21" hidden="1" customHeight="1">
      <c r="A28" s="282">
        <v>15</v>
      </c>
      <c r="B28" s="73"/>
      <c r="C28" s="78" t="str">
        <f t="shared" si="26"/>
        <v/>
      </c>
      <c r="D28" s="84" t="str">
        <f t="shared" ca="1" si="27"/>
        <v/>
      </c>
      <c r="E28" s="83" t="str">
        <f t="shared" si="28"/>
        <v/>
      </c>
      <c r="F28" s="79" t="str">
        <f t="shared" ca="1" si="29"/>
        <v/>
      </c>
      <c r="G28" s="83" t="str">
        <f t="shared" si="30"/>
        <v/>
      </c>
      <c r="H28" s="79" t="str">
        <f t="shared" ca="1" si="31"/>
        <v/>
      </c>
      <c r="I28" s="83" t="str">
        <f t="shared" si="32"/>
        <v/>
      </c>
      <c r="J28" s="79" t="str">
        <f t="shared" ca="1" si="88"/>
        <v/>
      </c>
      <c r="K28" s="83" t="str">
        <f t="shared" si="34"/>
        <v/>
      </c>
      <c r="L28" s="79" t="str">
        <f t="shared" ca="1" si="35"/>
        <v/>
      </c>
      <c r="M28" s="83" t="str">
        <f t="shared" si="87"/>
        <v/>
      </c>
      <c r="N28" s="79" t="str">
        <f t="shared" ca="1" si="36"/>
        <v/>
      </c>
      <c r="O28" s="83" t="str">
        <f t="shared" si="37"/>
        <v/>
      </c>
      <c r="P28" s="79" t="str">
        <f t="shared" ca="1" si="38"/>
        <v/>
      </c>
      <c r="Q28" s="83" t="str">
        <f t="shared" si="39"/>
        <v/>
      </c>
      <c r="R28" s="79" t="str">
        <f t="shared" ca="1" si="40"/>
        <v/>
      </c>
      <c r="S28" s="83" t="str">
        <f t="shared" si="41"/>
        <v/>
      </c>
      <c r="T28" s="79" t="str">
        <f t="shared" ca="1" si="42"/>
        <v/>
      </c>
      <c r="U28" s="83" t="str">
        <f t="shared" si="43"/>
        <v/>
      </c>
      <c r="V28" s="79" t="str">
        <f t="shared" ca="1" si="44"/>
        <v/>
      </c>
      <c r="W28" s="83" t="str">
        <f t="shared" si="45"/>
        <v/>
      </c>
      <c r="X28" s="79" t="str">
        <f t="shared" ca="1" si="46"/>
        <v/>
      </c>
      <c r="Y28" s="83" t="str">
        <f t="shared" si="47"/>
        <v/>
      </c>
      <c r="Z28" s="79" t="str">
        <f t="shared" ca="1" si="48"/>
        <v/>
      </c>
      <c r="AA28" s="83" t="str">
        <f t="shared" si="49"/>
        <v/>
      </c>
      <c r="AB28" s="79" t="str">
        <f t="shared" ca="1" si="50"/>
        <v/>
      </c>
      <c r="AC28" s="83" t="str">
        <f t="shared" si="51"/>
        <v/>
      </c>
      <c r="AD28" s="79" t="str">
        <f t="shared" ca="1" si="52"/>
        <v/>
      </c>
      <c r="AE28" s="83" t="str">
        <f t="shared" si="53"/>
        <v/>
      </c>
      <c r="AF28" s="79" t="str">
        <f t="shared" ca="1" si="54"/>
        <v/>
      </c>
      <c r="AG28" s="83" t="str">
        <f t="shared" si="55"/>
        <v/>
      </c>
      <c r="AH28" s="79" t="str">
        <f t="shared" ca="1" si="56"/>
        <v/>
      </c>
      <c r="AI28" s="83" t="str">
        <f t="shared" si="57"/>
        <v/>
      </c>
      <c r="AJ28" s="79" t="str">
        <f t="shared" ca="1" si="58"/>
        <v/>
      </c>
      <c r="AK28" s="83" t="str">
        <f t="shared" si="59"/>
        <v/>
      </c>
      <c r="AL28" s="79" t="str">
        <f t="shared" ca="1" si="60"/>
        <v/>
      </c>
      <c r="AM28" s="83" t="str">
        <f t="shared" si="61"/>
        <v/>
      </c>
      <c r="AN28" s="79" t="str">
        <f t="shared" ca="1" si="62"/>
        <v/>
      </c>
      <c r="AO28" s="83" t="str">
        <f t="shared" si="63"/>
        <v/>
      </c>
      <c r="AP28" s="79" t="str">
        <f t="shared" ca="1" si="64"/>
        <v/>
      </c>
      <c r="AQ28" s="83" t="str">
        <f t="shared" si="65"/>
        <v/>
      </c>
      <c r="AR28" s="79" t="str">
        <f t="shared" ca="1" si="66"/>
        <v/>
      </c>
      <c r="AS28" s="83" t="str">
        <f t="shared" si="67"/>
        <v/>
      </c>
      <c r="AT28" s="79" t="str">
        <f t="shared" ca="1" si="68"/>
        <v/>
      </c>
      <c r="AU28" s="83" t="str">
        <f t="shared" si="69"/>
        <v/>
      </c>
      <c r="AV28" s="79" t="str">
        <f t="shared" ca="1" si="70"/>
        <v/>
      </c>
      <c r="AW28" s="83" t="str">
        <f t="shared" si="71"/>
        <v/>
      </c>
      <c r="AX28" s="79" t="str">
        <f t="shared" ca="1" si="72"/>
        <v/>
      </c>
      <c r="AY28" s="83" t="str">
        <f t="shared" si="73"/>
        <v/>
      </c>
      <c r="AZ28" s="79" t="str">
        <f t="shared" ca="1" si="74"/>
        <v/>
      </c>
      <c r="BA28" s="83" t="str">
        <f t="shared" si="75"/>
        <v/>
      </c>
      <c r="BB28" s="79" t="str">
        <f t="shared" ca="1" si="76"/>
        <v/>
      </c>
      <c r="BC28" s="83" t="str">
        <f t="shared" si="77"/>
        <v/>
      </c>
      <c r="BD28" s="79" t="str">
        <f t="shared" ca="1" si="78"/>
        <v/>
      </c>
      <c r="BE28" s="83" t="str">
        <f t="shared" si="79"/>
        <v/>
      </c>
      <c r="BF28" s="79" t="str">
        <f t="shared" ca="1" si="80"/>
        <v/>
      </c>
      <c r="BG28" s="83" t="str">
        <f t="shared" si="81"/>
        <v/>
      </c>
      <c r="BH28" s="79" t="str">
        <f t="shared" ca="1" si="82"/>
        <v/>
      </c>
      <c r="BI28" s="83" t="str">
        <f t="shared" si="83"/>
        <v/>
      </c>
      <c r="BJ28" s="79" t="str">
        <f t="shared" ca="1" si="84"/>
        <v/>
      </c>
      <c r="BK28" s="83" t="str">
        <f t="shared" si="85"/>
        <v/>
      </c>
    </row>
    <row r="29" spans="1:63" s="69" customFormat="1" ht="21" hidden="1" customHeight="1">
      <c r="A29" s="282">
        <v>16</v>
      </c>
      <c r="B29" s="73"/>
      <c r="C29" s="78" t="str">
        <f t="shared" si="26"/>
        <v/>
      </c>
      <c r="D29" s="84" t="str">
        <f t="shared" ca="1" si="27"/>
        <v/>
      </c>
      <c r="E29" s="83" t="str">
        <f t="shared" si="28"/>
        <v/>
      </c>
      <c r="F29" s="79" t="str">
        <f t="shared" ca="1" si="29"/>
        <v/>
      </c>
      <c r="G29" s="83" t="str">
        <f t="shared" si="30"/>
        <v/>
      </c>
      <c r="H29" s="79" t="str">
        <f t="shared" ca="1" si="31"/>
        <v/>
      </c>
      <c r="I29" s="83" t="str">
        <f t="shared" si="32"/>
        <v/>
      </c>
      <c r="J29" s="79" t="str">
        <f t="shared" ca="1" si="88"/>
        <v/>
      </c>
      <c r="K29" s="83" t="str">
        <f t="shared" si="34"/>
        <v/>
      </c>
      <c r="L29" s="79" t="str">
        <f t="shared" ca="1" si="35"/>
        <v/>
      </c>
      <c r="M29" s="83" t="str">
        <f t="shared" si="87"/>
        <v/>
      </c>
      <c r="N29" s="79" t="str">
        <f t="shared" ca="1" si="36"/>
        <v/>
      </c>
      <c r="O29" s="83" t="str">
        <f t="shared" si="37"/>
        <v/>
      </c>
      <c r="P29" s="79" t="str">
        <f t="shared" ca="1" si="38"/>
        <v/>
      </c>
      <c r="Q29" s="83" t="str">
        <f t="shared" si="39"/>
        <v/>
      </c>
      <c r="R29" s="79" t="str">
        <f t="shared" ca="1" si="40"/>
        <v/>
      </c>
      <c r="S29" s="83" t="str">
        <f t="shared" si="41"/>
        <v/>
      </c>
      <c r="T29" s="79" t="str">
        <f t="shared" ca="1" si="42"/>
        <v/>
      </c>
      <c r="U29" s="83" t="str">
        <f t="shared" si="43"/>
        <v/>
      </c>
      <c r="V29" s="79" t="str">
        <f t="shared" ca="1" si="44"/>
        <v/>
      </c>
      <c r="W29" s="83" t="str">
        <f t="shared" si="45"/>
        <v/>
      </c>
      <c r="X29" s="79" t="str">
        <f t="shared" ca="1" si="46"/>
        <v/>
      </c>
      <c r="Y29" s="83" t="str">
        <f t="shared" si="47"/>
        <v/>
      </c>
      <c r="Z29" s="79" t="str">
        <f t="shared" ca="1" si="48"/>
        <v/>
      </c>
      <c r="AA29" s="83" t="str">
        <f t="shared" si="49"/>
        <v/>
      </c>
      <c r="AB29" s="79" t="str">
        <f t="shared" ca="1" si="50"/>
        <v/>
      </c>
      <c r="AC29" s="83" t="str">
        <f t="shared" si="51"/>
        <v/>
      </c>
      <c r="AD29" s="79" t="str">
        <f t="shared" ca="1" si="52"/>
        <v/>
      </c>
      <c r="AE29" s="83" t="str">
        <f t="shared" si="53"/>
        <v/>
      </c>
      <c r="AF29" s="79" t="str">
        <f t="shared" ca="1" si="54"/>
        <v/>
      </c>
      <c r="AG29" s="83" t="str">
        <f t="shared" si="55"/>
        <v/>
      </c>
      <c r="AH29" s="79" t="str">
        <f t="shared" ca="1" si="56"/>
        <v/>
      </c>
      <c r="AI29" s="83" t="str">
        <f t="shared" si="57"/>
        <v/>
      </c>
      <c r="AJ29" s="79" t="str">
        <f t="shared" ca="1" si="58"/>
        <v/>
      </c>
      <c r="AK29" s="83" t="str">
        <f t="shared" si="59"/>
        <v/>
      </c>
      <c r="AL29" s="79" t="str">
        <f t="shared" ca="1" si="60"/>
        <v/>
      </c>
      <c r="AM29" s="83" t="str">
        <f t="shared" si="61"/>
        <v/>
      </c>
      <c r="AN29" s="79" t="str">
        <f t="shared" ca="1" si="62"/>
        <v/>
      </c>
      <c r="AO29" s="83" t="str">
        <f t="shared" si="63"/>
        <v/>
      </c>
      <c r="AP29" s="79" t="str">
        <f t="shared" ca="1" si="64"/>
        <v/>
      </c>
      <c r="AQ29" s="83" t="str">
        <f t="shared" si="65"/>
        <v/>
      </c>
      <c r="AR29" s="79" t="str">
        <f t="shared" ca="1" si="66"/>
        <v/>
      </c>
      <c r="AS29" s="83" t="str">
        <f t="shared" si="67"/>
        <v/>
      </c>
      <c r="AT29" s="79" t="str">
        <f t="shared" ca="1" si="68"/>
        <v/>
      </c>
      <c r="AU29" s="83" t="str">
        <f t="shared" si="69"/>
        <v/>
      </c>
      <c r="AV29" s="79" t="str">
        <f t="shared" ca="1" si="70"/>
        <v/>
      </c>
      <c r="AW29" s="83" t="str">
        <f t="shared" si="71"/>
        <v/>
      </c>
      <c r="AX29" s="79" t="str">
        <f t="shared" ca="1" si="72"/>
        <v/>
      </c>
      <c r="AY29" s="83" t="str">
        <f t="shared" si="73"/>
        <v/>
      </c>
      <c r="AZ29" s="79" t="str">
        <f t="shared" ca="1" si="74"/>
        <v/>
      </c>
      <c r="BA29" s="83" t="str">
        <f t="shared" si="75"/>
        <v/>
      </c>
      <c r="BB29" s="79" t="str">
        <f t="shared" ca="1" si="76"/>
        <v/>
      </c>
      <c r="BC29" s="83" t="str">
        <f t="shared" si="77"/>
        <v/>
      </c>
      <c r="BD29" s="79" t="str">
        <f t="shared" ca="1" si="78"/>
        <v/>
      </c>
      <c r="BE29" s="83" t="str">
        <f t="shared" si="79"/>
        <v/>
      </c>
      <c r="BF29" s="79" t="str">
        <f t="shared" ca="1" si="80"/>
        <v/>
      </c>
      <c r="BG29" s="83" t="str">
        <f t="shared" si="81"/>
        <v/>
      </c>
      <c r="BH29" s="79" t="str">
        <f t="shared" ca="1" si="82"/>
        <v/>
      </c>
      <c r="BI29" s="83" t="str">
        <f t="shared" si="83"/>
        <v/>
      </c>
      <c r="BJ29" s="79" t="str">
        <f t="shared" ca="1" si="84"/>
        <v/>
      </c>
      <c r="BK29" s="83" t="str">
        <f t="shared" si="85"/>
        <v/>
      </c>
    </row>
    <row r="30" spans="1:63" s="69" customFormat="1" ht="21" hidden="1" customHeight="1">
      <c r="A30" s="282">
        <v>17</v>
      </c>
      <c r="B30" s="73"/>
      <c r="C30" s="78" t="str">
        <f t="shared" si="26"/>
        <v/>
      </c>
      <c r="D30" s="84" t="str">
        <f t="shared" ca="1" si="27"/>
        <v/>
      </c>
      <c r="E30" s="83" t="str">
        <f t="shared" si="28"/>
        <v/>
      </c>
      <c r="F30" s="79" t="str">
        <f t="shared" ca="1" si="29"/>
        <v/>
      </c>
      <c r="G30" s="83" t="str">
        <f t="shared" si="30"/>
        <v/>
      </c>
      <c r="H30" s="79" t="str">
        <f t="shared" ca="1" si="31"/>
        <v/>
      </c>
      <c r="I30" s="83" t="str">
        <f t="shared" si="32"/>
        <v/>
      </c>
      <c r="J30" s="79" t="str">
        <f t="shared" ca="1" si="88"/>
        <v/>
      </c>
      <c r="K30" s="83" t="str">
        <f t="shared" si="34"/>
        <v/>
      </c>
      <c r="L30" s="79" t="str">
        <f t="shared" ca="1" si="35"/>
        <v/>
      </c>
      <c r="M30" s="83" t="str">
        <f t="shared" si="87"/>
        <v/>
      </c>
      <c r="N30" s="79" t="str">
        <f t="shared" ca="1" si="36"/>
        <v/>
      </c>
      <c r="O30" s="83" t="str">
        <f t="shared" si="37"/>
        <v/>
      </c>
      <c r="P30" s="79" t="str">
        <f t="shared" ca="1" si="38"/>
        <v/>
      </c>
      <c r="Q30" s="83" t="str">
        <f t="shared" si="39"/>
        <v/>
      </c>
      <c r="R30" s="79" t="str">
        <f t="shared" ca="1" si="40"/>
        <v/>
      </c>
      <c r="S30" s="83" t="str">
        <f t="shared" si="41"/>
        <v/>
      </c>
      <c r="T30" s="79" t="str">
        <f t="shared" ca="1" si="42"/>
        <v/>
      </c>
      <c r="U30" s="83" t="str">
        <f t="shared" si="43"/>
        <v/>
      </c>
      <c r="V30" s="79" t="str">
        <f t="shared" ca="1" si="44"/>
        <v/>
      </c>
      <c r="W30" s="83" t="str">
        <f t="shared" si="45"/>
        <v/>
      </c>
      <c r="X30" s="79" t="str">
        <f t="shared" ca="1" si="46"/>
        <v/>
      </c>
      <c r="Y30" s="83" t="str">
        <f t="shared" si="47"/>
        <v/>
      </c>
      <c r="Z30" s="79" t="str">
        <f t="shared" ca="1" si="48"/>
        <v/>
      </c>
      <c r="AA30" s="83" t="str">
        <f t="shared" si="49"/>
        <v/>
      </c>
      <c r="AB30" s="79" t="str">
        <f t="shared" ca="1" si="50"/>
        <v/>
      </c>
      <c r="AC30" s="83" t="str">
        <f t="shared" si="51"/>
        <v/>
      </c>
      <c r="AD30" s="79" t="str">
        <f t="shared" ca="1" si="52"/>
        <v/>
      </c>
      <c r="AE30" s="83" t="str">
        <f t="shared" si="53"/>
        <v/>
      </c>
      <c r="AF30" s="79" t="str">
        <f t="shared" ca="1" si="54"/>
        <v/>
      </c>
      <c r="AG30" s="83" t="str">
        <f t="shared" si="55"/>
        <v/>
      </c>
      <c r="AH30" s="79" t="str">
        <f t="shared" ca="1" si="56"/>
        <v/>
      </c>
      <c r="AI30" s="83" t="str">
        <f t="shared" si="57"/>
        <v/>
      </c>
      <c r="AJ30" s="79" t="str">
        <f t="shared" ca="1" si="58"/>
        <v/>
      </c>
      <c r="AK30" s="83" t="str">
        <f t="shared" si="59"/>
        <v/>
      </c>
      <c r="AL30" s="79" t="str">
        <f t="shared" ca="1" si="60"/>
        <v/>
      </c>
      <c r="AM30" s="83" t="str">
        <f t="shared" si="61"/>
        <v/>
      </c>
      <c r="AN30" s="79" t="str">
        <f t="shared" ca="1" si="62"/>
        <v/>
      </c>
      <c r="AO30" s="83" t="str">
        <f t="shared" si="63"/>
        <v/>
      </c>
      <c r="AP30" s="79" t="str">
        <f t="shared" ca="1" si="64"/>
        <v/>
      </c>
      <c r="AQ30" s="83" t="str">
        <f t="shared" si="65"/>
        <v/>
      </c>
      <c r="AR30" s="79" t="str">
        <f t="shared" ca="1" si="66"/>
        <v/>
      </c>
      <c r="AS30" s="83" t="str">
        <f t="shared" si="67"/>
        <v/>
      </c>
      <c r="AT30" s="79" t="str">
        <f t="shared" ca="1" si="68"/>
        <v/>
      </c>
      <c r="AU30" s="83" t="str">
        <f t="shared" si="69"/>
        <v/>
      </c>
      <c r="AV30" s="79" t="str">
        <f t="shared" ca="1" si="70"/>
        <v/>
      </c>
      <c r="AW30" s="83" t="str">
        <f t="shared" si="71"/>
        <v/>
      </c>
      <c r="AX30" s="79" t="str">
        <f t="shared" ca="1" si="72"/>
        <v/>
      </c>
      <c r="AY30" s="83" t="str">
        <f t="shared" si="73"/>
        <v/>
      </c>
      <c r="AZ30" s="79" t="str">
        <f t="shared" ca="1" si="74"/>
        <v/>
      </c>
      <c r="BA30" s="83" t="str">
        <f t="shared" si="75"/>
        <v/>
      </c>
      <c r="BB30" s="79" t="str">
        <f t="shared" ca="1" si="76"/>
        <v/>
      </c>
      <c r="BC30" s="83" t="str">
        <f t="shared" si="77"/>
        <v/>
      </c>
      <c r="BD30" s="79" t="str">
        <f t="shared" ca="1" si="78"/>
        <v/>
      </c>
      <c r="BE30" s="83" t="str">
        <f t="shared" si="79"/>
        <v/>
      </c>
      <c r="BF30" s="79" t="str">
        <f t="shared" ca="1" si="80"/>
        <v/>
      </c>
      <c r="BG30" s="83" t="str">
        <f t="shared" si="81"/>
        <v/>
      </c>
      <c r="BH30" s="79" t="str">
        <f t="shared" ca="1" si="82"/>
        <v/>
      </c>
      <c r="BI30" s="83" t="str">
        <f t="shared" si="83"/>
        <v/>
      </c>
      <c r="BJ30" s="79" t="str">
        <f t="shared" ca="1" si="84"/>
        <v/>
      </c>
      <c r="BK30" s="83" t="str">
        <f t="shared" si="85"/>
        <v/>
      </c>
    </row>
    <row r="31" spans="1:63" s="69" customFormat="1" ht="21" hidden="1" customHeight="1">
      <c r="A31" s="282">
        <v>18</v>
      </c>
      <c r="B31" s="73"/>
      <c r="C31" s="78" t="str">
        <f t="shared" si="26"/>
        <v/>
      </c>
      <c r="D31" s="84" t="str">
        <f t="shared" ca="1" si="27"/>
        <v/>
      </c>
      <c r="E31" s="83" t="str">
        <f t="shared" si="28"/>
        <v/>
      </c>
      <c r="F31" s="79" t="str">
        <f t="shared" ca="1" si="29"/>
        <v/>
      </c>
      <c r="G31" s="83" t="str">
        <f t="shared" si="30"/>
        <v/>
      </c>
      <c r="H31" s="79" t="str">
        <f t="shared" ca="1" si="31"/>
        <v/>
      </c>
      <c r="I31" s="83" t="str">
        <f t="shared" si="32"/>
        <v/>
      </c>
      <c r="J31" s="79" t="str">
        <f t="shared" ca="1" si="88"/>
        <v/>
      </c>
      <c r="K31" s="83" t="str">
        <f t="shared" si="34"/>
        <v/>
      </c>
      <c r="L31" s="79" t="str">
        <f t="shared" ca="1" si="35"/>
        <v/>
      </c>
      <c r="M31" s="83" t="str">
        <f t="shared" si="87"/>
        <v/>
      </c>
      <c r="N31" s="79" t="str">
        <f t="shared" ca="1" si="36"/>
        <v/>
      </c>
      <c r="O31" s="83" t="str">
        <f t="shared" si="37"/>
        <v/>
      </c>
      <c r="P31" s="79" t="str">
        <f t="shared" ca="1" si="38"/>
        <v/>
      </c>
      <c r="Q31" s="83" t="str">
        <f t="shared" si="39"/>
        <v/>
      </c>
      <c r="R31" s="79" t="str">
        <f t="shared" ca="1" si="40"/>
        <v/>
      </c>
      <c r="S31" s="83" t="str">
        <f t="shared" si="41"/>
        <v/>
      </c>
      <c r="T31" s="79" t="str">
        <f t="shared" ca="1" si="42"/>
        <v/>
      </c>
      <c r="U31" s="83" t="str">
        <f t="shared" si="43"/>
        <v/>
      </c>
      <c r="V31" s="79" t="str">
        <f t="shared" ca="1" si="44"/>
        <v/>
      </c>
      <c r="W31" s="83" t="str">
        <f t="shared" si="45"/>
        <v/>
      </c>
      <c r="X31" s="79" t="str">
        <f t="shared" ca="1" si="46"/>
        <v/>
      </c>
      <c r="Y31" s="83" t="str">
        <f t="shared" si="47"/>
        <v/>
      </c>
      <c r="Z31" s="79" t="str">
        <f t="shared" ca="1" si="48"/>
        <v/>
      </c>
      <c r="AA31" s="83" t="str">
        <f t="shared" si="49"/>
        <v/>
      </c>
      <c r="AB31" s="79" t="str">
        <f t="shared" ca="1" si="50"/>
        <v/>
      </c>
      <c r="AC31" s="83" t="str">
        <f t="shared" si="51"/>
        <v/>
      </c>
      <c r="AD31" s="79" t="str">
        <f t="shared" ca="1" si="52"/>
        <v/>
      </c>
      <c r="AE31" s="83" t="str">
        <f t="shared" si="53"/>
        <v/>
      </c>
      <c r="AF31" s="79" t="str">
        <f t="shared" ca="1" si="54"/>
        <v/>
      </c>
      <c r="AG31" s="83" t="str">
        <f t="shared" si="55"/>
        <v/>
      </c>
      <c r="AH31" s="79" t="str">
        <f t="shared" ca="1" si="56"/>
        <v/>
      </c>
      <c r="AI31" s="83" t="str">
        <f t="shared" si="57"/>
        <v/>
      </c>
      <c r="AJ31" s="79" t="str">
        <f t="shared" ca="1" si="58"/>
        <v/>
      </c>
      <c r="AK31" s="83" t="str">
        <f t="shared" si="59"/>
        <v/>
      </c>
      <c r="AL31" s="79" t="str">
        <f t="shared" ca="1" si="60"/>
        <v/>
      </c>
      <c r="AM31" s="83" t="str">
        <f t="shared" si="61"/>
        <v/>
      </c>
      <c r="AN31" s="79" t="str">
        <f t="shared" ca="1" si="62"/>
        <v/>
      </c>
      <c r="AO31" s="83" t="str">
        <f t="shared" si="63"/>
        <v/>
      </c>
      <c r="AP31" s="79" t="str">
        <f t="shared" ca="1" si="64"/>
        <v/>
      </c>
      <c r="AQ31" s="83" t="str">
        <f t="shared" si="65"/>
        <v/>
      </c>
      <c r="AR31" s="79" t="str">
        <f t="shared" ca="1" si="66"/>
        <v/>
      </c>
      <c r="AS31" s="83" t="str">
        <f t="shared" si="67"/>
        <v/>
      </c>
      <c r="AT31" s="79" t="str">
        <f t="shared" ca="1" si="68"/>
        <v/>
      </c>
      <c r="AU31" s="83" t="str">
        <f t="shared" si="69"/>
        <v/>
      </c>
      <c r="AV31" s="79" t="str">
        <f t="shared" ca="1" si="70"/>
        <v/>
      </c>
      <c r="AW31" s="83" t="str">
        <f t="shared" si="71"/>
        <v/>
      </c>
      <c r="AX31" s="79" t="str">
        <f t="shared" ca="1" si="72"/>
        <v/>
      </c>
      <c r="AY31" s="83" t="str">
        <f t="shared" si="73"/>
        <v/>
      </c>
      <c r="AZ31" s="79" t="str">
        <f t="shared" ca="1" si="74"/>
        <v/>
      </c>
      <c r="BA31" s="83" t="str">
        <f t="shared" si="75"/>
        <v/>
      </c>
      <c r="BB31" s="79" t="str">
        <f t="shared" ca="1" si="76"/>
        <v/>
      </c>
      <c r="BC31" s="83" t="str">
        <f t="shared" si="77"/>
        <v/>
      </c>
      <c r="BD31" s="79" t="str">
        <f t="shared" ca="1" si="78"/>
        <v/>
      </c>
      <c r="BE31" s="83" t="str">
        <f t="shared" si="79"/>
        <v/>
      </c>
      <c r="BF31" s="79" t="str">
        <f t="shared" ca="1" si="80"/>
        <v/>
      </c>
      <c r="BG31" s="83" t="str">
        <f t="shared" si="81"/>
        <v/>
      </c>
      <c r="BH31" s="79" t="str">
        <f t="shared" ca="1" si="82"/>
        <v/>
      </c>
      <c r="BI31" s="83" t="str">
        <f t="shared" si="83"/>
        <v/>
      </c>
      <c r="BJ31" s="79" t="str">
        <f t="shared" ca="1" si="84"/>
        <v/>
      </c>
      <c r="BK31" s="83" t="str">
        <f t="shared" si="85"/>
        <v/>
      </c>
    </row>
    <row r="32" spans="1:63" s="69" customFormat="1" ht="21" hidden="1" customHeight="1">
      <c r="A32" s="282">
        <v>19</v>
      </c>
      <c r="B32" s="73"/>
      <c r="C32" s="78" t="str">
        <f t="shared" si="26"/>
        <v/>
      </c>
      <c r="D32" s="84" t="str">
        <f t="shared" ca="1" si="27"/>
        <v/>
      </c>
      <c r="E32" s="83" t="str">
        <f t="shared" si="28"/>
        <v/>
      </c>
      <c r="F32" s="79" t="str">
        <f t="shared" ca="1" si="29"/>
        <v/>
      </c>
      <c r="G32" s="83" t="str">
        <f t="shared" si="30"/>
        <v/>
      </c>
      <c r="H32" s="79" t="str">
        <f t="shared" ca="1" si="31"/>
        <v/>
      </c>
      <c r="I32" s="83" t="str">
        <f t="shared" si="32"/>
        <v/>
      </c>
      <c r="J32" s="79" t="str">
        <f t="shared" ca="1" si="88"/>
        <v/>
      </c>
      <c r="K32" s="83" t="str">
        <f t="shared" si="34"/>
        <v/>
      </c>
      <c r="L32" s="79" t="str">
        <f t="shared" ca="1" si="35"/>
        <v/>
      </c>
      <c r="M32" s="83" t="str">
        <f t="shared" si="87"/>
        <v/>
      </c>
      <c r="N32" s="79" t="str">
        <f t="shared" ca="1" si="36"/>
        <v/>
      </c>
      <c r="O32" s="83" t="str">
        <f t="shared" si="37"/>
        <v/>
      </c>
      <c r="P32" s="79" t="str">
        <f t="shared" ca="1" si="38"/>
        <v/>
      </c>
      <c r="Q32" s="83" t="str">
        <f t="shared" si="39"/>
        <v/>
      </c>
      <c r="R32" s="79" t="str">
        <f t="shared" ca="1" si="40"/>
        <v/>
      </c>
      <c r="S32" s="83" t="str">
        <f t="shared" si="41"/>
        <v/>
      </c>
      <c r="T32" s="79" t="str">
        <f t="shared" ca="1" si="42"/>
        <v/>
      </c>
      <c r="U32" s="83" t="str">
        <f t="shared" si="43"/>
        <v/>
      </c>
      <c r="V32" s="79" t="str">
        <f t="shared" ca="1" si="44"/>
        <v/>
      </c>
      <c r="W32" s="83" t="str">
        <f t="shared" si="45"/>
        <v/>
      </c>
      <c r="X32" s="79" t="str">
        <f t="shared" ca="1" si="46"/>
        <v/>
      </c>
      <c r="Y32" s="83" t="str">
        <f t="shared" si="47"/>
        <v/>
      </c>
      <c r="Z32" s="79" t="str">
        <f t="shared" ca="1" si="48"/>
        <v/>
      </c>
      <c r="AA32" s="83" t="str">
        <f t="shared" si="49"/>
        <v/>
      </c>
      <c r="AB32" s="79" t="str">
        <f t="shared" ca="1" si="50"/>
        <v/>
      </c>
      <c r="AC32" s="83" t="str">
        <f t="shared" si="51"/>
        <v/>
      </c>
      <c r="AD32" s="79" t="str">
        <f t="shared" ca="1" si="52"/>
        <v/>
      </c>
      <c r="AE32" s="83" t="str">
        <f t="shared" si="53"/>
        <v/>
      </c>
      <c r="AF32" s="79" t="str">
        <f t="shared" ca="1" si="54"/>
        <v/>
      </c>
      <c r="AG32" s="83" t="str">
        <f t="shared" si="55"/>
        <v/>
      </c>
      <c r="AH32" s="79" t="str">
        <f t="shared" ca="1" si="56"/>
        <v/>
      </c>
      <c r="AI32" s="83" t="str">
        <f t="shared" si="57"/>
        <v/>
      </c>
      <c r="AJ32" s="79" t="str">
        <f t="shared" ca="1" si="58"/>
        <v/>
      </c>
      <c r="AK32" s="83" t="str">
        <f t="shared" si="59"/>
        <v/>
      </c>
      <c r="AL32" s="79" t="str">
        <f t="shared" ca="1" si="60"/>
        <v/>
      </c>
      <c r="AM32" s="83" t="str">
        <f t="shared" si="61"/>
        <v/>
      </c>
      <c r="AN32" s="79" t="str">
        <f t="shared" ca="1" si="62"/>
        <v/>
      </c>
      <c r="AO32" s="83" t="str">
        <f t="shared" si="63"/>
        <v/>
      </c>
      <c r="AP32" s="79" t="str">
        <f t="shared" ca="1" si="64"/>
        <v/>
      </c>
      <c r="AQ32" s="83" t="str">
        <f t="shared" si="65"/>
        <v/>
      </c>
      <c r="AR32" s="79" t="str">
        <f t="shared" ca="1" si="66"/>
        <v/>
      </c>
      <c r="AS32" s="83" t="str">
        <f t="shared" si="67"/>
        <v/>
      </c>
      <c r="AT32" s="79" t="str">
        <f t="shared" ca="1" si="68"/>
        <v/>
      </c>
      <c r="AU32" s="83" t="str">
        <f t="shared" si="69"/>
        <v/>
      </c>
      <c r="AV32" s="79" t="str">
        <f t="shared" ca="1" si="70"/>
        <v/>
      </c>
      <c r="AW32" s="83" t="str">
        <f t="shared" si="71"/>
        <v/>
      </c>
      <c r="AX32" s="79" t="str">
        <f t="shared" ca="1" si="72"/>
        <v/>
      </c>
      <c r="AY32" s="83" t="str">
        <f t="shared" si="73"/>
        <v/>
      </c>
      <c r="AZ32" s="79" t="str">
        <f t="shared" ca="1" si="74"/>
        <v/>
      </c>
      <c r="BA32" s="83" t="str">
        <f t="shared" si="75"/>
        <v/>
      </c>
      <c r="BB32" s="79" t="str">
        <f t="shared" ca="1" si="76"/>
        <v/>
      </c>
      <c r="BC32" s="83" t="str">
        <f t="shared" si="77"/>
        <v/>
      </c>
      <c r="BD32" s="79" t="str">
        <f t="shared" ca="1" si="78"/>
        <v/>
      </c>
      <c r="BE32" s="83" t="str">
        <f t="shared" si="79"/>
        <v/>
      </c>
      <c r="BF32" s="79" t="str">
        <f t="shared" ca="1" si="80"/>
        <v/>
      </c>
      <c r="BG32" s="83" t="str">
        <f t="shared" si="81"/>
        <v/>
      </c>
      <c r="BH32" s="79" t="str">
        <f t="shared" ca="1" si="82"/>
        <v/>
      </c>
      <c r="BI32" s="83" t="str">
        <f t="shared" si="83"/>
        <v/>
      </c>
      <c r="BJ32" s="79" t="str">
        <f t="shared" ca="1" si="84"/>
        <v/>
      </c>
      <c r="BK32" s="83" t="str">
        <f t="shared" si="85"/>
        <v/>
      </c>
    </row>
    <row r="33" spans="1:63" s="69" customFormat="1" ht="21" hidden="1" customHeight="1">
      <c r="A33" s="282">
        <v>20</v>
      </c>
      <c r="B33" s="73"/>
      <c r="C33" s="78" t="str">
        <f t="shared" si="26"/>
        <v/>
      </c>
      <c r="D33" s="84" t="str">
        <f t="shared" ca="1" si="27"/>
        <v/>
      </c>
      <c r="E33" s="83" t="str">
        <f t="shared" si="28"/>
        <v/>
      </c>
      <c r="F33" s="79" t="str">
        <f t="shared" ca="1" si="29"/>
        <v/>
      </c>
      <c r="G33" s="83" t="str">
        <f t="shared" si="30"/>
        <v/>
      </c>
      <c r="H33" s="79" t="str">
        <f t="shared" ca="1" si="31"/>
        <v/>
      </c>
      <c r="I33" s="83" t="str">
        <f t="shared" si="32"/>
        <v/>
      </c>
      <c r="J33" s="79" t="str">
        <f t="shared" ca="1" si="88"/>
        <v/>
      </c>
      <c r="K33" s="83" t="str">
        <f t="shared" si="34"/>
        <v/>
      </c>
      <c r="L33" s="79" t="str">
        <f t="shared" ca="1" si="35"/>
        <v/>
      </c>
      <c r="M33" s="83" t="str">
        <f t="shared" si="87"/>
        <v/>
      </c>
      <c r="N33" s="79" t="str">
        <f t="shared" ca="1" si="36"/>
        <v/>
      </c>
      <c r="O33" s="83" t="str">
        <f t="shared" si="37"/>
        <v/>
      </c>
      <c r="P33" s="79" t="str">
        <f t="shared" ca="1" si="38"/>
        <v/>
      </c>
      <c r="Q33" s="83" t="str">
        <f t="shared" si="39"/>
        <v/>
      </c>
      <c r="R33" s="79" t="str">
        <f t="shared" ca="1" si="40"/>
        <v/>
      </c>
      <c r="S33" s="83" t="str">
        <f t="shared" si="41"/>
        <v/>
      </c>
      <c r="T33" s="79" t="str">
        <f t="shared" ca="1" si="42"/>
        <v/>
      </c>
      <c r="U33" s="83" t="str">
        <f t="shared" si="43"/>
        <v/>
      </c>
      <c r="V33" s="79" t="str">
        <f t="shared" ca="1" si="44"/>
        <v/>
      </c>
      <c r="W33" s="83" t="str">
        <f t="shared" si="45"/>
        <v/>
      </c>
      <c r="X33" s="79" t="str">
        <f t="shared" ca="1" si="46"/>
        <v/>
      </c>
      <c r="Y33" s="83" t="str">
        <f t="shared" si="47"/>
        <v/>
      </c>
      <c r="Z33" s="79" t="str">
        <f t="shared" ca="1" si="48"/>
        <v/>
      </c>
      <c r="AA33" s="83" t="str">
        <f t="shared" si="49"/>
        <v/>
      </c>
      <c r="AB33" s="79" t="str">
        <f t="shared" ca="1" si="50"/>
        <v/>
      </c>
      <c r="AC33" s="83" t="str">
        <f t="shared" si="51"/>
        <v/>
      </c>
      <c r="AD33" s="79" t="str">
        <f t="shared" ca="1" si="52"/>
        <v/>
      </c>
      <c r="AE33" s="83" t="str">
        <f t="shared" si="53"/>
        <v/>
      </c>
      <c r="AF33" s="79" t="str">
        <f t="shared" ca="1" si="54"/>
        <v/>
      </c>
      <c r="AG33" s="83" t="str">
        <f t="shared" si="55"/>
        <v/>
      </c>
      <c r="AH33" s="79" t="str">
        <f t="shared" ca="1" si="56"/>
        <v/>
      </c>
      <c r="AI33" s="83" t="str">
        <f t="shared" si="57"/>
        <v/>
      </c>
      <c r="AJ33" s="79" t="str">
        <f t="shared" ca="1" si="58"/>
        <v/>
      </c>
      <c r="AK33" s="83" t="str">
        <f t="shared" si="59"/>
        <v/>
      </c>
      <c r="AL33" s="79" t="str">
        <f t="shared" ca="1" si="60"/>
        <v/>
      </c>
      <c r="AM33" s="83" t="str">
        <f t="shared" si="61"/>
        <v/>
      </c>
      <c r="AN33" s="79" t="str">
        <f t="shared" ca="1" si="62"/>
        <v/>
      </c>
      <c r="AO33" s="83" t="str">
        <f t="shared" si="63"/>
        <v/>
      </c>
      <c r="AP33" s="79" t="str">
        <f t="shared" ca="1" si="64"/>
        <v/>
      </c>
      <c r="AQ33" s="83" t="str">
        <f t="shared" si="65"/>
        <v/>
      </c>
      <c r="AR33" s="79" t="str">
        <f t="shared" ca="1" si="66"/>
        <v/>
      </c>
      <c r="AS33" s="83" t="str">
        <f t="shared" si="67"/>
        <v/>
      </c>
      <c r="AT33" s="79" t="str">
        <f t="shared" ca="1" si="68"/>
        <v/>
      </c>
      <c r="AU33" s="83" t="str">
        <f t="shared" si="69"/>
        <v/>
      </c>
      <c r="AV33" s="79" t="str">
        <f t="shared" ca="1" si="70"/>
        <v/>
      </c>
      <c r="AW33" s="83" t="str">
        <f t="shared" si="71"/>
        <v/>
      </c>
      <c r="AX33" s="79" t="str">
        <f t="shared" ca="1" si="72"/>
        <v/>
      </c>
      <c r="AY33" s="83" t="str">
        <f t="shared" si="73"/>
        <v/>
      </c>
      <c r="AZ33" s="79" t="str">
        <f t="shared" ca="1" si="74"/>
        <v/>
      </c>
      <c r="BA33" s="83" t="str">
        <f t="shared" si="75"/>
        <v/>
      </c>
      <c r="BB33" s="79" t="str">
        <f t="shared" ca="1" si="76"/>
        <v/>
      </c>
      <c r="BC33" s="83" t="str">
        <f t="shared" si="77"/>
        <v/>
      </c>
      <c r="BD33" s="79" t="str">
        <f t="shared" ca="1" si="78"/>
        <v/>
      </c>
      <c r="BE33" s="83" t="str">
        <f t="shared" si="79"/>
        <v/>
      </c>
      <c r="BF33" s="79" t="str">
        <f t="shared" ca="1" si="80"/>
        <v/>
      </c>
      <c r="BG33" s="83" t="str">
        <f t="shared" si="81"/>
        <v/>
      </c>
      <c r="BH33" s="79" t="str">
        <f t="shared" ca="1" si="82"/>
        <v/>
      </c>
      <c r="BI33" s="83" t="str">
        <f t="shared" si="83"/>
        <v/>
      </c>
      <c r="BJ33" s="79" t="str">
        <f t="shared" ca="1" si="84"/>
        <v/>
      </c>
      <c r="BK33" s="83" t="str">
        <f t="shared" si="85"/>
        <v/>
      </c>
    </row>
    <row r="34" spans="1:63" s="69" customFormat="1" ht="21" hidden="1" customHeight="1">
      <c r="A34" s="282">
        <v>21</v>
      </c>
      <c r="B34" s="73"/>
      <c r="C34" s="78" t="str">
        <f t="shared" si="26"/>
        <v/>
      </c>
      <c r="D34" s="84" t="str">
        <f t="shared" ca="1" si="27"/>
        <v/>
      </c>
      <c r="E34" s="83" t="str">
        <f t="shared" si="28"/>
        <v/>
      </c>
      <c r="F34" s="79" t="str">
        <f t="shared" ca="1" si="29"/>
        <v/>
      </c>
      <c r="G34" s="83" t="str">
        <f t="shared" si="30"/>
        <v/>
      </c>
      <c r="H34" s="79" t="str">
        <f t="shared" ca="1" si="31"/>
        <v/>
      </c>
      <c r="I34" s="83" t="str">
        <f t="shared" si="32"/>
        <v/>
      </c>
      <c r="J34" s="79" t="str">
        <f t="shared" ca="1" si="88"/>
        <v/>
      </c>
      <c r="K34" s="83" t="str">
        <f t="shared" si="34"/>
        <v/>
      </c>
      <c r="L34" s="79" t="str">
        <f t="shared" ca="1" si="35"/>
        <v/>
      </c>
      <c r="M34" s="83" t="str">
        <f t="shared" si="87"/>
        <v/>
      </c>
      <c r="N34" s="79" t="str">
        <f t="shared" ca="1" si="36"/>
        <v/>
      </c>
      <c r="O34" s="83" t="str">
        <f t="shared" si="37"/>
        <v/>
      </c>
      <c r="P34" s="79" t="str">
        <f t="shared" ca="1" si="38"/>
        <v/>
      </c>
      <c r="Q34" s="83" t="str">
        <f t="shared" si="39"/>
        <v/>
      </c>
      <c r="R34" s="79" t="str">
        <f t="shared" ca="1" si="40"/>
        <v/>
      </c>
      <c r="S34" s="83" t="str">
        <f t="shared" si="41"/>
        <v/>
      </c>
      <c r="T34" s="79" t="str">
        <f t="shared" ca="1" si="42"/>
        <v/>
      </c>
      <c r="U34" s="83" t="str">
        <f t="shared" si="43"/>
        <v/>
      </c>
      <c r="V34" s="79" t="str">
        <f t="shared" ca="1" si="44"/>
        <v/>
      </c>
      <c r="W34" s="83" t="str">
        <f t="shared" si="45"/>
        <v/>
      </c>
      <c r="X34" s="79" t="str">
        <f t="shared" ca="1" si="46"/>
        <v/>
      </c>
      <c r="Y34" s="83" t="str">
        <f t="shared" si="47"/>
        <v/>
      </c>
      <c r="Z34" s="79" t="str">
        <f t="shared" ca="1" si="48"/>
        <v/>
      </c>
      <c r="AA34" s="83" t="str">
        <f t="shared" si="49"/>
        <v/>
      </c>
      <c r="AB34" s="79" t="str">
        <f t="shared" ca="1" si="50"/>
        <v/>
      </c>
      <c r="AC34" s="83" t="str">
        <f t="shared" si="51"/>
        <v/>
      </c>
      <c r="AD34" s="79" t="str">
        <f t="shared" ca="1" si="52"/>
        <v/>
      </c>
      <c r="AE34" s="83" t="str">
        <f t="shared" si="53"/>
        <v/>
      </c>
      <c r="AF34" s="79" t="str">
        <f t="shared" ca="1" si="54"/>
        <v/>
      </c>
      <c r="AG34" s="83" t="str">
        <f t="shared" si="55"/>
        <v/>
      </c>
      <c r="AH34" s="79" t="str">
        <f t="shared" ca="1" si="56"/>
        <v/>
      </c>
      <c r="AI34" s="83" t="str">
        <f t="shared" si="57"/>
        <v/>
      </c>
      <c r="AJ34" s="79" t="str">
        <f t="shared" ca="1" si="58"/>
        <v/>
      </c>
      <c r="AK34" s="83" t="str">
        <f t="shared" si="59"/>
        <v/>
      </c>
      <c r="AL34" s="79" t="str">
        <f t="shared" ca="1" si="60"/>
        <v/>
      </c>
      <c r="AM34" s="83" t="str">
        <f t="shared" si="61"/>
        <v/>
      </c>
      <c r="AN34" s="79" t="str">
        <f t="shared" ca="1" si="62"/>
        <v/>
      </c>
      <c r="AO34" s="83" t="str">
        <f t="shared" si="63"/>
        <v/>
      </c>
      <c r="AP34" s="79" t="str">
        <f t="shared" ca="1" si="64"/>
        <v/>
      </c>
      <c r="AQ34" s="83" t="str">
        <f t="shared" si="65"/>
        <v/>
      </c>
      <c r="AR34" s="79" t="str">
        <f t="shared" ca="1" si="66"/>
        <v/>
      </c>
      <c r="AS34" s="83" t="str">
        <f t="shared" si="67"/>
        <v/>
      </c>
      <c r="AT34" s="79" t="str">
        <f t="shared" ca="1" si="68"/>
        <v/>
      </c>
      <c r="AU34" s="83" t="str">
        <f t="shared" si="69"/>
        <v/>
      </c>
      <c r="AV34" s="79" t="str">
        <f t="shared" ca="1" si="70"/>
        <v/>
      </c>
      <c r="AW34" s="83" t="str">
        <f t="shared" si="71"/>
        <v/>
      </c>
      <c r="AX34" s="79" t="str">
        <f t="shared" ca="1" si="72"/>
        <v/>
      </c>
      <c r="AY34" s="83" t="str">
        <f t="shared" si="73"/>
        <v/>
      </c>
      <c r="AZ34" s="79" t="str">
        <f t="shared" ca="1" si="74"/>
        <v/>
      </c>
      <c r="BA34" s="83" t="str">
        <f t="shared" si="75"/>
        <v/>
      </c>
      <c r="BB34" s="79" t="str">
        <f t="shared" ca="1" si="76"/>
        <v/>
      </c>
      <c r="BC34" s="83" t="str">
        <f t="shared" si="77"/>
        <v/>
      </c>
      <c r="BD34" s="79" t="str">
        <f t="shared" ca="1" si="78"/>
        <v/>
      </c>
      <c r="BE34" s="83" t="str">
        <f t="shared" si="79"/>
        <v/>
      </c>
      <c r="BF34" s="79" t="str">
        <f t="shared" ca="1" si="80"/>
        <v/>
      </c>
      <c r="BG34" s="83" t="str">
        <f t="shared" si="81"/>
        <v/>
      </c>
      <c r="BH34" s="79" t="str">
        <f t="shared" ca="1" si="82"/>
        <v/>
      </c>
      <c r="BI34" s="83" t="str">
        <f t="shared" si="83"/>
        <v/>
      </c>
      <c r="BJ34" s="79" t="str">
        <f t="shared" ca="1" si="84"/>
        <v/>
      </c>
      <c r="BK34" s="83" t="str">
        <f t="shared" si="85"/>
        <v/>
      </c>
    </row>
    <row r="35" spans="1:63" s="69" customFormat="1" ht="21" hidden="1" customHeight="1">
      <c r="A35" s="282">
        <v>22</v>
      </c>
      <c r="B35" s="73"/>
      <c r="C35" s="78" t="str">
        <f t="shared" si="26"/>
        <v/>
      </c>
      <c r="D35" s="84" t="str">
        <f t="shared" ca="1" si="27"/>
        <v/>
      </c>
      <c r="E35" s="83" t="str">
        <f t="shared" si="28"/>
        <v/>
      </c>
      <c r="F35" s="79" t="str">
        <f t="shared" ca="1" si="29"/>
        <v/>
      </c>
      <c r="G35" s="83" t="str">
        <f t="shared" si="30"/>
        <v/>
      </c>
      <c r="H35" s="79" t="str">
        <f t="shared" ca="1" si="31"/>
        <v/>
      </c>
      <c r="I35" s="83" t="str">
        <f t="shared" si="32"/>
        <v/>
      </c>
      <c r="J35" s="79" t="str">
        <f t="shared" ca="1" si="88"/>
        <v/>
      </c>
      <c r="K35" s="83" t="str">
        <f t="shared" si="34"/>
        <v/>
      </c>
      <c r="L35" s="79" t="str">
        <f t="shared" ca="1" si="35"/>
        <v/>
      </c>
      <c r="M35" s="83" t="str">
        <f t="shared" si="87"/>
        <v/>
      </c>
      <c r="N35" s="79" t="str">
        <f t="shared" ca="1" si="36"/>
        <v/>
      </c>
      <c r="O35" s="83" t="str">
        <f t="shared" si="37"/>
        <v/>
      </c>
      <c r="P35" s="79" t="str">
        <f t="shared" ca="1" si="38"/>
        <v/>
      </c>
      <c r="Q35" s="83" t="str">
        <f t="shared" si="39"/>
        <v/>
      </c>
      <c r="R35" s="79" t="str">
        <f t="shared" ca="1" si="40"/>
        <v/>
      </c>
      <c r="S35" s="83" t="str">
        <f t="shared" si="41"/>
        <v/>
      </c>
      <c r="T35" s="79" t="str">
        <f t="shared" ca="1" si="42"/>
        <v/>
      </c>
      <c r="U35" s="83" t="str">
        <f t="shared" si="43"/>
        <v/>
      </c>
      <c r="V35" s="79" t="str">
        <f t="shared" ca="1" si="44"/>
        <v/>
      </c>
      <c r="W35" s="83" t="str">
        <f t="shared" si="45"/>
        <v/>
      </c>
      <c r="X35" s="79" t="str">
        <f t="shared" ca="1" si="46"/>
        <v/>
      </c>
      <c r="Y35" s="83" t="str">
        <f t="shared" si="47"/>
        <v/>
      </c>
      <c r="Z35" s="79" t="str">
        <f t="shared" ca="1" si="48"/>
        <v/>
      </c>
      <c r="AA35" s="83" t="str">
        <f t="shared" si="49"/>
        <v/>
      </c>
      <c r="AB35" s="79" t="str">
        <f t="shared" ca="1" si="50"/>
        <v/>
      </c>
      <c r="AC35" s="83" t="str">
        <f t="shared" si="51"/>
        <v/>
      </c>
      <c r="AD35" s="79" t="str">
        <f t="shared" ca="1" si="52"/>
        <v/>
      </c>
      <c r="AE35" s="83" t="str">
        <f t="shared" si="53"/>
        <v/>
      </c>
      <c r="AF35" s="79" t="str">
        <f t="shared" ca="1" si="54"/>
        <v/>
      </c>
      <c r="AG35" s="83" t="str">
        <f t="shared" si="55"/>
        <v/>
      </c>
      <c r="AH35" s="79" t="str">
        <f t="shared" ca="1" si="56"/>
        <v/>
      </c>
      <c r="AI35" s="83" t="str">
        <f t="shared" si="57"/>
        <v/>
      </c>
      <c r="AJ35" s="79" t="str">
        <f t="shared" ca="1" si="58"/>
        <v/>
      </c>
      <c r="AK35" s="83" t="str">
        <f t="shared" si="59"/>
        <v/>
      </c>
      <c r="AL35" s="79" t="str">
        <f t="shared" ca="1" si="60"/>
        <v/>
      </c>
      <c r="AM35" s="83" t="str">
        <f t="shared" si="61"/>
        <v/>
      </c>
      <c r="AN35" s="79" t="str">
        <f t="shared" ca="1" si="62"/>
        <v/>
      </c>
      <c r="AO35" s="83" t="str">
        <f t="shared" si="63"/>
        <v/>
      </c>
      <c r="AP35" s="79" t="str">
        <f t="shared" ca="1" si="64"/>
        <v/>
      </c>
      <c r="AQ35" s="83" t="str">
        <f t="shared" si="65"/>
        <v/>
      </c>
      <c r="AR35" s="79" t="str">
        <f t="shared" ca="1" si="66"/>
        <v/>
      </c>
      <c r="AS35" s="83" t="str">
        <f t="shared" si="67"/>
        <v/>
      </c>
      <c r="AT35" s="79" t="str">
        <f t="shared" ca="1" si="68"/>
        <v/>
      </c>
      <c r="AU35" s="83" t="str">
        <f t="shared" si="69"/>
        <v/>
      </c>
      <c r="AV35" s="79" t="str">
        <f t="shared" ca="1" si="70"/>
        <v/>
      </c>
      <c r="AW35" s="83" t="str">
        <f t="shared" si="71"/>
        <v/>
      </c>
      <c r="AX35" s="79" t="str">
        <f t="shared" ca="1" si="72"/>
        <v/>
      </c>
      <c r="AY35" s="83" t="str">
        <f t="shared" si="73"/>
        <v/>
      </c>
      <c r="AZ35" s="79" t="str">
        <f t="shared" ca="1" si="74"/>
        <v/>
      </c>
      <c r="BA35" s="83" t="str">
        <f t="shared" si="75"/>
        <v/>
      </c>
      <c r="BB35" s="79" t="str">
        <f t="shared" ca="1" si="76"/>
        <v/>
      </c>
      <c r="BC35" s="83" t="str">
        <f t="shared" si="77"/>
        <v/>
      </c>
      <c r="BD35" s="79" t="str">
        <f t="shared" ca="1" si="78"/>
        <v/>
      </c>
      <c r="BE35" s="83" t="str">
        <f t="shared" si="79"/>
        <v/>
      </c>
      <c r="BF35" s="79" t="str">
        <f t="shared" ca="1" si="80"/>
        <v/>
      </c>
      <c r="BG35" s="83" t="str">
        <f t="shared" si="81"/>
        <v/>
      </c>
      <c r="BH35" s="79" t="str">
        <f t="shared" ca="1" si="82"/>
        <v/>
      </c>
      <c r="BI35" s="83" t="str">
        <f t="shared" si="83"/>
        <v/>
      </c>
      <c r="BJ35" s="79" t="str">
        <f t="shared" ca="1" si="84"/>
        <v/>
      </c>
      <c r="BK35" s="83" t="str">
        <f t="shared" si="85"/>
        <v/>
      </c>
    </row>
    <row r="36" spans="1:63" s="69" customFormat="1" ht="21" hidden="1" customHeight="1">
      <c r="A36" s="282">
        <v>23</v>
      </c>
      <c r="B36" s="73"/>
      <c r="C36" s="78" t="str">
        <f t="shared" si="26"/>
        <v/>
      </c>
      <c r="D36" s="84" t="str">
        <f t="shared" ca="1" si="27"/>
        <v/>
      </c>
      <c r="E36" s="83" t="str">
        <f t="shared" si="28"/>
        <v/>
      </c>
      <c r="F36" s="79" t="str">
        <f t="shared" ca="1" si="29"/>
        <v/>
      </c>
      <c r="G36" s="83" t="str">
        <f t="shared" si="30"/>
        <v/>
      </c>
      <c r="H36" s="79" t="str">
        <f t="shared" ca="1" si="31"/>
        <v/>
      </c>
      <c r="I36" s="83" t="str">
        <f t="shared" si="32"/>
        <v/>
      </c>
      <c r="J36" s="79" t="str">
        <f t="shared" ca="1" si="88"/>
        <v/>
      </c>
      <c r="K36" s="83" t="str">
        <f t="shared" si="34"/>
        <v/>
      </c>
      <c r="L36" s="79" t="str">
        <f t="shared" ca="1" si="35"/>
        <v/>
      </c>
      <c r="M36" s="83" t="str">
        <f t="shared" si="87"/>
        <v/>
      </c>
      <c r="N36" s="79" t="str">
        <f t="shared" ca="1" si="36"/>
        <v/>
      </c>
      <c r="O36" s="83" t="str">
        <f t="shared" si="37"/>
        <v/>
      </c>
      <c r="P36" s="79" t="str">
        <f t="shared" ca="1" si="38"/>
        <v/>
      </c>
      <c r="Q36" s="83" t="str">
        <f t="shared" si="39"/>
        <v/>
      </c>
      <c r="R36" s="79" t="str">
        <f t="shared" ca="1" si="40"/>
        <v/>
      </c>
      <c r="S36" s="83" t="str">
        <f t="shared" si="41"/>
        <v/>
      </c>
      <c r="T36" s="79" t="str">
        <f t="shared" ca="1" si="42"/>
        <v/>
      </c>
      <c r="U36" s="83" t="str">
        <f t="shared" si="43"/>
        <v/>
      </c>
      <c r="V36" s="79" t="str">
        <f t="shared" ca="1" si="44"/>
        <v/>
      </c>
      <c r="W36" s="83" t="str">
        <f t="shared" si="45"/>
        <v/>
      </c>
      <c r="X36" s="79" t="str">
        <f t="shared" ca="1" si="46"/>
        <v/>
      </c>
      <c r="Y36" s="83" t="str">
        <f t="shared" si="47"/>
        <v/>
      </c>
      <c r="Z36" s="79" t="str">
        <f t="shared" ca="1" si="48"/>
        <v/>
      </c>
      <c r="AA36" s="83" t="str">
        <f t="shared" si="49"/>
        <v/>
      </c>
      <c r="AB36" s="79" t="str">
        <f t="shared" ca="1" si="50"/>
        <v/>
      </c>
      <c r="AC36" s="83" t="str">
        <f t="shared" si="51"/>
        <v/>
      </c>
      <c r="AD36" s="79" t="str">
        <f t="shared" ca="1" si="52"/>
        <v/>
      </c>
      <c r="AE36" s="83" t="str">
        <f t="shared" si="53"/>
        <v/>
      </c>
      <c r="AF36" s="79" t="str">
        <f t="shared" ca="1" si="54"/>
        <v/>
      </c>
      <c r="AG36" s="83" t="str">
        <f t="shared" si="55"/>
        <v/>
      </c>
      <c r="AH36" s="79" t="str">
        <f t="shared" ca="1" si="56"/>
        <v/>
      </c>
      <c r="AI36" s="83" t="str">
        <f t="shared" si="57"/>
        <v/>
      </c>
      <c r="AJ36" s="79" t="str">
        <f t="shared" ca="1" si="58"/>
        <v/>
      </c>
      <c r="AK36" s="83" t="str">
        <f t="shared" si="59"/>
        <v/>
      </c>
      <c r="AL36" s="79" t="str">
        <f t="shared" ca="1" si="60"/>
        <v/>
      </c>
      <c r="AM36" s="83" t="str">
        <f t="shared" si="61"/>
        <v/>
      </c>
      <c r="AN36" s="79" t="str">
        <f t="shared" ca="1" si="62"/>
        <v/>
      </c>
      <c r="AO36" s="83" t="str">
        <f t="shared" si="63"/>
        <v/>
      </c>
      <c r="AP36" s="79" t="str">
        <f t="shared" ca="1" si="64"/>
        <v/>
      </c>
      <c r="AQ36" s="83" t="str">
        <f t="shared" si="65"/>
        <v/>
      </c>
      <c r="AR36" s="79" t="str">
        <f t="shared" ca="1" si="66"/>
        <v/>
      </c>
      <c r="AS36" s="83" t="str">
        <f t="shared" si="67"/>
        <v/>
      </c>
      <c r="AT36" s="79" t="str">
        <f t="shared" ca="1" si="68"/>
        <v/>
      </c>
      <c r="AU36" s="83" t="str">
        <f t="shared" si="69"/>
        <v/>
      </c>
      <c r="AV36" s="79" t="str">
        <f t="shared" ca="1" si="70"/>
        <v/>
      </c>
      <c r="AW36" s="83" t="str">
        <f t="shared" si="71"/>
        <v/>
      </c>
      <c r="AX36" s="79" t="str">
        <f t="shared" ca="1" si="72"/>
        <v/>
      </c>
      <c r="AY36" s="83" t="str">
        <f t="shared" si="73"/>
        <v/>
      </c>
      <c r="AZ36" s="79" t="str">
        <f t="shared" ca="1" si="74"/>
        <v/>
      </c>
      <c r="BA36" s="83" t="str">
        <f t="shared" si="75"/>
        <v/>
      </c>
      <c r="BB36" s="79" t="str">
        <f t="shared" ca="1" si="76"/>
        <v/>
      </c>
      <c r="BC36" s="83" t="str">
        <f t="shared" si="77"/>
        <v/>
      </c>
      <c r="BD36" s="79" t="str">
        <f t="shared" ca="1" si="78"/>
        <v/>
      </c>
      <c r="BE36" s="83" t="str">
        <f t="shared" si="79"/>
        <v/>
      </c>
      <c r="BF36" s="79" t="str">
        <f t="shared" ca="1" si="80"/>
        <v/>
      </c>
      <c r="BG36" s="83" t="str">
        <f t="shared" si="81"/>
        <v/>
      </c>
      <c r="BH36" s="79" t="str">
        <f t="shared" ca="1" si="82"/>
        <v/>
      </c>
      <c r="BI36" s="83" t="str">
        <f t="shared" si="83"/>
        <v/>
      </c>
      <c r="BJ36" s="79" t="str">
        <f t="shared" ca="1" si="84"/>
        <v/>
      </c>
      <c r="BK36" s="83" t="str">
        <f t="shared" si="85"/>
        <v/>
      </c>
    </row>
    <row r="37" spans="1:63" s="69" customFormat="1" ht="21" hidden="1" customHeight="1">
      <c r="A37" s="282">
        <v>24</v>
      </c>
      <c r="B37" s="73"/>
      <c r="C37" s="78" t="str">
        <f t="shared" si="26"/>
        <v/>
      </c>
      <c r="D37" s="84" t="str">
        <f t="shared" ca="1" si="27"/>
        <v/>
      </c>
      <c r="E37" s="83" t="str">
        <f t="shared" si="28"/>
        <v/>
      </c>
      <c r="F37" s="79" t="str">
        <f t="shared" ca="1" si="29"/>
        <v/>
      </c>
      <c r="G37" s="83" t="str">
        <f t="shared" si="30"/>
        <v/>
      </c>
      <c r="H37" s="79" t="str">
        <f t="shared" ca="1" si="31"/>
        <v/>
      </c>
      <c r="I37" s="83" t="str">
        <f t="shared" si="32"/>
        <v/>
      </c>
      <c r="J37" s="79" t="str">
        <f t="shared" ca="1" si="88"/>
        <v/>
      </c>
      <c r="K37" s="83" t="str">
        <f t="shared" si="34"/>
        <v/>
      </c>
      <c r="L37" s="79" t="str">
        <f t="shared" ca="1" si="35"/>
        <v/>
      </c>
      <c r="M37" s="83" t="str">
        <f t="shared" si="87"/>
        <v/>
      </c>
      <c r="N37" s="79" t="str">
        <f t="shared" ca="1" si="36"/>
        <v/>
      </c>
      <c r="O37" s="83" t="str">
        <f t="shared" si="37"/>
        <v/>
      </c>
      <c r="P37" s="79" t="str">
        <f t="shared" ca="1" si="38"/>
        <v/>
      </c>
      <c r="Q37" s="83" t="str">
        <f t="shared" si="39"/>
        <v/>
      </c>
      <c r="R37" s="79" t="str">
        <f t="shared" ca="1" si="40"/>
        <v/>
      </c>
      <c r="S37" s="83" t="str">
        <f t="shared" si="41"/>
        <v/>
      </c>
      <c r="T37" s="79" t="str">
        <f t="shared" ca="1" si="42"/>
        <v/>
      </c>
      <c r="U37" s="83" t="str">
        <f t="shared" si="43"/>
        <v/>
      </c>
      <c r="V37" s="79" t="str">
        <f t="shared" ca="1" si="44"/>
        <v/>
      </c>
      <c r="W37" s="83" t="str">
        <f t="shared" si="45"/>
        <v/>
      </c>
      <c r="X37" s="79" t="str">
        <f t="shared" ca="1" si="46"/>
        <v/>
      </c>
      <c r="Y37" s="83" t="str">
        <f t="shared" si="47"/>
        <v/>
      </c>
      <c r="Z37" s="79" t="str">
        <f t="shared" ca="1" si="48"/>
        <v/>
      </c>
      <c r="AA37" s="83" t="str">
        <f t="shared" si="49"/>
        <v/>
      </c>
      <c r="AB37" s="79" t="str">
        <f t="shared" ca="1" si="50"/>
        <v/>
      </c>
      <c r="AC37" s="83" t="str">
        <f t="shared" si="51"/>
        <v/>
      </c>
      <c r="AD37" s="79" t="str">
        <f t="shared" ca="1" si="52"/>
        <v/>
      </c>
      <c r="AE37" s="83" t="str">
        <f t="shared" si="53"/>
        <v/>
      </c>
      <c r="AF37" s="79" t="str">
        <f t="shared" ca="1" si="54"/>
        <v/>
      </c>
      <c r="AG37" s="83" t="str">
        <f t="shared" si="55"/>
        <v/>
      </c>
      <c r="AH37" s="79" t="str">
        <f t="shared" ca="1" si="56"/>
        <v/>
      </c>
      <c r="AI37" s="83" t="str">
        <f t="shared" si="57"/>
        <v/>
      </c>
      <c r="AJ37" s="79" t="str">
        <f t="shared" ca="1" si="58"/>
        <v/>
      </c>
      <c r="AK37" s="83" t="str">
        <f t="shared" si="59"/>
        <v/>
      </c>
      <c r="AL37" s="79" t="str">
        <f t="shared" ca="1" si="60"/>
        <v/>
      </c>
      <c r="AM37" s="83" t="str">
        <f t="shared" si="61"/>
        <v/>
      </c>
      <c r="AN37" s="79" t="str">
        <f t="shared" ca="1" si="62"/>
        <v/>
      </c>
      <c r="AO37" s="83" t="str">
        <f t="shared" si="63"/>
        <v/>
      </c>
      <c r="AP37" s="79" t="str">
        <f t="shared" ca="1" si="64"/>
        <v/>
      </c>
      <c r="AQ37" s="83" t="str">
        <f t="shared" si="65"/>
        <v/>
      </c>
      <c r="AR37" s="79" t="str">
        <f t="shared" ca="1" si="66"/>
        <v/>
      </c>
      <c r="AS37" s="83" t="str">
        <f t="shared" si="67"/>
        <v/>
      </c>
      <c r="AT37" s="79" t="str">
        <f t="shared" ca="1" si="68"/>
        <v/>
      </c>
      <c r="AU37" s="83" t="str">
        <f t="shared" si="69"/>
        <v/>
      </c>
      <c r="AV37" s="79" t="str">
        <f t="shared" ca="1" si="70"/>
        <v/>
      </c>
      <c r="AW37" s="83" t="str">
        <f t="shared" si="71"/>
        <v/>
      </c>
      <c r="AX37" s="79" t="str">
        <f t="shared" ca="1" si="72"/>
        <v/>
      </c>
      <c r="AY37" s="83" t="str">
        <f t="shared" si="73"/>
        <v/>
      </c>
      <c r="AZ37" s="79" t="str">
        <f t="shared" ca="1" si="74"/>
        <v/>
      </c>
      <c r="BA37" s="83" t="str">
        <f t="shared" si="75"/>
        <v/>
      </c>
      <c r="BB37" s="79" t="str">
        <f t="shared" ca="1" si="76"/>
        <v/>
      </c>
      <c r="BC37" s="83" t="str">
        <f t="shared" si="77"/>
        <v/>
      </c>
      <c r="BD37" s="79" t="str">
        <f t="shared" ca="1" si="78"/>
        <v/>
      </c>
      <c r="BE37" s="83" t="str">
        <f t="shared" si="79"/>
        <v/>
      </c>
      <c r="BF37" s="79" t="str">
        <f t="shared" ca="1" si="80"/>
        <v/>
      </c>
      <c r="BG37" s="83" t="str">
        <f t="shared" si="81"/>
        <v/>
      </c>
      <c r="BH37" s="79" t="str">
        <f t="shared" ca="1" si="82"/>
        <v/>
      </c>
      <c r="BI37" s="83" t="str">
        <f t="shared" si="83"/>
        <v/>
      </c>
      <c r="BJ37" s="79" t="str">
        <f t="shared" ca="1" si="84"/>
        <v/>
      </c>
      <c r="BK37" s="83" t="str">
        <f t="shared" si="85"/>
        <v/>
      </c>
    </row>
    <row r="38" spans="1:63" s="69" customFormat="1" ht="21" hidden="1" customHeight="1">
      <c r="A38" s="282">
        <v>25</v>
      </c>
      <c r="B38" s="73"/>
      <c r="C38" s="78" t="str">
        <f t="shared" si="26"/>
        <v/>
      </c>
      <c r="D38" s="84" t="str">
        <f t="shared" ca="1" si="27"/>
        <v/>
      </c>
      <c r="E38" s="83" t="str">
        <f t="shared" si="28"/>
        <v/>
      </c>
      <c r="F38" s="79" t="str">
        <f t="shared" ca="1" si="29"/>
        <v/>
      </c>
      <c r="G38" s="83" t="str">
        <f t="shared" si="30"/>
        <v/>
      </c>
      <c r="H38" s="79" t="str">
        <f t="shared" ca="1" si="31"/>
        <v/>
      </c>
      <c r="I38" s="83" t="str">
        <f t="shared" si="32"/>
        <v/>
      </c>
      <c r="J38" s="79" t="str">
        <f t="shared" ca="1" si="88"/>
        <v/>
      </c>
      <c r="K38" s="83" t="str">
        <f t="shared" si="34"/>
        <v/>
      </c>
      <c r="L38" s="79" t="str">
        <f t="shared" ca="1" si="35"/>
        <v/>
      </c>
      <c r="M38" s="83" t="str">
        <f t="shared" si="87"/>
        <v/>
      </c>
      <c r="N38" s="79" t="str">
        <f t="shared" ca="1" si="36"/>
        <v/>
      </c>
      <c r="O38" s="83" t="str">
        <f t="shared" si="37"/>
        <v/>
      </c>
      <c r="P38" s="79" t="str">
        <f t="shared" ca="1" si="38"/>
        <v/>
      </c>
      <c r="Q38" s="83" t="str">
        <f t="shared" si="39"/>
        <v/>
      </c>
      <c r="R38" s="79" t="str">
        <f t="shared" ca="1" si="40"/>
        <v/>
      </c>
      <c r="S38" s="83" t="str">
        <f t="shared" si="41"/>
        <v/>
      </c>
      <c r="T38" s="79" t="str">
        <f t="shared" ca="1" si="42"/>
        <v/>
      </c>
      <c r="U38" s="83" t="str">
        <f t="shared" si="43"/>
        <v/>
      </c>
      <c r="V38" s="79" t="str">
        <f t="shared" ca="1" si="44"/>
        <v/>
      </c>
      <c r="W38" s="83" t="str">
        <f t="shared" si="45"/>
        <v/>
      </c>
      <c r="X38" s="79" t="str">
        <f t="shared" ca="1" si="46"/>
        <v/>
      </c>
      <c r="Y38" s="83" t="str">
        <f t="shared" si="47"/>
        <v/>
      </c>
      <c r="Z38" s="79" t="str">
        <f t="shared" ca="1" si="48"/>
        <v/>
      </c>
      <c r="AA38" s="83" t="str">
        <f t="shared" si="49"/>
        <v/>
      </c>
      <c r="AB38" s="79" t="str">
        <f t="shared" ca="1" si="50"/>
        <v/>
      </c>
      <c r="AC38" s="83" t="str">
        <f t="shared" si="51"/>
        <v/>
      </c>
      <c r="AD38" s="79" t="str">
        <f t="shared" ca="1" si="52"/>
        <v/>
      </c>
      <c r="AE38" s="83" t="str">
        <f t="shared" si="53"/>
        <v/>
      </c>
      <c r="AF38" s="79" t="str">
        <f t="shared" ca="1" si="54"/>
        <v/>
      </c>
      <c r="AG38" s="83" t="str">
        <f t="shared" si="55"/>
        <v/>
      </c>
      <c r="AH38" s="79" t="str">
        <f t="shared" ca="1" si="56"/>
        <v/>
      </c>
      <c r="AI38" s="83" t="str">
        <f t="shared" si="57"/>
        <v/>
      </c>
      <c r="AJ38" s="79" t="str">
        <f t="shared" ca="1" si="58"/>
        <v/>
      </c>
      <c r="AK38" s="83" t="str">
        <f t="shared" si="59"/>
        <v/>
      </c>
      <c r="AL38" s="79" t="str">
        <f t="shared" ca="1" si="60"/>
        <v/>
      </c>
      <c r="AM38" s="83" t="str">
        <f t="shared" si="61"/>
        <v/>
      </c>
      <c r="AN38" s="79" t="str">
        <f t="shared" ca="1" si="62"/>
        <v/>
      </c>
      <c r="AO38" s="83" t="str">
        <f t="shared" si="63"/>
        <v/>
      </c>
      <c r="AP38" s="79" t="str">
        <f t="shared" ca="1" si="64"/>
        <v/>
      </c>
      <c r="AQ38" s="83" t="str">
        <f t="shared" si="65"/>
        <v/>
      </c>
      <c r="AR38" s="79" t="str">
        <f t="shared" ca="1" si="66"/>
        <v/>
      </c>
      <c r="AS38" s="83" t="str">
        <f t="shared" si="67"/>
        <v/>
      </c>
      <c r="AT38" s="79" t="str">
        <f t="shared" ca="1" si="68"/>
        <v/>
      </c>
      <c r="AU38" s="83" t="str">
        <f t="shared" si="69"/>
        <v/>
      </c>
      <c r="AV38" s="79" t="str">
        <f t="shared" ca="1" si="70"/>
        <v/>
      </c>
      <c r="AW38" s="83" t="str">
        <f t="shared" si="71"/>
        <v/>
      </c>
      <c r="AX38" s="79" t="str">
        <f t="shared" ca="1" si="72"/>
        <v/>
      </c>
      <c r="AY38" s="83" t="str">
        <f t="shared" si="73"/>
        <v/>
      </c>
      <c r="AZ38" s="79" t="str">
        <f t="shared" ca="1" si="74"/>
        <v/>
      </c>
      <c r="BA38" s="83" t="str">
        <f t="shared" si="75"/>
        <v/>
      </c>
      <c r="BB38" s="79" t="str">
        <f t="shared" ca="1" si="76"/>
        <v/>
      </c>
      <c r="BC38" s="83" t="str">
        <f t="shared" si="77"/>
        <v/>
      </c>
      <c r="BD38" s="79" t="str">
        <f t="shared" ca="1" si="78"/>
        <v/>
      </c>
      <c r="BE38" s="83" t="str">
        <f t="shared" si="79"/>
        <v/>
      </c>
      <c r="BF38" s="79" t="str">
        <f t="shared" ca="1" si="80"/>
        <v/>
      </c>
      <c r="BG38" s="83" t="str">
        <f t="shared" si="81"/>
        <v/>
      </c>
      <c r="BH38" s="79" t="str">
        <f t="shared" ca="1" si="82"/>
        <v/>
      </c>
      <c r="BI38" s="83" t="str">
        <f t="shared" si="83"/>
        <v/>
      </c>
      <c r="BJ38" s="79" t="str">
        <f t="shared" ca="1" si="84"/>
        <v/>
      </c>
      <c r="BK38" s="83" t="str">
        <f t="shared" si="85"/>
        <v/>
      </c>
    </row>
    <row r="39" spans="1:63" s="69" customFormat="1" ht="21" hidden="1" customHeight="1">
      <c r="A39" s="282">
        <v>26</v>
      </c>
      <c r="B39" s="73"/>
      <c r="C39" s="78" t="str">
        <f t="shared" si="26"/>
        <v/>
      </c>
      <c r="D39" s="84" t="str">
        <f t="shared" ca="1" si="27"/>
        <v/>
      </c>
      <c r="E39" s="83" t="str">
        <f t="shared" si="28"/>
        <v/>
      </c>
      <c r="F39" s="79" t="str">
        <f t="shared" ca="1" si="29"/>
        <v/>
      </c>
      <c r="G39" s="83" t="str">
        <f t="shared" si="30"/>
        <v/>
      </c>
      <c r="H39" s="79" t="str">
        <f t="shared" ca="1" si="31"/>
        <v/>
      </c>
      <c r="I39" s="83" t="str">
        <f t="shared" si="32"/>
        <v/>
      </c>
      <c r="J39" s="79" t="str">
        <f t="shared" ca="1" si="88"/>
        <v/>
      </c>
      <c r="K39" s="83" t="str">
        <f t="shared" si="34"/>
        <v/>
      </c>
      <c r="L39" s="79" t="str">
        <f t="shared" ca="1" si="35"/>
        <v/>
      </c>
      <c r="M39" s="83" t="str">
        <f t="shared" si="87"/>
        <v/>
      </c>
      <c r="N39" s="79" t="str">
        <f t="shared" ca="1" si="36"/>
        <v/>
      </c>
      <c r="O39" s="83" t="str">
        <f t="shared" si="37"/>
        <v/>
      </c>
      <c r="P39" s="79" t="str">
        <f t="shared" ca="1" si="38"/>
        <v/>
      </c>
      <c r="Q39" s="83" t="str">
        <f t="shared" si="39"/>
        <v/>
      </c>
      <c r="R39" s="79" t="str">
        <f t="shared" ca="1" si="40"/>
        <v/>
      </c>
      <c r="S39" s="83" t="str">
        <f t="shared" si="41"/>
        <v/>
      </c>
      <c r="T39" s="79" t="str">
        <f t="shared" ca="1" si="42"/>
        <v/>
      </c>
      <c r="U39" s="83" t="str">
        <f t="shared" si="43"/>
        <v/>
      </c>
      <c r="V39" s="79" t="str">
        <f t="shared" ca="1" si="44"/>
        <v/>
      </c>
      <c r="W39" s="83" t="str">
        <f t="shared" si="45"/>
        <v/>
      </c>
      <c r="X39" s="79" t="str">
        <f t="shared" ca="1" si="46"/>
        <v/>
      </c>
      <c r="Y39" s="83" t="str">
        <f t="shared" si="47"/>
        <v/>
      </c>
      <c r="Z39" s="79" t="str">
        <f t="shared" ca="1" si="48"/>
        <v/>
      </c>
      <c r="AA39" s="83" t="str">
        <f t="shared" si="49"/>
        <v/>
      </c>
      <c r="AB39" s="79" t="str">
        <f t="shared" ca="1" si="50"/>
        <v/>
      </c>
      <c r="AC39" s="83" t="str">
        <f t="shared" si="51"/>
        <v/>
      </c>
      <c r="AD39" s="79" t="str">
        <f t="shared" ca="1" si="52"/>
        <v/>
      </c>
      <c r="AE39" s="83" t="str">
        <f t="shared" si="53"/>
        <v/>
      </c>
      <c r="AF39" s="79" t="str">
        <f t="shared" ca="1" si="54"/>
        <v/>
      </c>
      <c r="AG39" s="83" t="str">
        <f t="shared" si="55"/>
        <v/>
      </c>
      <c r="AH39" s="79" t="str">
        <f t="shared" ca="1" si="56"/>
        <v/>
      </c>
      <c r="AI39" s="83" t="str">
        <f t="shared" si="57"/>
        <v/>
      </c>
      <c r="AJ39" s="79" t="str">
        <f t="shared" ca="1" si="58"/>
        <v/>
      </c>
      <c r="AK39" s="83" t="str">
        <f t="shared" si="59"/>
        <v/>
      </c>
      <c r="AL39" s="79" t="str">
        <f t="shared" ca="1" si="60"/>
        <v/>
      </c>
      <c r="AM39" s="83" t="str">
        <f t="shared" si="61"/>
        <v/>
      </c>
      <c r="AN39" s="79" t="str">
        <f t="shared" ca="1" si="62"/>
        <v/>
      </c>
      <c r="AO39" s="83" t="str">
        <f t="shared" si="63"/>
        <v/>
      </c>
      <c r="AP39" s="79" t="str">
        <f t="shared" ca="1" si="64"/>
        <v/>
      </c>
      <c r="AQ39" s="83" t="str">
        <f t="shared" si="65"/>
        <v/>
      </c>
      <c r="AR39" s="79" t="str">
        <f t="shared" ca="1" si="66"/>
        <v/>
      </c>
      <c r="AS39" s="83" t="str">
        <f t="shared" si="67"/>
        <v/>
      </c>
      <c r="AT39" s="79" t="str">
        <f t="shared" ca="1" si="68"/>
        <v/>
      </c>
      <c r="AU39" s="83" t="str">
        <f t="shared" si="69"/>
        <v/>
      </c>
      <c r="AV39" s="79" t="str">
        <f t="shared" ca="1" si="70"/>
        <v/>
      </c>
      <c r="AW39" s="83" t="str">
        <f t="shared" si="71"/>
        <v/>
      </c>
      <c r="AX39" s="79" t="str">
        <f t="shared" ca="1" si="72"/>
        <v/>
      </c>
      <c r="AY39" s="83" t="str">
        <f t="shared" si="73"/>
        <v/>
      </c>
      <c r="AZ39" s="79" t="str">
        <f t="shared" ca="1" si="74"/>
        <v/>
      </c>
      <c r="BA39" s="83" t="str">
        <f t="shared" si="75"/>
        <v/>
      </c>
      <c r="BB39" s="79" t="str">
        <f t="shared" ca="1" si="76"/>
        <v/>
      </c>
      <c r="BC39" s="83" t="str">
        <f t="shared" si="77"/>
        <v/>
      </c>
      <c r="BD39" s="79" t="str">
        <f t="shared" ca="1" si="78"/>
        <v/>
      </c>
      <c r="BE39" s="83" t="str">
        <f t="shared" si="79"/>
        <v/>
      </c>
      <c r="BF39" s="79" t="str">
        <f t="shared" ca="1" si="80"/>
        <v/>
      </c>
      <c r="BG39" s="83" t="str">
        <f t="shared" si="81"/>
        <v/>
      </c>
      <c r="BH39" s="79" t="str">
        <f t="shared" ca="1" si="82"/>
        <v/>
      </c>
      <c r="BI39" s="83" t="str">
        <f t="shared" si="83"/>
        <v/>
      </c>
      <c r="BJ39" s="79" t="str">
        <f t="shared" ca="1" si="84"/>
        <v/>
      </c>
      <c r="BK39" s="83" t="str">
        <f t="shared" si="85"/>
        <v/>
      </c>
    </row>
    <row r="40" spans="1:63" s="69" customFormat="1" ht="21" hidden="1" customHeight="1">
      <c r="A40" s="282">
        <v>27</v>
      </c>
      <c r="B40" s="73"/>
      <c r="C40" s="78" t="str">
        <f t="shared" si="26"/>
        <v/>
      </c>
      <c r="D40" s="84" t="str">
        <f t="shared" ca="1" si="27"/>
        <v/>
      </c>
      <c r="E40" s="83" t="str">
        <f t="shared" si="28"/>
        <v/>
      </c>
      <c r="F40" s="79" t="str">
        <f t="shared" ca="1" si="29"/>
        <v/>
      </c>
      <c r="G40" s="83" t="str">
        <f t="shared" si="30"/>
        <v/>
      </c>
      <c r="H40" s="79" t="str">
        <f t="shared" ca="1" si="31"/>
        <v/>
      </c>
      <c r="I40" s="83" t="str">
        <f t="shared" si="32"/>
        <v/>
      </c>
      <c r="J40" s="79" t="str">
        <f t="shared" ca="1" si="88"/>
        <v/>
      </c>
      <c r="K40" s="83" t="str">
        <f t="shared" si="34"/>
        <v/>
      </c>
      <c r="L40" s="79" t="str">
        <f t="shared" ca="1" si="35"/>
        <v/>
      </c>
      <c r="M40" s="83" t="str">
        <f t="shared" si="87"/>
        <v/>
      </c>
      <c r="N40" s="79" t="str">
        <f t="shared" ca="1" si="36"/>
        <v/>
      </c>
      <c r="O40" s="83" t="str">
        <f t="shared" si="37"/>
        <v/>
      </c>
      <c r="P40" s="79" t="str">
        <f t="shared" ca="1" si="38"/>
        <v/>
      </c>
      <c r="Q40" s="83" t="str">
        <f t="shared" si="39"/>
        <v/>
      </c>
      <c r="R40" s="79" t="str">
        <f t="shared" ca="1" si="40"/>
        <v/>
      </c>
      <c r="S40" s="83" t="str">
        <f t="shared" si="41"/>
        <v/>
      </c>
      <c r="T40" s="79" t="str">
        <f t="shared" ca="1" si="42"/>
        <v/>
      </c>
      <c r="U40" s="83" t="str">
        <f t="shared" si="43"/>
        <v/>
      </c>
      <c r="V40" s="79" t="str">
        <f t="shared" ca="1" si="44"/>
        <v/>
      </c>
      <c r="W40" s="83" t="str">
        <f t="shared" si="45"/>
        <v/>
      </c>
      <c r="X40" s="79" t="str">
        <f t="shared" ca="1" si="46"/>
        <v/>
      </c>
      <c r="Y40" s="83" t="str">
        <f t="shared" si="47"/>
        <v/>
      </c>
      <c r="Z40" s="79" t="str">
        <f t="shared" ca="1" si="48"/>
        <v/>
      </c>
      <c r="AA40" s="83" t="str">
        <f t="shared" si="49"/>
        <v/>
      </c>
      <c r="AB40" s="79" t="str">
        <f t="shared" ca="1" si="50"/>
        <v/>
      </c>
      <c r="AC40" s="83" t="str">
        <f t="shared" si="51"/>
        <v/>
      </c>
      <c r="AD40" s="79" t="str">
        <f t="shared" ca="1" si="52"/>
        <v/>
      </c>
      <c r="AE40" s="83" t="str">
        <f t="shared" si="53"/>
        <v/>
      </c>
      <c r="AF40" s="79" t="str">
        <f t="shared" ca="1" si="54"/>
        <v/>
      </c>
      <c r="AG40" s="83" t="str">
        <f t="shared" si="55"/>
        <v/>
      </c>
      <c r="AH40" s="79" t="str">
        <f t="shared" ca="1" si="56"/>
        <v/>
      </c>
      <c r="AI40" s="83" t="str">
        <f t="shared" si="57"/>
        <v/>
      </c>
      <c r="AJ40" s="79" t="str">
        <f t="shared" ca="1" si="58"/>
        <v/>
      </c>
      <c r="AK40" s="83" t="str">
        <f t="shared" si="59"/>
        <v/>
      </c>
      <c r="AL40" s="79" t="str">
        <f t="shared" ca="1" si="60"/>
        <v/>
      </c>
      <c r="AM40" s="83" t="str">
        <f t="shared" si="61"/>
        <v/>
      </c>
      <c r="AN40" s="79" t="str">
        <f t="shared" ca="1" si="62"/>
        <v/>
      </c>
      <c r="AO40" s="83" t="str">
        <f t="shared" si="63"/>
        <v/>
      </c>
      <c r="AP40" s="79" t="str">
        <f t="shared" ca="1" si="64"/>
        <v/>
      </c>
      <c r="AQ40" s="83" t="str">
        <f t="shared" si="65"/>
        <v/>
      </c>
      <c r="AR40" s="79" t="str">
        <f t="shared" ca="1" si="66"/>
        <v/>
      </c>
      <c r="AS40" s="83" t="str">
        <f t="shared" si="67"/>
        <v/>
      </c>
      <c r="AT40" s="79" t="str">
        <f t="shared" ca="1" si="68"/>
        <v/>
      </c>
      <c r="AU40" s="83" t="str">
        <f t="shared" si="69"/>
        <v/>
      </c>
      <c r="AV40" s="79" t="str">
        <f t="shared" ca="1" si="70"/>
        <v/>
      </c>
      <c r="AW40" s="83" t="str">
        <f t="shared" si="71"/>
        <v/>
      </c>
      <c r="AX40" s="79" t="str">
        <f t="shared" ca="1" si="72"/>
        <v/>
      </c>
      <c r="AY40" s="83" t="str">
        <f t="shared" si="73"/>
        <v/>
      </c>
      <c r="AZ40" s="79" t="str">
        <f t="shared" ca="1" si="74"/>
        <v/>
      </c>
      <c r="BA40" s="83" t="str">
        <f t="shared" si="75"/>
        <v/>
      </c>
      <c r="BB40" s="79" t="str">
        <f t="shared" ca="1" si="76"/>
        <v/>
      </c>
      <c r="BC40" s="83" t="str">
        <f t="shared" si="77"/>
        <v/>
      </c>
      <c r="BD40" s="79" t="str">
        <f t="shared" ca="1" si="78"/>
        <v/>
      </c>
      <c r="BE40" s="83" t="str">
        <f t="shared" si="79"/>
        <v/>
      </c>
      <c r="BF40" s="79" t="str">
        <f t="shared" ca="1" si="80"/>
        <v/>
      </c>
      <c r="BG40" s="83" t="str">
        <f t="shared" si="81"/>
        <v/>
      </c>
      <c r="BH40" s="79" t="str">
        <f t="shared" ca="1" si="82"/>
        <v/>
      </c>
      <c r="BI40" s="83" t="str">
        <f t="shared" si="83"/>
        <v/>
      </c>
      <c r="BJ40" s="79" t="str">
        <f t="shared" ca="1" si="84"/>
        <v/>
      </c>
      <c r="BK40" s="83" t="str">
        <f t="shared" si="85"/>
        <v/>
      </c>
    </row>
    <row r="41" spans="1:63" s="69" customFormat="1" ht="21" hidden="1" customHeight="1">
      <c r="A41" s="282">
        <v>28</v>
      </c>
      <c r="B41" s="73"/>
      <c r="C41" s="78" t="str">
        <f t="shared" si="26"/>
        <v/>
      </c>
      <c r="D41" s="84" t="str">
        <f t="shared" ca="1" si="27"/>
        <v/>
      </c>
      <c r="E41" s="83" t="str">
        <f t="shared" si="28"/>
        <v/>
      </c>
      <c r="F41" s="79" t="str">
        <f t="shared" ca="1" si="29"/>
        <v/>
      </c>
      <c r="G41" s="83" t="str">
        <f t="shared" si="30"/>
        <v/>
      </c>
      <c r="H41" s="79" t="str">
        <f t="shared" ca="1" si="31"/>
        <v/>
      </c>
      <c r="I41" s="83" t="str">
        <f t="shared" si="32"/>
        <v/>
      </c>
      <c r="J41" s="79" t="str">
        <f t="shared" ca="1" si="88"/>
        <v/>
      </c>
      <c r="K41" s="83" t="str">
        <f t="shared" si="34"/>
        <v/>
      </c>
      <c r="L41" s="79" t="str">
        <f t="shared" ca="1" si="35"/>
        <v/>
      </c>
      <c r="M41" s="83" t="str">
        <f t="shared" si="87"/>
        <v/>
      </c>
      <c r="N41" s="79" t="str">
        <f t="shared" ca="1" si="36"/>
        <v/>
      </c>
      <c r="O41" s="83" t="str">
        <f t="shared" si="37"/>
        <v/>
      </c>
      <c r="P41" s="79" t="str">
        <f t="shared" ca="1" si="38"/>
        <v/>
      </c>
      <c r="Q41" s="83" t="str">
        <f t="shared" si="39"/>
        <v/>
      </c>
      <c r="R41" s="79" t="str">
        <f t="shared" ca="1" si="40"/>
        <v/>
      </c>
      <c r="S41" s="83" t="str">
        <f t="shared" si="41"/>
        <v/>
      </c>
      <c r="T41" s="79" t="str">
        <f t="shared" ca="1" si="42"/>
        <v/>
      </c>
      <c r="U41" s="83" t="str">
        <f t="shared" si="43"/>
        <v/>
      </c>
      <c r="V41" s="79" t="str">
        <f t="shared" ca="1" si="44"/>
        <v/>
      </c>
      <c r="W41" s="83" t="str">
        <f t="shared" si="45"/>
        <v/>
      </c>
      <c r="X41" s="79" t="str">
        <f t="shared" ca="1" si="46"/>
        <v/>
      </c>
      <c r="Y41" s="83" t="str">
        <f t="shared" si="47"/>
        <v/>
      </c>
      <c r="Z41" s="79" t="str">
        <f t="shared" ca="1" si="48"/>
        <v/>
      </c>
      <c r="AA41" s="83" t="str">
        <f t="shared" si="49"/>
        <v/>
      </c>
      <c r="AB41" s="79" t="str">
        <f t="shared" ca="1" si="50"/>
        <v/>
      </c>
      <c r="AC41" s="83" t="str">
        <f t="shared" si="51"/>
        <v/>
      </c>
      <c r="AD41" s="79" t="str">
        <f t="shared" ca="1" si="52"/>
        <v/>
      </c>
      <c r="AE41" s="83" t="str">
        <f t="shared" si="53"/>
        <v/>
      </c>
      <c r="AF41" s="79" t="str">
        <f t="shared" ca="1" si="54"/>
        <v/>
      </c>
      <c r="AG41" s="83" t="str">
        <f t="shared" si="55"/>
        <v/>
      </c>
      <c r="AH41" s="79" t="str">
        <f t="shared" ca="1" si="56"/>
        <v/>
      </c>
      <c r="AI41" s="83" t="str">
        <f t="shared" si="57"/>
        <v/>
      </c>
      <c r="AJ41" s="79" t="str">
        <f t="shared" ca="1" si="58"/>
        <v/>
      </c>
      <c r="AK41" s="83" t="str">
        <f t="shared" si="59"/>
        <v/>
      </c>
      <c r="AL41" s="79" t="str">
        <f t="shared" ca="1" si="60"/>
        <v/>
      </c>
      <c r="AM41" s="83" t="str">
        <f t="shared" si="61"/>
        <v/>
      </c>
      <c r="AN41" s="79" t="str">
        <f t="shared" ca="1" si="62"/>
        <v/>
      </c>
      <c r="AO41" s="83" t="str">
        <f t="shared" si="63"/>
        <v/>
      </c>
      <c r="AP41" s="79" t="str">
        <f t="shared" ca="1" si="64"/>
        <v/>
      </c>
      <c r="AQ41" s="83" t="str">
        <f t="shared" si="65"/>
        <v/>
      </c>
      <c r="AR41" s="79" t="str">
        <f t="shared" ca="1" si="66"/>
        <v/>
      </c>
      <c r="AS41" s="83" t="str">
        <f t="shared" si="67"/>
        <v/>
      </c>
      <c r="AT41" s="79" t="str">
        <f t="shared" ca="1" si="68"/>
        <v/>
      </c>
      <c r="AU41" s="83" t="str">
        <f t="shared" si="69"/>
        <v/>
      </c>
      <c r="AV41" s="79" t="str">
        <f t="shared" ca="1" si="70"/>
        <v/>
      </c>
      <c r="AW41" s="83" t="str">
        <f t="shared" si="71"/>
        <v/>
      </c>
      <c r="AX41" s="79" t="str">
        <f t="shared" ca="1" si="72"/>
        <v/>
      </c>
      <c r="AY41" s="83" t="str">
        <f t="shared" si="73"/>
        <v/>
      </c>
      <c r="AZ41" s="79" t="str">
        <f t="shared" ca="1" si="74"/>
        <v/>
      </c>
      <c r="BA41" s="83" t="str">
        <f t="shared" si="75"/>
        <v/>
      </c>
      <c r="BB41" s="79" t="str">
        <f t="shared" ca="1" si="76"/>
        <v/>
      </c>
      <c r="BC41" s="83" t="str">
        <f t="shared" si="77"/>
        <v/>
      </c>
      <c r="BD41" s="79" t="str">
        <f t="shared" ca="1" si="78"/>
        <v/>
      </c>
      <c r="BE41" s="83" t="str">
        <f t="shared" si="79"/>
        <v/>
      </c>
      <c r="BF41" s="79" t="str">
        <f t="shared" ca="1" si="80"/>
        <v/>
      </c>
      <c r="BG41" s="83" t="str">
        <f t="shared" si="81"/>
        <v/>
      </c>
      <c r="BH41" s="79" t="str">
        <f t="shared" ca="1" si="82"/>
        <v/>
      </c>
      <c r="BI41" s="83" t="str">
        <f t="shared" si="83"/>
        <v/>
      </c>
      <c r="BJ41" s="79" t="str">
        <f t="shared" ca="1" si="84"/>
        <v/>
      </c>
      <c r="BK41" s="83" t="str">
        <f t="shared" si="85"/>
        <v/>
      </c>
    </row>
    <row r="42" spans="1:63" s="69" customFormat="1" ht="21" hidden="1" customHeight="1">
      <c r="A42" s="282">
        <v>29</v>
      </c>
      <c r="B42" s="73"/>
      <c r="C42" s="78" t="str">
        <f t="shared" si="26"/>
        <v/>
      </c>
      <c r="D42" s="84" t="str">
        <f t="shared" ca="1" si="27"/>
        <v/>
      </c>
      <c r="E42" s="83" t="str">
        <f t="shared" si="28"/>
        <v/>
      </c>
      <c r="F42" s="79" t="str">
        <f t="shared" ca="1" si="29"/>
        <v/>
      </c>
      <c r="G42" s="83" t="str">
        <f t="shared" si="30"/>
        <v/>
      </c>
      <c r="H42" s="79" t="str">
        <f t="shared" ca="1" si="31"/>
        <v/>
      </c>
      <c r="I42" s="83" t="str">
        <f t="shared" si="32"/>
        <v/>
      </c>
      <c r="J42" s="79" t="str">
        <f t="shared" ca="1" si="88"/>
        <v/>
      </c>
      <c r="K42" s="83" t="str">
        <f t="shared" si="34"/>
        <v/>
      </c>
      <c r="L42" s="79" t="str">
        <f t="shared" ca="1" si="35"/>
        <v/>
      </c>
      <c r="M42" s="83" t="str">
        <f t="shared" si="87"/>
        <v/>
      </c>
      <c r="N42" s="79" t="str">
        <f t="shared" ca="1" si="36"/>
        <v/>
      </c>
      <c r="O42" s="83" t="str">
        <f t="shared" si="37"/>
        <v/>
      </c>
      <c r="P42" s="79" t="str">
        <f t="shared" ca="1" si="38"/>
        <v/>
      </c>
      <c r="Q42" s="83" t="str">
        <f t="shared" si="39"/>
        <v/>
      </c>
      <c r="R42" s="79" t="str">
        <f t="shared" ca="1" si="40"/>
        <v/>
      </c>
      <c r="S42" s="83" t="str">
        <f t="shared" si="41"/>
        <v/>
      </c>
      <c r="T42" s="79" t="str">
        <f t="shared" ca="1" si="42"/>
        <v/>
      </c>
      <c r="U42" s="83" t="str">
        <f t="shared" si="43"/>
        <v/>
      </c>
      <c r="V42" s="79" t="str">
        <f t="shared" ca="1" si="44"/>
        <v/>
      </c>
      <c r="W42" s="83" t="str">
        <f t="shared" si="45"/>
        <v/>
      </c>
      <c r="X42" s="79" t="str">
        <f t="shared" ca="1" si="46"/>
        <v/>
      </c>
      <c r="Y42" s="83" t="str">
        <f t="shared" si="47"/>
        <v/>
      </c>
      <c r="Z42" s="79" t="str">
        <f t="shared" ca="1" si="48"/>
        <v/>
      </c>
      <c r="AA42" s="83" t="str">
        <f t="shared" si="49"/>
        <v/>
      </c>
      <c r="AB42" s="79" t="str">
        <f t="shared" ca="1" si="50"/>
        <v/>
      </c>
      <c r="AC42" s="83" t="str">
        <f t="shared" si="51"/>
        <v/>
      </c>
      <c r="AD42" s="79" t="str">
        <f t="shared" ca="1" si="52"/>
        <v/>
      </c>
      <c r="AE42" s="83" t="str">
        <f t="shared" si="53"/>
        <v/>
      </c>
      <c r="AF42" s="79" t="str">
        <f t="shared" ca="1" si="54"/>
        <v/>
      </c>
      <c r="AG42" s="83" t="str">
        <f t="shared" si="55"/>
        <v/>
      </c>
      <c r="AH42" s="79" t="str">
        <f t="shared" ca="1" si="56"/>
        <v/>
      </c>
      <c r="AI42" s="83" t="str">
        <f t="shared" si="57"/>
        <v/>
      </c>
      <c r="AJ42" s="79" t="str">
        <f t="shared" ca="1" si="58"/>
        <v/>
      </c>
      <c r="AK42" s="83" t="str">
        <f t="shared" si="59"/>
        <v/>
      </c>
      <c r="AL42" s="79" t="str">
        <f t="shared" ca="1" si="60"/>
        <v/>
      </c>
      <c r="AM42" s="83" t="str">
        <f t="shared" si="61"/>
        <v/>
      </c>
      <c r="AN42" s="79" t="str">
        <f t="shared" ca="1" si="62"/>
        <v/>
      </c>
      <c r="AO42" s="83" t="str">
        <f t="shared" si="63"/>
        <v/>
      </c>
      <c r="AP42" s="79" t="str">
        <f t="shared" ca="1" si="64"/>
        <v/>
      </c>
      <c r="AQ42" s="83" t="str">
        <f t="shared" si="65"/>
        <v/>
      </c>
      <c r="AR42" s="79" t="str">
        <f t="shared" ca="1" si="66"/>
        <v/>
      </c>
      <c r="AS42" s="83" t="str">
        <f t="shared" si="67"/>
        <v/>
      </c>
      <c r="AT42" s="79" t="str">
        <f t="shared" ca="1" si="68"/>
        <v/>
      </c>
      <c r="AU42" s="83" t="str">
        <f t="shared" si="69"/>
        <v/>
      </c>
      <c r="AV42" s="79" t="str">
        <f t="shared" ca="1" si="70"/>
        <v/>
      </c>
      <c r="AW42" s="83" t="str">
        <f t="shared" si="71"/>
        <v/>
      </c>
      <c r="AX42" s="79" t="str">
        <f t="shared" ca="1" si="72"/>
        <v/>
      </c>
      <c r="AY42" s="83" t="str">
        <f t="shared" si="73"/>
        <v/>
      </c>
      <c r="AZ42" s="79" t="str">
        <f t="shared" ca="1" si="74"/>
        <v/>
      </c>
      <c r="BA42" s="83" t="str">
        <f t="shared" si="75"/>
        <v/>
      </c>
      <c r="BB42" s="79" t="str">
        <f t="shared" ca="1" si="76"/>
        <v/>
      </c>
      <c r="BC42" s="83" t="str">
        <f t="shared" si="77"/>
        <v/>
      </c>
      <c r="BD42" s="79" t="str">
        <f t="shared" ca="1" si="78"/>
        <v/>
      </c>
      <c r="BE42" s="83" t="str">
        <f t="shared" si="79"/>
        <v/>
      </c>
      <c r="BF42" s="79" t="str">
        <f t="shared" ca="1" si="80"/>
        <v/>
      </c>
      <c r="BG42" s="83" t="str">
        <f t="shared" si="81"/>
        <v/>
      </c>
      <c r="BH42" s="79" t="str">
        <f t="shared" ca="1" si="82"/>
        <v/>
      </c>
      <c r="BI42" s="83" t="str">
        <f t="shared" si="83"/>
        <v/>
      </c>
      <c r="BJ42" s="79" t="str">
        <f t="shared" ca="1" si="84"/>
        <v/>
      </c>
      <c r="BK42" s="83" t="str">
        <f t="shared" si="85"/>
        <v/>
      </c>
    </row>
    <row r="43" spans="1:63" s="69" customFormat="1" ht="21" hidden="1" customHeight="1">
      <c r="A43" s="282">
        <v>30</v>
      </c>
      <c r="B43" s="73"/>
      <c r="C43" s="78" t="str">
        <f t="shared" si="26"/>
        <v/>
      </c>
      <c r="D43" s="84" t="str">
        <f t="shared" ca="1" si="27"/>
        <v/>
      </c>
      <c r="E43" s="83" t="str">
        <f t="shared" si="28"/>
        <v/>
      </c>
      <c r="F43" s="79" t="str">
        <f t="shared" ca="1" si="29"/>
        <v/>
      </c>
      <c r="G43" s="83" t="str">
        <f t="shared" si="30"/>
        <v/>
      </c>
      <c r="H43" s="79" t="str">
        <f t="shared" ca="1" si="31"/>
        <v/>
      </c>
      <c r="I43" s="83" t="str">
        <f t="shared" si="32"/>
        <v/>
      </c>
      <c r="J43" s="79" t="str">
        <f t="shared" ca="1" si="88"/>
        <v/>
      </c>
      <c r="K43" s="83" t="str">
        <f t="shared" si="34"/>
        <v/>
      </c>
      <c r="L43" s="79" t="str">
        <f t="shared" ca="1" si="35"/>
        <v/>
      </c>
      <c r="M43" s="83" t="str">
        <f t="shared" si="87"/>
        <v/>
      </c>
      <c r="N43" s="79" t="str">
        <f t="shared" ca="1" si="36"/>
        <v/>
      </c>
      <c r="O43" s="83" t="str">
        <f t="shared" si="37"/>
        <v/>
      </c>
      <c r="P43" s="79" t="str">
        <f t="shared" ca="1" si="38"/>
        <v/>
      </c>
      <c r="Q43" s="83" t="str">
        <f t="shared" si="39"/>
        <v/>
      </c>
      <c r="R43" s="79" t="str">
        <f t="shared" ca="1" si="40"/>
        <v/>
      </c>
      <c r="S43" s="83" t="str">
        <f t="shared" si="41"/>
        <v/>
      </c>
      <c r="T43" s="79" t="str">
        <f t="shared" ca="1" si="42"/>
        <v/>
      </c>
      <c r="U43" s="83" t="str">
        <f t="shared" si="43"/>
        <v/>
      </c>
      <c r="V43" s="79" t="str">
        <f t="shared" ca="1" si="44"/>
        <v/>
      </c>
      <c r="W43" s="83" t="str">
        <f t="shared" si="45"/>
        <v/>
      </c>
      <c r="X43" s="79" t="str">
        <f t="shared" ca="1" si="46"/>
        <v/>
      </c>
      <c r="Y43" s="83" t="str">
        <f t="shared" si="47"/>
        <v/>
      </c>
      <c r="Z43" s="79" t="str">
        <f t="shared" ca="1" si="48"/>
        <v/>
      </c>
      <c r="AA43" s="83" t="str">
        <f t="shared" si="49"/>
        <v/>
      </c>
      <c r="AB43" s="79" t="str">
        <f t="shared" ca="1" si="50"/>
        <v/>
      </c>
      <c r="AC43" s="83" t="str">
        <f t="shared" si="51"/>
        <v/>
      </c>
      <c r="AD43" s="79" t="str">
        <f t="shared" ca="1" si="52"/>
        <v/>
      </c>
      <c r="AE43" s="83" t="str">
        <f t="shared" si="53"/>
        <v/>
      </c>
      <c r="AF43" s="79" t="str">
        <f t="shared" ca="1" si="54"/>
        <v/>
      </c>
      <c r="AG43" s="83" t="str">
        <f t="shared" si="55"/>
        <v/>
      </c>
      <c r="AH43" s="79" t="str">
        <f t="shared" ca="1" si="56"/>
        <v/>
      </c>
      <c r="AI43" s="83" t="str">
        <f t="shared" si="57"/>
        <v/>
      </c>
      <c r="AJ43" s="79" t="str">
        <f t="shared" ca="1" si="58"/>
        <v/>
      </c>
      <c r="AK43" s="83" t="str">
        <f t="shared" si="59"/>
        <v/>
      </c>
      <c r="AL43" s="79" t="str">
        <f t="shared" ca="1" si="60"/>
        <v/>
      </c>
      <c r="AM43" s="83" t="str">
        <f t="shared" si="61"/>
        <v/>
      </c>
      <c r="AN43" s="79" t="str">
        <f t="shared" ca="1" si="62"/>
        <v/>
      </c>
      <c r="AO43" s="83" t="str">
        <f t="shared" si="63"/>
        <v/>
      </c>
      <c r="AP43" s="79" t="str">
        <f t="shared" ca="1" si="64"/>
        <v/>
      </c>
      <c r="AQ43" s="83" t="str">
        <f t="shared" si="65"/>
        <v/>
      </c>
      <c r="AR43" s="79" t="str">
        <f t="shared" ca="1" si="66"/>
        <v/>
      </c>
      <c r="AS43" s="83" t="str">
        <f t="shared" si="67"/>
        <v/>
      </c>
      <c r="AT43" s="79" t="str">
        <f t="shared" ca="1" si="68"/>
        <v/>
      </c>
      <c r="AU43" s="83" t="str">
        <f t="shared" si="69"/>
        <v/>
      </c>
      <c r="AV43" s="79" t="str">
        <f t="shared" ca="1" si="70"/>
        <v/>
      </c>
      <c r="AW43" s="83" t="str">
        <f t="shared" si="71"/>
        <v/>
      </c>
      <c r="AX43" s="79" t="str">
        <f t="shared" ca="1" si="72"/>
        <v/>
      </c>
      <c r="AY43" s="83" t="str">
        <f t="shared" si="73"/>
        <v/>
      </c>
      <c r="AZ43" s="79" t="str">
        <f t="shared" ca="1" si="74"/>
        <v/>
      </c>
      <c r="BA43" s="83" t="str">
        <f t="shared" si="75"/>
        <v/>
      </c>
      <c r="BB43" s="79" t="str">
        <f t="shared" ca="1" si="76"/>
        <v/>
      </c>
      <c r="BC43" s="83" t="str">
        <f t="shared" si="77"/>
        <v/>
      </c>
      <c r="BD43" s="79" t="str">
        <f t="shared" ca="1" si="78"/>
        <v/>
      </c>
      <c r="BE43" s="83" t="str">
        <f t="shared" si="79"/>
        <v/>
      </c>
      <c r="BF43" s="79" t="str">
        <f t="shared" ca="1" si="80"/>
        <v/>
      </c>
      <c r="BG43" s="83" t="str">
        <f t="shared" si="81"/>
        <v/>
      </c>
      <c r="BH43" s="79" t="str">
        <f t="shared" ca="1" si="82"/>
        <v/>
      </c>
      <c r="BI43" s="83" t="str">
        <f t="shared" si="83"/>
        <v/>
      </c>
      <c r="BJ43" s="79" t="str">
        <f t="shared" ca="1" si="84"/>
        <v/>
      </c>
      <c r="BK43" s="83" t="str">
        <f t="shared" si="85"/>
        <v/>
      </c>
    </row>
    <row r="44" spans="1:63" s="69" customFormat="1" ht="21" hidden="1" customHeight="1">
      <c r="A44" s="282">
        <v>31</v>
      </c>
      <c r="B44" s="73"/>
      <c r="C44" s="78" t="str">
        <f t="shared" si="26"/>
        <v/>
      </c>
      <c r="D44" s="84" t="str">
        <f t="shared" ca="1" si="27"/>
        <v/>
      </c>
      <c r="E44" s="83" t="str">
        <f t="shared" si="28"/>
        <v/>
      </c>
      <c r="F44" s="79" t="str">
        <f t="shared" ca="1" si="29"/>
        <v/>
      </c>
      <c r="G44" s="83" t="str">
        <f t="shared" si="30"/>
        <v/>
      </c>
      <c r="H44" s="79" t="str">
        <f t="shared" ca="1" si="31"/>
        <v/>
      </c>
      <c r="I44" s="83" t="str">
        <f t="shared" si="32"/>
        <v/>
      </c>
      <c r="J44" s="79" t="str">
        <f t="shared" ca="1" si="88"/>
        <v/>
      </c>
      <c r="K44" s="83" t="str">
        <f t="shared" si="34"/>
        <v/>
      </c>
      <c r="L44" s="79" t="str">
        <f t="shared" ca="1" si="35"/>
        <v/>
      </c>
      <c r="M44" s="83" t="str">
        <f t="shared" si="87"/>
        <v/>
      </c>
      <c r="N44" s="79" t="str">
        <f t="shared" ca="1" si="36"/>
        <v/>
      </c>
      <c r="O44" s="83" t="str">
        <f t="shared" si="37"/>
        <v/>
      </c>
      <c r="P44" s="79" t="str">
        <f t="shared" ca="1" si="38"/>
        <v/>
      </c>
      <c r="Q44" s="83" t="str">
        <f t="shared" si="39"/>
        <v/>
      </c>
      <c r="R44" s="79" t="str">
        <f t="shared" ca="1" si="40"/>
        <v/>
      </c>
      <c r="S44" s="83" t="str">
        <f t="shared" si="41"/>
        <v/>
      </c>
      <c r="T44" s="79" t="str">
        <f t="shared" ca="1" si="42"/>
        <v/>
      </c>
      <c r="U44" s="83" t="str">
        <f t="shared" si="43"/>
        <v/>
      </c>
      <c r="V44" s="79" t="str">
        <f t="shared" ca="1" si="44"/>
        <v/>
      </c>
      <c r="W44" s="83" t="str">
        <f t="shared" si="45"/>
        <v/>
      </c>
      <c r="X44" s="79" t="str">
        <f t="shared" ca="1" si="46"/>
        <v/>
      </c>
      <c r="Y44" s="83" t="str">
        <f t="shared" si="47"/>
        <v/>
      </c>
      <c r="Z44" s="79" t="str">
        <f t="shared" ca="1" si="48"/>
        <v/>
      </c>
      <c r="AA44" s="83" t="str">
        <f t="shared" si="49"/>
        <v/>
      </c>
      <c r="AB44" s="79" t="str">
        <f t="shared" ca="1" si="50"/>
        <v/>
      </c>
      <c r="AC44" s="83" t="str">
        <f t="shared" si="51"/>
        <v/>
      </c>
      <c r="AD44" s="79" t="str">
        <f t="shared" ca="1" si="52"/>
        <v/>
      </c>
      <c r="AE44" s="83" t="str">
        <f t="shared" si="53"/>
        <v/>
      </c>
      <c r="AF44" s="79" t="str">
        <f t="shared" ca="1" si="54"/>
        <v/>
      </c>
      <c r="AG44" s="83" t="str">
        <f t="shared" si="55"/>
        <v/>
      </c>
      <c r="AH44" s="79" t="str">
        <f t="shared" ca="1" si="56"/>
        <v/>
      </c>
      <c r="AI44" s="83" t="str">
        <f t="shared" si="57"/>
        <v/>
      </c>
      <c r="AJ44" s="79" t="str">
        <f t="shared" ca="1" si="58"/>
        <v/>
      </c>
      <c r="AK44" s="83" t="str">
        <f t="shared" si="59"/>
        <v/>
      </c>
      <c r="AL44" s="79" t="str">
        <f t="shared" ca="1" si="60"/>
        <v/>
      </c>
      <c r="AM44" s="83" t="str">
        <f t="shared" si="61"/>
        <v/>
      </c>
      <c r="AN44" s="79" t="str">
        <f t="shared" ca="1" si="62"/>
        <v/>
      </c>
      <c r="AO44" s="83" t="str">
        <f t="shared" si="63"/>
        <v/>
      </c>
      <c r="AP44" s="79" t="str">
        <f t="shared" ca="1" si="64"/>
        <v/>
      </c>
      <c r="AQ44" s="83" t="str">
        <f t="shared" si="65"/>
        <v/>
      </c>
      <c r="AR44" s="79" t="str">
        <f t="shared" ca="1" si="66"/>
        <v/>
      </c>
      <c r="AS44" s="83" t="str">
        <f t="shared" si="67"/>
        <v/>
      </c>
      <c r="AT44" s="79" t="str">
        <f t="shared" ca="1" si="68"/>
        <v/>
      </c>
      <c r="AU44" s="83" t="str">
        <f t="shared" si="69"/>
        <v/>
      </c>
      <c r="AV44" s="79" t="str">
        <f t="shared" ca="1" si="70"/>
        <v/>
      </c>
      <c r="AW44" s="83" t="str">
        <f t="shared" si="71"/>
        <v/>
      </c>
      <c r="AX44" s="79" t="str">
        <f t="shared" ca="1" si="72"/>
        <v/>
      </c>
      <c r="AY44" s="83" t="str">
        <f t="shared" si="73"/>
        <v/>
      </c>
      <c r="AZ44" s="79" t="str">
        <f t="shared" ca="1" si="74"/>
        <v/>
      </c>
      <c r="BA44" s="83" t="str">
        <f t="shared" si="75"/>
        <v/>
      </c>
      <c r="BB44" s="79" t="str">
        <f t="shared" ca="1" si="76"/>
        <v/>
      </c>
      <c r="BC44" s="83" t="str">
        <f t="shared" si="77"/>
        <v/>
      </c>
      <c r="BD44" s="79" t="str">
        <f t="shared" ca="1" si="78"/>
        <v/>
      </c>
      <c r="BE44" s="83" t="str">
        <f t="shared" si="79"/>
        <v/>
      </c>
      <c r="BF44" s="79" t="str">
        <f t="shared" ca="1" si="80"/>
        <v/>
      </c>
      <c r="BG44" s="83" t="str">
        <f t="shared" si="81"/>
        <v/>
      </c>
      <c r="BH44" s="79" t="str">
        <f t="shared" ca="1" si="82"/>
        <v/>
      </c>
      <c r="BI44" s="83" t="str">
        <f t="shared" si="83"/>
        <v/>
      </c>
      <c r="BJ44" s="79" t="str">
        <f t="shared" ca="1" si="84"/>
        <v/>
      </c>
      <c r="BK44" s="83" t="str">
        <f t="shared" si="85"/>
        <v/>
      </c>
    </row>
    <row r="45" spans="1:63" s="69" customFormat="1" ht="21" hidden="1" customHeight="1">
      <c r="A45" s="282">
        <v>32</v>
      </c>
      <c r="B45" s="73"/>
      <c r="C45" s="78" t="str">
        <f t="shared" si="26"/>
        <v/>
      </c>
      <c r="D45" s="84" t="str">
        <f t="shared" ca="1" si="27"/>
        <v/>
      </c>
      <c r="E45" s="83" t="str">
        <f t="shared" si="28"/>
        <v/>
      </c>
      <c r="F45" s="79" t="str">
        <f t="shared" ca="1" si="29"/>
        <v/>
      </c>
      <c r="G45" s="83" t="str">
        <f t="shared" si="30"/>
        <v/>
      </c>
      <c r="H45" s="79" t="str">
        <f t="shared" ca="1" si="31"/>
        <v/>
      </c>
      <c r="I45" s="83" t="str">
        <f t="shared" si="32"/>
        <v/>
      </c>
      <c r="J45" s="79" t="str">
        <f t="shared" ca="1" si="88"/>
        <v/>
      </c>
      <c r="K45" s="83" t="str">
        <f t="shared" si="34"/>
        <v/>
      </c>
      <c r="L45" s="79" t="str">
        <f t="shared" ca="1" si="35"/>
        <v/>
      </c>
      <c r="M45" s="83" t="str">
        <f t="shared" si="87"/>
        <v/>
      </c>
      <c r="N45" s="79" t="str">
        <f t="shared" ca="1" si="36"/>
        <v/>
      </c>
      <c r="O45" s="83" t="str">
        <f t="shared" si="37"/>
        <v/>
      </c>
      <c r="P45" s="79" t="str">
        <f t="shared" ca="1" si="38"/>
        <v/>
      </c>
      <c r="Q45" s="83" t="str">
        <f t="shared" si="39"/>
        <v/>
      </c>
      <c r="R45" s="79" t="str">
        <f t="shared" ca="1" si="40"/>
        <v/>
      </c>
      <c r="S45" s="83" t="str">
        <f t="shared" si="41"/>
        <v/>
      </c>
      <c r="T45" s="79" t="str">
        <f t="shared" ca="1" si="42"/>
        <v/>
      </c>
      <c r="U45" s="83" t="str">
        <f t="shared" si="43"/>
        <v/>
      </c>
      <c r="V45" s="79" t="str">
        <f t="shared" ca="1" si="44"/>
        <v/>
      </c>
      <c r="W45" s="83" t="str">
        <f t="shared" si="45"/>
        <v/>
      </c>
      <c r="X45" s="79" t="str">
        <f t="shared" ca="1" si="46"/>
        <v/>
      </c>
      <c r="Y45" s="83" t="str">
        <f t="shared" si="47"/>
        <v/>
      </c>
      <c r="Z45" s="79" t="str">
        <f t="shared" ca="1" si="48"/>
        <v/>
      </c>
      <c r="AA45" s="83" t="str">
        <f t="shared" si="49"/>
        <v/>
      </c>
      <c r="AB45" s="79" t="str">
        <f t="shared" ca="1" si="50"/>
        <v/>
      </c>
      <c r="AC45" s="83" t="str">
        <f t="shared" si="51"/>
        <v/>
      </c>
      <c r="AD45" s="79" t="str">
        <f t="shared" ca="1" si="52"/>
        <v/>
      </c>
      <c r="AE45" s="83" t="str">
        <f t="shared" si="53"/>
        <v/>
      </c>
      <c r="AF45" s="79" t="str">
        <f t="shared" ca="1" si="54"/>
        <v/>
      </c>
      <c r="AG45" s="83" t="str">
        <f t="shared" si="55"/>
        <v/>
      </c>
      <c r="AH45" s="79" t="str">
        <f t="shared" ca="1" si="56"/>
        <v/>
      </c>
      <c r="AI45" s="83" t="str">
        <f t="shared" si="57"/>
        <v/>
      </c>
      <c r="AJ45" s="79" t="str">
        <f t="shared" ca="1" si="58"/>
        <v/>
      </c>
      <c r="AK45" s="83" t="str">
        <f t="shared" si="59"/>
        <v/>
      </c>
      <c r="AL45" s="79" t="str">
        <f t="shared" ca="1" si="60"/>
        <v/>
      </c>
      <c r="AM45" s="83" t="str">
        <f t="shared" si="61"/>
        <v/>
      </c>
      <c r="AN45" s="79" t="str">
        <f t="shared" ca="1" si="62"/>
        <v/>
      </c>
      <c r="AO45" s="83" t="str">
        <f t="shared" si="63"/>
        <v/>
      </c>
      <c r="AP45" s="79" t="str">
        <f t="shared" ca="1" si="64"/>
        <v/>
      </c>
      <c r="AQ45" s="83" t="str">
        <f t="shared" si="65"/>
        <v/>
      </c>
      <c r="AR45" s="79" t="str">
        <f t="shared" ca="1" si="66"/>
        <v/>
      </c>
      <c r="AS45" s="83" t="str">
        <f t="shared" si="67"/>
        <v/>
      </c>
      <c r="AT45" s="79" t="str">
        <f t="shared" ca="1" si="68"/>
        <v/>
      </c>
      <c r="AU45" s="83" t="str">
        <f t="shared" si="69"/>
        <v/>
      </c>
      <c r="AV45" s="79" t="str">
        <f t="shared" ca="1" si="70"/>
        <v/>
      </c>
      <c r="AW45" s="83" t="str">
        <f t="shared" si="71"/>
        <v/>
      </c>
      <c r="AX45" s="79" t="str">
        <f t="shared" ca="1" si="72"/>
        <v/>
      </c>
      <c r="AY45" s="83" t="str">
        <f t="shared" si="73"/>
        <v/>
      </c>
      <c r="AZ45" s="79" t="str">
        <f t="shared" ca="1" si="74"/>
        <v/>
      </c>
      <c r="BA45" s="83" t="str">
        <f t="shared" si="75"/>
        <v/>
      </c>
      <c r="BB45" s="79" t="str">
        <f t="shared" ca="1" si="76"/>
        <v/>
      </c>
      <c r="BC45" s="83" t="str">
        <f t="shared" si="77"/>
        <v/>
      </c>
      <c r="BD45" s="79" t="str">
        <f t="shared" ca="1" si="78"/>
        <v/>
      </c>
      <c r="BE45" s="83" t="str">
        <f t="shared" si="79"/>
        <v/>
      </c>
      <c r="BF45" s="79" t="str">
        <f t="shared" ca="1" si="80"/>
        <v/>
      </c>
      <c r="BG45" s="83" t="str">
        <f t="shared" si="81"/>
        <v/>
      </c>
      <c r="BH45" s="79" t="str">
        <f t="shared" ca="1" si="82"/>
        <v/>
      </c>
      <c r="BI45" s="83" t="str">
        <f t="shared" si="83"/>
        <v/>
      </c>
      <c r="BJ45" s="79" t="str">
        <f t="shared" ca="1" si="84"/>
        <v/>
      </c>
      <c r="BK45" s="83" t="str">
        <f t="shared" si="85"/>
        <v/>
      </c>
    </row>
    <row r="46" spans="1:63" s="69" customFormat="1" ht="21" hidden="1" customHeight="1">
      <c r="A46" s="282">
        <v>33</v>
      </c>
      <c r="B46" s="73"/>
      <c r="C46" s="78" t="str">
        <f t="shared" ref="C46:C70" si="89">IF(B46="","",IF($L$4="Media aritmética",ROUND(AVERAGE(D46,F46,H46,J46,L46,N46,P46,R46,T46,V46,X46,Z46,AB46,AF46,AH46,AD46,AJ46,AL46,AN46,AP46,AR46,AT46,AV46,AX46,AZ46,BB46,BD46,BF46,BH46,BJ46),2),ROUND(_xlfn.STDEV.P(D46,F46,H46,J46,L46,N46,P46,R46,T46,V46,X46,Z46,AB46,AF46,AH46,AD46,AJ46,AL46,AN46,AP46,AR46,AT46,AV46,AX46,AZ46,BB46,BD46,BF46,BH46,BJ46),2)))</f>
        <v/>
      </c>
      <c r="D46" s="84" t="str">
        <f t="shared" ref="D46:D70" ca="1" si="90">IF($D$8="Habilitado",IF($B46="","",ROUND(VLOOKUP($B46,OFERENTE_1,5,FALSE),2)),"")</f>
        <v/>
      </c>
      <c r="E46" s="83" t="str">
        <f t="shared" ref="E46:E70" si="91">IF($B46="","",IF(D46="","",IF($L$4="Media aritmética",(D46&lt;=$C46)*($F$5/$C$4)+(D46&gt;$C46)*0,IF(AND(ROUND(AVERAGE($D46,$F46,$H46,$J46,$L46,$N46,$P46,$R46,$T46,$V46,$X46,$Z46,$AB46,$AD46,$AF46,$AH46,$AJ46,AL46,AN46,AP46,AR46,AT46,AV46,AX46,AZ46,BB46,BD46,BF46,BH46,BJ46),2)-$C46/2&lt;=D46,(ROUND(AVERAGE($D46,$F46,$H46,$J46,$L46,$N46,$P46,$R46,$T46,$V46,$X46,$Z46,$AB46,$AD46,$AF46,$AH46,$AJ46,AL46,AN46,AP46,AR46,AT46,AV46,AX46,AZ46,BB46,BD46,BF46,BH46,BJ46),2)+$C46/2&gt;D46)),($F$5/$C$4),0))))</f>
        <v/>
      </c>
      <c r="F46" s="79" t="str">
        <f t="shared" ref="F46:F70" ca="1" si="92">IF($F$8="Habilitado",IF($B46="","",ROUND(VLOOKUP($B46,OFERENTE_2,5,FALSE),2)),"")</f>
        <v/>
      </c>
      <c r="G46" s="83" t="str">
        <f t="shared" ref="G46:G70" si="93">IF($B46="","",IF(F46="","",IF($L$4="Media aritmética",(F46&lt;=$C46)*($F$5/$C$4)+(F46&gt;$C46)*0,IF(AND(ROUND(AVERAGE($D46,$F46,$H46,$J46,$L46,$N46,$P46,$R46,$T46,$V46,$X46,$Z46,$AB46,$AD46,$AF46,$AH46,$AJ46,AL46,AN46,AP46,AR46,AT46,AV46,AX46,AZ46,BB46,BD46,BF46,BH46,BJ46),2)-$C46/2&lt;=F46,(ROUND(AVERAGE($D46,$F46,$H46,$J46,$L46,$N46,$P46,$R46,$T46,$V46,$X46,$Z46,$AB46,$AD46,$AF46,$AH46,$AJ46,AL46,AN46,AP46,AR46,AT46,AV46,AX46,AZ46,BB46,BD46,BF46,BH46,BJ46),2)+$C46/2&gt;F46)),($F$5/$C$4),0))))</f>
        <v/>
      </c>
      <c r="H46" s="79" t="str">
        <f t="shared" ref="H46:H70" ca="1" si="94">IF($H$8="Habilitado",IF($B46="","",ROUND(VLOOKUP($B46,OFERENTE_3,5,FALSE),2)),"")</f>
        <v/>
      </c>
      <c r="I46" s="83" t="str">
        <f t="shared" ref="I46:I70" si="95">IF($B46="","",IF(H46="","",IF($L$4="Media aritmética",(H46&lt;=$C46)*($F$5/$C$4)+(H46&gt;$C46)*0,IF(AND(ROUND(AVERAGE($D46,$F46,$H46,$J46,$L46,$N46,$P46,$R46,$T46,$V46,$X46,$Z46,$AB46,$AD46,$AF46,$AH46,$AJ46,AL46,AN46,AP46,AR46,AT46,AV46,AX46,AZ46,BB46,BD46,BF46,BH46,BJ46),2)-$C46/2&lt;=H46,(ROUND(AVERAGE($D46,$F46,$H46,$J46,$L46,$N46,$P46,$R46,$T46,$V46,$X46,$Z46,$AB46,$AD46,$AF46,$AH46,$AJ46,AL46,AN46,AP46,AR46,AT46,AV46,AX46,AZ46,BB46,BD46,BF46,BH46,BJ46),2)+$C46/2&gt;H46)),($F$5/$C$4),0))))</f>
        <v/>
      </c>
      <c r="J46" s="79" t="str">
        <f t="shared" ref="J46:J70" ca="1" si="96">IF($J$8="Habilitado",IF($B46="","",ROUND(VLOOKUP($B46,OFERENTE_4,6,FALSE),2)),"")</f>
        <v/>
      </c>
      <c r="K46" s="83" t="str">
        <f t="shared" ref="K46:K70" si="97">IF($B46="","",IF(J46="","",IF($L$4="Media aritmética",(J46&lt;=$C46)*($F$5/$C$4)+(J46&gt;$C46)*0,IF(AND(ROUND(AVERAGE($D46,$F46,$H46,$J46,$L46,$N46,$P46,$R46,$T46,$V46,$X46,$Z46,$AB46,$AD46,$AF46,$AH46,$AJ46,AL46,AN46,AP46,AR46,AT46,AV46,AX46,AZ46,BB46,BD46,BF46,BH46,BJ46),2)-$C46/2&lt;=J46,(ROUND(AVERAGE($D46,$F46,$H46,$J46,$L46,$N46,$P46,$R46,$T46,$V46,$X46,$Z46,$AB46,$AD46,$AF46,$AH46,$AJ46,AL46,AN46,AP46,AR46,AT46,AV46,AX46,AZ46,BB46,BD46,BF46,BH46,BJ46),2)+$C46/2&gt;J46)),($F$5/$C$4),0))))</f>
        <v/>
      </c>
      <c r="L46" s="79" t="str">
        <f t="shared" ref="L46:L70" ca="1" si="98">IF($L$8="Habilitado",IF($B46="","",ROUND(VLOOKUP($B46,OFERENTE_4,6,FALSE),2)),"")</f>
        <v/>
      </c>
      <c r="M46" s="83" t="str">
        <f t="shared" si="87"/>
        <v/>
      </c>
      <c r="N46" s="79" t="str">
        <f t="shared" ref="N46:N70" ca="1" si="99">IF($N$8="Habilitado",IF($B46="","",ROUND(VLOOKUP($B46,OFERENTE_6,5,FALSE),2)),"")</f>
        <v/>
      </c>
      <c r="O46" s="83" t="str">
        <f t="shared" ref="O46:O70" si="100">IF($B46="","",IF(N46="","",IF($L$4="Media aritmética",(N46&lt;=$C46)*($F$5/$C$4)+(N46&gt;$C46)*0,IF(AND(ROUND(AVERAGE($D46,$F46,$H46,$J46,$L46,$N46,$P46,$R46,$T46,$V46,$X46,$Z46,$AB46,$AD46,$AF46,$AH46,$AJ46,AL46,AN46,AP46,AR46,AT46,AV46,AX46,AZ46,BB46,BD46,BF46,BH46,BJ46),2)-$C46/2&lt;=N46,(ROUND(AVERAGE($D46,$F46,$H46,$J46,$L46,$N46,$P46,$R46,$T46,$V46,$X46,$Z46,$AB46,$AD46,$AF46,$AH46,$AJ46,AL46,AN46,AP46,AR46,AT46,AV46,AX46,AZ46,BB46,BD46,BF46,BH46,BJ46),2)+$C46/2&gt;N46)),($F$5/$C$4),0))))</f>
        <v/>
      </c>
      <c r="P46" s="79" t="str">
        <f t="shared" ref="P46:P70" ca="1" si="101">IF($P$8="Habilitado",IF($B46="","",ROUND(VLOOKUP($B46,OFERENTE_7,5,FALSE),2)),"")</f>
        <v/>
      </c>
      <c r="Q46" s="83" t="str">
        <f t="shared" ref="Q46:Q70" si="102">IF($B46="","",IF(P46="","",IF($L$4="Media aritmética",(P46&lt;=$C46)*($F$5/$C$4)+(P46&gt;$C46)*0,IF(AND(ROUND(AVERAGE($D46,$F46,$H46,$J46,$L46,$N46,$P46,$R46,$T46,$V46,$X46,$Z46,$AB46,$AD46,$AF46,$AH46,$AJ46,AL46,AN46,AP46,AR46,AT46,AV46,AX46,AZ46,BB46,BD46,BF46,BH46,BJ46),2)-$C46/2&lt;=P46,(ROUND(AVERAGE($D46,$F46,$H46,$J46,$L46,$N46,$P46,$R46,$T46,$V46,$X46,$Z46,$AB46,$AD46,$AF46,$AH46,$AJ46,AL46,AN46,AP46,AR46,AT46,AV46,AX46,AZ46,BB46,BD46,BF46,BH46,BJ46),2)+$C46/2&gt;P46)),($F$5/$C$4),0))))</f>
        <v/>
      </c>
      <c r="R46" s="79" t="str">
        <f t="shared" ref="R46:R70" ca="1" si="103">IF($R$8="Habilitado",IF($B46="","",ROUND(VLOOKUP($B46,OFERENTE_8,5,FALSE),2)),"")</f>
        <v/>
      </c>
      <c r="S46" s="83" t="str">
        <f t="shared" ref="S46:S70" si="104">IF($B46="","",IF(R46="","",IF($L$4="Media aritmética",(R46&lt;=$C46)*($F$5/$C$4)+(R46&gt;$C46)*0,IF(AND(ROUND(AVERAGE($D46,$F46,$H46,$J46,$L46,$N46,$P46,$R46,$T46,$V46,$X46,$Z46,$AB46,$AD46,$AF46,$AH46,$AJ46,AL46,AN46,AP46,AR46,AT46,AV46,AX46,AZ46,BB46,BD46,BF46,BH46,BJ46),2)-$C46/2&lt;=R46,(ROUND(AVERAGE($D46,$F46,$H46,$J46,$L46,$N46,$P46,$R46,$T46,$V46,$X46,$Z46,$AB46,$AD46,$AF46,$AH46,$AJ46,AL46,AN46,AP46,AR46,AT46,AV46,AX46,AZ46,BB46,BD46,BF46,BH46,BJ46),2)+$C46/2&gt;R46)),($F$5/$C$4),0))))</f>
        <v/>
      </c>
      <c r="T46" s="79" t="str">
        <f t="shared" ref="T46:T70" ca="1" si="105">IF($T$8="Habilitado",IF($B46="","",ROUND(VLOOKUP($B46,OFERENTE_9,5,FALSE),2)),"")</f>
        <v/>
      </c>
      <c r="U46" s="83" t="str">
        <f t="shared" ref="U46:U70" si="106">IF($B46="","",IF(T46="","",IF($L$4="Media aritmética",(T46&lt;=$C46)*($F$5/$C$4)+(T46&gt;$C46)*0,IF(AND(ROUND(AVERAGE($D46,$F46,$H46,$J46,$L46,$N46,$P46,$R46,$T46,$V46,$X46,$Z46,$AB46,$AD46,$AF46,$AH46,$AJ46,AL46,AN46,AP46,AR46,AT46,AV46,AX46,AZ46,BB46,BD46,BF46,BH46,BJ46),2)-$C46/2&lt;=T46,(ROUND(AVERAGE($D46,$F46,$H46,$J46,$L46,$N46,$P46,$R46,$T46,$V46,$X46,$Z46,$AB46,$AD46,$AF46,$AH46,$AJ46,AL46,AN46,AP46,AR46,AT46,AV46,AX46,AZ46,BB46,BD46,BF46,BH46,BJ46),2)+$C46/2&gt;T46)),($F$5/$C$4),0))))</f>
        <v/>
      </c>
      <c r="V46" s="79" t="str">
        <f t="shared" ref="V46:V70" ca="1" si="107">IF($V$8="Habilitado",IF($B46="","",ROUND(VLOOKUP($B46,OFERENTE_10,5,FALSE),2)),"")</f>
        <v/>
      </c>
      <c r="W46" s="83" t="str">
        <f t="shared" ref="W46:W70" si="108">IF($B46="","",IF(V46="","",IF($L$4="Media aritmética",(V46&lt;=$C46)*($F$5/$C$4)+(V46&gt;$C46)*0,IF(AND(ROUND(AVERAGE($D46,$F46,$H46,$J46,$L46,$N46,$P46,$R46,$T46,$V46,$X46,$Z46,$AB46,$AD46,$AF46,$AH46,$AJ46,AL46,AN46,AP46,AR46,AT46,AV46,AX46,AZ46,BB46,BD46,BF46,BH46,BJ46),2)-$C46/2&lt;=V46,(ROUND(AVERAGE($D46,$F46,$H46,$J46,$L46,$N46,$P46,$R46,$T46,$V46,$X46,$Z46,$AB46,$AD46,$AF46,$AH46,$AJ46,AL46,AN46,AP46,AR46,AT46,AV46,AX46,AZ46,BB46,BD46,BF46,BH46,BJ46),2)+$C46/2&gt;V46)),($F$5/$C$4),0))))</f>
        <v/>
      </c>
      <c r="X46" s="79" t="str">
        <f t="shared" ref="X46:X70" ca="1" si="109">IF($X$8="Habilitado",IF($B46="","",ROUND(VLOOKUP($B46,OFERENTE_11,5,FALSE),2)),"")</f>
        <v/>
      </c>
      <c r="Y46" s="83" t="str">
        <f t="shared" ref="Y46:Y70" si="110">IF($B46="","",IF(X46="","",IF($L$4="Media aritmética",(X46&lt;=$C46)*($F$5/$C$4)+(X46&gt;$C46)*0,IF(AND(ROUND(AVERAGE($D46,$F46,$H46,$J46,$L46,$N46,$P46,$R46,$T46,$V46,$X46,$Z46,$AB46,$AD46,$AF46,$AH46,$AJ46,AL46,AN46,AP46,AR46,AT46,AV46,AX46,AZ46,BB46,BD46,BF46,BH46,BJ46),2)-$C46/2&lt;=X46,(ROUND(AVERAGE($D46,$F46,$H46,$J46,$L46,$N46,$P46,$R46,$T46,$V46,$X46,$Z46,$AB46,$AD46,$AF46,$AH46,$AJ46,AL46,AN46,AP46,AR46,AT46,AV46,AX46,AZ46,BB46,BD46,BF46,BH46,BJ46),2)+$C46/2&gt;X46)),($F$5/$C$4),0))))</f>
        <v/>
      </c>
      <c r="Z46" s="79" t="str">
        <f t="shared" ref="Z46:Z70" ca="1" si="111">IF($Z$8="Habilitado",IF($B46="","",ROUND(VLOOKUP($B46,OFERENTE_12,5,FALSE),2)),"")</f>
        <v/>
      </c>
      <c r="AA46" s="83" t="str">
        <f t="shared" ref="AA46:AA70" si="112">IF($B46="","",IF(Z46="","",IF($L$4="Media aritmética",(Z46&lt;=$C46)*($F$5/$C$4)+(Z46&gt;$C46)*0,IF(AND(ROUND(AVERAGE($D46,$F46,$H46,$J46,$L46,$N46,$P46,$R46,$T46,$V46,$X46,$Z46,$AB46,$AD46,$AF46,$AH46,$AJ46,AL46,AN46,AP46,AR46,AT46,AV46,AX46,AZ46,BB46,BD46,BF46,BH46,BJ46),2)-$C46/2&lt;=Z46,(ROUND(AVERAGE($D46,$F46,$H46,$J46,$L46,$N46,$P46,$R46,$T46,$V46,$X46,$Z46,$AB46,$AD46,$AF46,$AH46,$AJ46,AL46,AN46,AP46,AR46,AT46,AV46,AX46,AZ46,BB46,BD46,BF46,BH46,BJ46),2)+$C46/2&gt;Z46)),($F$5/$C$4),0))))</f>
        <v/>
      </c>
      <c r="AB46" s="79" t="str">
        <f t="shared" ref="AB46:AB70" ca="1" si="113">IF($AB$8="Habilitado",IF($B46="","",ROUND(VLOOKUP($B46,OFERENTE_13,5,FALSE),2)),"")</f>
        <v/>
      </c>
      <c r="AC46" s="83" t="str">
        <f t="shared" ref="AC46:AC70" si="114">IF($B46="","",IF(AB46="","",IF($L$4="Media aritmética",(AB46&lt;=$C46)*($F$5/$C$4)+(AB46&gt;$C46)*0,IF(AND(ROUND(AVERAGE($D46,$F46,$H46,$J46,$L46,$N46,$P46,$R46,$T46,$V46,$X46,$Z46,$AB46,$AD46,$AF46,$AH46,$AJ46,AL46,AN46,AP46,AR46,AT46,AV46,AX46,AZ46,BB46,BD46,BF46,BH46,BJ46),2)-$C46/2&lt;=AB46,(ROUND(AVERAGE($D46,$F46,$H46,$J46,$L46,$N46,$P46,$R46,$T46,$V46,$X46,$Z46,$AB46,$AD46,$AF46,$AH46,$AJ46,AL46,AN46,AP46,AR46,AT46,AV46,AX46,AZ46,BB46,BD46,BF46,BH46,BJ46),2)+$C46/2&gt;AB46)),($F$5/$C$4),0))))</f>
        <v/>
      </c>
      <c r="AD46" s="79" t="str">
        <f t="shared" ref="AD46:AD70" ca="1" si="115">IF($AD$8="Habilitado",IF($B46="","",ROUND(VLOOKUP($B46,OFERENTE_14,5,FALSE),2)),"")</f>
        <v/>
      </c>
      <c r="AE46" s="83" t="str">
        <f t="shared" ref="AE46:AE70" si="116">IF($B46="","",IF(AD46="","",IF($L$4="Media aritmética",(AD46&lt;=$C46)*($F$5/$C$4)+(AD46&gt;$C46)*0,IF(AND(ROUND(AVERAGE($D46,$F46,$H46,$J46,$L46,$N46,$P46,$R46,$T46,$V46,$X46,$Z46,$AB46,$AD46,$AF46,$AH46,$AJ46,AL46,AN46,AP46,AR46,AT46,AV46,AX46,AZ46,BB46,BD46,BF46,BH46,BJ46),2)-$C46/2&lt;=AD46,(ROUND(AVERAGE($D46,$F46,$H46,$J46,$L46,$N46,$P46,$R46,$T46,$V46,$X46,$Z46,$AB46,$AD46,$AF46,$AH46,$AJ46,AL46,AN46,AP46,AR46,AT46,AV46,AX46,AZ46,BB46,BD46,BF46,BH46,BJ46),2)+$C46/2&gt;AD46)),($F$5/$C$4),0))))</f>
        <v/>
      </c>
      <c r="AF46" s="79" t="str">
        <f t="shared" ref="AF46:AF70" ca="1" si="117">IF($AF$8="Habilitado",IF($B46="","",ROUND(VLOOKUP($B46,OFERENTE_15,5,FALSE),2)),"")</f>
        <v/>
      </c>
      <c r="AG46" s="83" t="str">
        <f t="shared" ref="AG46:AG70" si="118">IF($B46="","",IF(AF46="","",IF($L$4="Media aritmética",(AF46&lt;=$C46)*($F$5/$C$4)+(AF46&gt;$C46)*0,IF(AND(ROUND(AVERAGE($D46,$F46,$H46,$J46,$L46,$N46,$P46,$R46,$T46,$V46,$X46,$Z46,$AB46,$AD46,$AF46,$AH46,$AJ46,AL46,AN46,AP46,AR46,AT46,AV46,AX46,AZ46,BB46,BD46,BF46,BH46,BJ46),2)-$C46/2&lt;=AF46,(ROUND(AVERAGE($D46,$F46,$H46,$J46,$L46,$N46,$P46,$R46,$T46,$V46,$X46,$Z46,$AB46,$AD46,$AF46,$AH46,$AJ46,AL46,AN46,AP46,AR46,AT46,AV46,AX46,AZ46,BB46,BD46,BF46,BH46,BJ46),2)+$C46/2&gt;AF46)),($F$5/$C$4),0))))</f>
        <v/>
      </c>
      <c r="AH46" s="79" t="str">
        <f t="shared" ref="AH46:AH70" ca="1" si="119">IF($AH$8="Habilitado",IF($B46="","",ROUND(VLOOKUP($B46,OFERENTE_16,5,FALSE),2)),"")</f>
        <v/>
      </c>
      <c r="AI46" s="83" t="str">
        <f t="shared" ref="AI46:AI70" si="120">IF($B46="","",IF(AH46="","",IF($L$4="Media aritmética",(AH46&lt;=$C46)*($F$5/$C$4)+(AH46&gt;$C46)*0,IF(AND(ROUND(AVERAGE($D46,$F46,$H46,$J46,$L46,$N46,$P46,$R46,$T46,$V46,$X46,$Z46,$AB46,$AD46,$AF46,$AH46,$AJ46,AL46,AN46,AP46,AR46,AT46,AV46,AX46,AZ46,BB46,BD46,BF46,BH46,BJ46),2)-$C46/2&lt;=AH46,(ROUND(AVERAGE($D46,$F46,$H46,$J46,$L46,$N46,$P46,$R46,$T46,$V46,$X46,$Z46,$AB46,$AD46,$AF46,$AH46,$AJ46,AL46,AN46,AP46,AR46,AT46,AV46,AX46,AZ46,BB46,BD46,BF46,BH46,BJ46),2)+$C46/2&gt;AH46)),($F$5/$C$4),0))))</f>
        <v/>
      </c>
      <c r="AJ46" s="79" t="str">
        <f t="shared" ref="AJ46:AJ70" ca="1" si="121">IF($AJ$8="Habilitado",IF($B46="","",ROUND(VLOOKUP($B46,OFERENTE_17,5,FALSE),2)),"")</f>
        <v/>
      </c>
      <c r="AK46" s="83" t="str">
        <f t="shared" ref="AK46:AK70" si="122">IF($B46="","",IF(AJ46="","",IF($L$4="Media aritmética",(AJ46&lt;=$C46)*($F$5/$C$4)+(AJ46&gt;$C46)*0,IF(AND(ROUND(AVERAGE($D46,$F46,$H46,$J46,$L46,$N46,$P46,$R46,$T46,$V46,$X46,$Z46,$AB46,$AD46,$AF46,$AH46,$AJ46,AL46,AN46,AP46,AR46,AT46,AV46,AX46,AZ46,BB46,BD46,BF46,BH46,BJ46),2)-$C46/2&lt;=AJ46,(ROUND(AVERAGE($D46,$F46,$H46,$J46,$L46,$N46,$P46,$R46,$T46,$V46,$X46,$Z46,$AB46,$AD46,$AF46,$AH46,$AJ46,AL46,AN46,AP46,AR46,AT46,AV46,AX46,AZ46,BB46,BD46,BF46,BH46,BJ46),2)+$C46/2&gt;AJ46)),($F$5/$C$4),0))))</f>
        <v/>
      </c>
      <c r="AL46" s="79" t="str">
        <f t="shared" ref="AL46:AL70" ca="1" si="123">IF($AL$8="Habilitado",IF($B46="","",ROUND(VLOOKUP($B46,OFERENTE_18,5,FALSE),2)),"")</f>
        <v/>
      </c>
      <c r="AM46" s="83" t="str">
        <f t="shared" ref="AM46:AM70" si="124">IF($B46="","",IF(AL46="","",IF($L$4="Media aritmética",(AL46&lt;=$C46)*($F$5/$C$4)+(AL46&gt;$C46)*0,IF(AND(ROUND(AVERAGE($D46,$F46,$H46,$J46,$L46,$N46,$P46,$R46,$T46,$V46,$X46,$Z46,$AB46,$AD46,$AF46,$AH46,$AJ46,AL46,AN46,AP46,AR46,AT46,AV46,AX46,AZ46,BB46,BD46,BF46,BH46,BJ46),2)-$C46/2&lt;=AL46,(ROUND(AVERAGE($D46,$F46,$H46,$J46,$L46,$N46,$P46,$R46,$T46,$V46,$X46,$Z46,$AB46,$AD46,$AF46,$AH46,$AJ46,AL46,AN46,AP46,AR46,AT46,AV46,AX46,AZ46,BB46,BD46,BF46,BH46,BJ46),2)+$C46/2&gt;AL46)),($F$5/$C$4),0))))</f>
        <v/>
      </c>
      <c r="AN46" s="79" t="str">
        <f t="shared" ref="AN46:AN70" ca="1" si="125">IF($AN$8="Habilitado",IF($B46="","",ROUND(VLOOKUP($B46,OFERENTE_19,5,FALSE),2)),"")</f>
        <v/>
      </c>
      <c r="AO46" s="83" t="str">
        <f t="shared" ref="AO46:AO70" si="126">IF($B46="","",IF(AN46="","",IF($L$4="Media aritmética",(AN46&lt;=$C46)*($F$5/$C$4)+(AN46&gt;$C46)*0,IF(AND(ROUND(AVERAGE($D46,$F46,$H46,$J46,$L46,$N46,$P46,$R46,$T46,$V46,$X46,$Z46,$AB46,$AD46,$AF46,$AH46,$AJ46,AL46,AN46,AP46,AR46,AT46,AV46,AX46,AZ46,BB46,BD46,BF46,BH46,BJ46),2)-$C46/2&lt;=AN46,(ROUND(AVERAGE($D46,$F46,$H46,$J46,$L46,$N46,$P46,$R46,$T46,$V46,$X46,$Z46,$AB46,$AD46,$AF46,$AH46,$AJ46,AL46,AN46,AP46,AR46,AT46,AV46,AX46,AZ46,BB46,BD46,BF46,BH46,BJ46),2)+$C46/2&gt;AN46)),($F$5/$C$4),0))))</f>
        <v/>
      </c>
      <c r="AP46" s="79" t="str">
        <f t="shared" ref="AP46:AP70" ca="1" si="127">IF($AP$8="Habilitado",IF($B46="","",ROUND(VLOOKUP($B46,OFERENTE_20,5,FALSE),2)),"")</f>
        <v/>
      </c>
      <c r="AQ46" s="83" t="str">
        <f t="shared" ref="AQ46:AQ70" si="128">IF($B46="","",IF(AP46="","",IF($L$4="Media aritmética",(AP46&lt;=$C46)*($F$5/$C$4)+(AP46&gt;$C46)*0,IF(AND(ROUND(AVERAGE($D46,$F46,$H46,$J46,$L46,$N46,$P46,$R46,$T46,$V46,$X46,$Z46,$AB46,$AD46,$AF46,$AH46,$AJ46,AL46,AN46,AP46,AR46,AT46,AV46,AX46,AZ46,BB46,BD46,BF46,BH46,BJ46),2)-$C46/2&lt;=AP46,(ROUND(AVERAGE($D46,$F46,$H46,$J46,$L46,$N46,$P46,$R46,$T46,$V46,$X46,$Z46,$AB46,$AD46,$AF46,$AH46,$AJ46,AL46,AN46,AP46,AR46,AT46,AV46,AX46,AZ46,BB46,BD46,BF46,BH46,BJ46),2)+$C46/2&gt;AP46)),($F$5/$C$4),0))))</f>
        <v/>
      </c>
      <c r="AR46" s="79" t="str">
        <f t="shared" ref="AR46:AR70" ca="1" si="129">IF($AR$8="Habilitado",IF($B46="","",ROUND(VLOOKUP($B46,UNITARIO_21,5,FALSE),2)),"")</f>
        <v/>
      </c>
      <c r="AS46" s="83" t="str">
        <f t="shared" ref="AS46:AS70" si="130">IF($B46="","",IF(AR46="","",IF($L$4="Media aritmética",(AR46&lt;=$C46)*($F$5/$C$4)+(AR46&gt;$C46)*0,IF(AND(ROUND(AVERAGE($D46,$F46,$H46,$J46,$L46,$N46,$P46,$R46,$T46,$V46,$X46,$Z46,$AB46,$AD46,$AF46,$AH46,$AJ46,AL46,AN46,AP46,AR46,AT46,AV46,AX46,AZ46,BB46,BD46,BF46,BH46,BJ46),2)-$C46/2&lt;=AR46,(ROUND(AVERAGE($D46,$F46,$H46,$J46,$L46,$N46,$P46,$R46,$T46,$V46,$X46,$Z46,$AB46,$AD46,$AF46,$AH46,$AJ46,AL46,AN46,AP46,AR46,AT46,AV46,AX46,AZ46,BB46,BD46,BF46,BH46,BJ46),2)+$C46/2&gt;AR46)),($F$5/$C$4),0))))</f>
        <v/>
      </c>
      <c r="AT46" s="79" t="str">
        <f t="shared" ref="AT46:AT70" ca="1" si="131">IF($AT$8="Habilitado",IF($B46="","",ROUND(VLOOKUP($B46,UNITARIO_22,5,FALSE),2)),"")</f>
        <v/>
      </c>
      <c r="AU46" s="83" t="str">
        <f t="shared" ref="AU46:AU70" si="132">IF($B46="","",IF(AT46="","",IF($L$4="Media aritmética",(AT46&lt;=$C46)*($F$5/$C$4)+(AT46&gt;$C46)*0,IF(AND(ROUND(AVERAGE($D46,$F46,$H46,$J46,$L46,$N46,$P46,$R46,$T46,$V46,$X46,$Z46,$AB46,$AD46,$AF46,$AH46,$AJ46,AL46,AN46,AP46,AR46,AT46,AV46,AX46,AZ46,BB46,BD46,BF46,BH46,BJ46),2)-$C46/2&lt;=AT46,(ROUND(AVERAGE($D46,$F46,$H46,$J46,$L46,$N46,$P46,$R46,$T46,$V46,$X46,$Z46,$AB46,$AD46,$AF46,$AH46,$AJ46,AL46,AN46,AP46,AR46,AT46,AV46,AX46,AZ46,BB46,BD46,BF46,BH46,BJ46),2)+$C46/2&gt;AT46)),($F$5/$C$4),0))))</f>
        <v/>
      </c>
      <c r="AV46" s="79" t="str">
        <f t="shared" ref="AV46:AV70" ca="1" si="133">IF($AV$8="Habilitado",IF($B46="","",ROUND(VLOOKUP($B46,UNITARIO_23,5,FALSE),2)),"")</f>
        <v/>
      </c>
      <c r="AW46" s="83" t="str">
        <f t="shared" ref="AW46:AW70" si="134">IF($B46="","",IF(AV46="","",IF($L$4="Media aritmética",(AV46&lt;=$C46)*($F$5/$C$4)+(AV46&gt;$C46)*0,IF(AND(ROUND(AVERAGE($D46,$F46,$H46,$J46,$L46,$N46,$P46,$R46,$T46,$V46,$X46,$Z46,$AB46,$AD46,$AF46,$AH46,$AJ46,AL46,AN46,AP46,AR46,AT46,AV46,AX46,AZ46,BB46,BD46,BF46,BH46,BJ46),2)-$C46/2&lt;=AV46,(ROUND(AVERAGE($D46,$F46,$H46,$J46,$L46,$N46,$P46,$R46,$T46,$V46,$X46,$Z46,$AB46,$AD46,$AF46,$AH46,$AJ46,AL46,AN46,AP46,AR46,AT46,AV46,AX46,AZ46,BB46,BD46,BF46,BH46,BJ46),2)+$C46/2&gt;AV46)),($F$5/$C$4),0))))</f>
        <v/>
      </c>
      <c r="AX46" s="79" t="str">
        <f t="shared" ref="AX46:AX70" ca="1" si="135">IF($AX$8="Habilitado",IF($B46="","",ROUND(VLOOKUP($B46,UNITARIO_24,5,FALSE),2)),"")</f>
        <v/>
      </c>
      <c r="AY46" s="83" t="str">
        <f t="shared" ref="AY46:AY70" si="136">IF($B46="","",IF(AX46="","",IF($L$4="Media aritmética",(AX46&lt;=$C46)*($F$5/$C$4)+(AX46&gt;$C46)*0,IF(AND(ROUND(AVERAGE($D46,$F46,$H46,$J46,$L46,$N46,$P46,$R46,$T46,$V46,$X46,$Z46,$AB46,$AD46,$AF46,$AH46,$AJ46,AL46,AN46,AP46,AR46,AT46,AV46,AX46,AZ46,BB46,BD46,BF46,BH46,BJ46),2)-$C46/2&lt;=AX46,(ROUND(AVERAGE($D46,$F46,$H46,$J46,$L46,$N46,$P46,$R46,$T46,$V46,$X46,$Z46,$AB46,$AD46,$AF46,$AH46,$AJ46,AL46,AN46,AP46,AR46,AT46,AV46,AX46,AZ46,BB46,BD46,BF46,BH46,BJ46),2)+$C46/2&gt;AX46)),($F$5/$C$4),0))))</f>
        <v/>
      </c>
      <c r="AZ46" s="79" t="str">
        <f t="shared" ref="AZ46:AZ70" ca="1" si="137">IF($AZ$8="Habilitado",IF($B46="","",ROUND(VLOOKUP($B46,UNITARIO_25,5,FALSE),2)),"")</f>
        <v/>
      </c>
      <c r="BA46" s="83" t="str">
        <f t="shared" ref="BA46:BA70" si="138">IF($B46="","",IF(AZ46="","",IF($L$4="Media aritmética",(AZ46&lt;=$C46)*($F$5/$C$4)+(AZ46&gt;$C46)*0,IF(AND(ROUND(AVERAGE($D46,$F46,$H46,$J46,$L46,$N46,$P46,$R46,$T46,$V46,$X46,$Z46,$AB46,$AD46,$AF46,$AH46,$AJ46,AL46,AN46,AP46,AR46,AT46,AV46,AX46,AZ46,BB46,BD46,BF46,BH46,BJ46),2)-$C46/2&lt;=AZ46,(ROUND(AVERAGE($D46,$F46,$H46,$J46,$L46,$N46,$P46,$R46,$T46,$V46,$X46,$Z46,$AB46,$AD46,$AF46,$AH46,$AJ46,AL46,AN46,AP46,AR46,AT46,AV46,AX46,AZ46,BB46,BD46,BF46,BH46,BJ46),2)+$C46/2&gt;AZ46)),($F$5/$C$4),0))))</f>
        <v/>
      </c>
      <c r="BB46" s="79" t="str">
        <f t="shared" ref="BB46:BB70" ca="1" si="139">IF($BB$8="Habilitado",IF($B46="","",ROUND(VLOOKUP($B46,UNITARIO_26,5,FALSE),2)),"")</f>
        <v/>
      </c>
      <c r="BC46" s="83" t="str">
        <f t="shared" ref="BC46:BC70" si="140">IF($B46="","",IF(BB46="","",IF($L$4="Media aritmética",(BB46&lt;=$C46)*($F$5/$C$4)+(BB46&gt;$C46)*0,IF(AND(ROUND(AVERAGE($D46,$F46,$H46,$J46,$L46,$N46,$P46,$R46,$T46,$V46,$X46,$Z46,$AB46,$AD46,$AF46,$AH46,$AJ46,AL46,AN46,AP46,AR46,AT46,AV46,AX46,AZ46,BB46,BD46,BF46,BH46,BJ46),2)-$C46/2&lt;=BB46,(ROUND(AVERAGE($D46,$F46,$H46,$J46,$L46,$N46,$P46,$R46,$T46,$V46,$X46,$Z46,$AB46,$AD46,$AF46,$AH46,$AJ46,AL46,AN46,AP46,AR46,AT46,AV46,AX46,AZ46,BB46,BD46,BF46,BH46,BJ46),2)+$C46/2&gt;BB46)),($F$5/$C$4),0))))</f>
        <v/>
      </c>
      <c r="BD46" s="79" t="str">
        <f t="shared" ref="BD46:BD70" ca="1" si="141">IF($BD$8="Habilitado",IF($B46="","",ROUND(VLOOKUP($B46,UNITARIO_27,5,FALSE),2)),"")</f>
        <v/>
      </c>
      <c r="BE46" s="83" t="str">
        <f t="shared" ref="BE46:BE70" si="142">IF($B46="","",IF(BD46="","",IF($L$4="Media aritmética",(BD46&lt;=$C46)*($F$5/$C$4)+(BD46&gt;$C46)*0,IF(AND(ROUND(AVERAGE($D46,$F46,$H46,$J46,$L46,$N46,$P46,$R46,$T46,$V46,$X46,$Z46,$AB46,$AD46,$AF46,$AH46,$AJ46,AL46,AN46,AP46,AR46,AT46,AV46,AX46,AZ46,BB46,BD46,BF46,BH46,BJ46),2)-$C46/2&lt;=BD46,(ROUND(AVERAGE($D46,$F46,$H46,$J46,$L46,$N46,$P46,$R46,$T46,$V46,$X46,$Z46,$AB46,$AD46,$AF46,$AH46,$AJ46,AL46,AN46,AP46,AR46,AT46,AV46,AX46,AZ46,BB46,BD46,BF46,BH46,BJ46),2)+$C46/2&gt;BD46)),($F$5/$C$4),0))))</f>
        <v/>
      </c>
      <c r="BF46" s="79" t="str">
        <f t="shared" ref="BF46:BF70" ca="1" si="143">IF($BF$8="Habilitado",IF($B46="","",ROUND(VLOOKUP($B46,UNITARIO_28,5,FALSE),2)),"")</f>
        <v/>
      </c>
      <c r="BG46" s="83" t="str">
        <f t="shared" ref="BG46:BG70" si="144">IF($B46="","",IF(BF46="","",IF($L$4="Media aritmética",(BF46&lt;=$C46)*($F$5/$C$4)+(BF46&gt;$C46)*0,IF(AND(ROUND(AVERAGE($D46,$F46,$H46,$J46,$L46,$N46,$P46,$R46,$T46,$V46,$X46,$Z46,$AB46,$AD46,$AF46,$AH46,$AJ46,AL46,AN46,AP46,AR46,AT46,AV46,AX46,AZ46,BB46,BD46,BF46,BH46,BJ46),2)-$C46/2&lt;=BF46,(ROUND(AVERAGE($D46,$F46,$H46,$J46,$L46,$N46,$P46,$R46,$T46,$V46,$X46,$Z46,$AB46,$AD46,$AF46,$AH46,$AJ46,AL46,AN46,AP46,AR46,AT46,AV46,AX46,AZ46,BB46,BD46,BF46,BH46,BJ46),2)+$C46/2&gt;BF46)),($F$5/$C$4),0))))</f>
        <v/>
      </c>
      <c r="BH46" s="79" t="str">
        <f t="shared" ref="BH46:BH70" ca="1" si="145">IF($BH$8="Habilitado",IF($B46="","",ROUND(VLOOKUP($B46,UNITARIO_29,5,FALSE),2)),"")</f>
        <v/>
      </c>
      <c r="BI46" s="83" t="str">
        <f t="shared" ref="BI46:BI70" si="146">IF($B46="","",IF(BH46="","",IF($L$4="Media aritmética",(BH46&lt;=$C46)*($F$5/$C$4)+(BH46&gt;$C46)*0,IF(AND(ROUND(AVERAGE($D46,$F46,$H46,$J46,$L46,$N46,$P46,$R46,$T46,$V46,$X46,$Z46,$AB46,$AD46,$AF46,$AH46,$AJ46,AL46,AN46,AP46,AR46,AT46,AV46,AX46,AZ46,BB46,BD46,BF46,BH46,BJ46),2)-$C46/2&lt;=BH46,(ROUND(AVERAGE($D46,$F46,$H46,$J46,$L46,$N46,$P46,$R46,$T46,$V46,$X46,$Z46,$AB46,$AD46,$AF46,$AH46,$AJ46,AL46,AN46,AP46,AR46,AT46,AV46,AX46,AZ46,BB46,BD46,BF46,BH46,BJ46),2)+$C46/2&gt;BH46)),($F$5/$C$4),0))))</f>
        <v/>
      </c>
      <c r="BJ46" s="79" t="str">
        <f t="shared" ref="BJ46:BJ70" ca="1" si="147">IF($BJ$8="Habilitado",IF($B46="","",ROUND(VLOOKUP($B46,UNITARIO_30,5,FALSE),2)),"")</f>
        <v/>
      </c>
      <c r="BK46" s="83" t="str">
        <f t="shared" ref="BK46:BK70" si="148">IF($B46="","",IF(BJ46="","",IF($L$4="Media aritmética",(BJ46&lt;=$C46)*($F$5/$C$4)+(BJ46&gt;$C46)*0,IF(AND(ROUND(AVERAGE($D46,$F46,$H46,$J46,$L46,$N46,$P46,$R46,$T46,$V46,$X46,$Z46,$AB46,$AD46,$AF46,$AH46,$AJ46,AL46,AN46,AP46,AR46,AT46,AV46,AX46,AZ46,BB46,BD46,BF46,BH46,BJ46),2)-$C46/2&lt;=BJ46,(ROUND(AVERAGE($D46,$F46,$H46,$J46,$L46,$N46,$P46,$R46,$T46,$V46,$X46,$Z46,$AB46,$AD46,$AF46,$AH46,$AJ46,AL46,AN46,AP46,AR46,AT46,AV46,AX46,AZ46,BB46,BD46,BF46,BH46,BJ46),2)+$C46/2&gt;BJ46)),($F$5/$C$4),0))))</f>
        <v/>
      </c>
    </row>
    <row r="47" spans="1:63" s="69" customFormat="1" ht="21" hidden="1" customHeight="1">
      <c r="A47" s="282">
        <v>34</v>
      </c>
      <c r="B47" s="73"/>
      <c r="C47" s="78" t="str">
        <f t="shared" si="89"/>
        <v/>
      </c>
      <c r="D47" s="84" t="str">
        <f t="shared" ca="1" si="90"/>
        <v/>
      </c>
      <c r="E47" s="83" t="str">
        <f t="shared" si="91"/>
        <v/>
      </c>
      <c r="F47" s="79" t="str">
        <f t="shared" ca="1" si="92"/>
        <v/>
      </c>
      <c r="G47" s="83" t="str">
        <f t="shared" si="93"/>
        <v/>
      </c>
      <c r="H47" s="79" t="str">
        <f t="shared" ca="1" si="94"/>
        <v/>
      </c>
      <c r="I47" s="83" t="str">
        <f t="shared" si="95"/>
        <v/>
      </c>
      <c r="J47" s="79" t="str">
        <f t="shared" ca="1" si="96"/>
        <v/>
      </c>
      <c r="K47" s="83" t="str">
        <f t="shared" si="97"/>
        <v/>
      </c>
      <c r="L47" s="79" t="str">
        <f t="shared" ca="1" si="98"/>
        <v/>
      </c>
      <c r="M47" s="83" t="str">
        <f t="shared" si="87"/>
        <v/>
      </c>
      <c r="N47" s="79" t="str">
        <f t="shared" ca="1" si="99"/>
        <v/>
      </c>
      <c r="O47" s="83" t="str">
        <f t="shared" si="100"/>
        <v/>
      </c>
      <c r="P47" s="79" t="str">
        <f t="shared" ca="1" si="101"/>
        <v/>
      </c>
      <c r="Q47" s="83" t="str">
        <f t="shared" si="102"/>
        <v/>
      </c>
      <c r="R47" s="79" t="str">
        <f t="shared" ca="1" si="103"/>
        <v/>
      </c>
      <c r="S47" s="83" t="str">
        <f t="shared" si="104"/>
        <v/>
      </c>
      <c r="T47" s="79" t="str">
        <f t="shared" ca="1" si="105"/>
        <v/>
      </c>
      <c r="U47" s="83" t="str">
        <f t="shared" si="106"/>
        <v/>
      </c>
      <c r="V47" s="79" t="str">
        <f t="shared" ca="1" si="107"/>
        <v/>
      </c>
      <c r="W47" s="83" t="str">
        <f t="shared" si="108"/>
        <v/>
      </c>
      <c r="X47" s="79" t="str">
        <f t="shared" ca="1" si="109"/>
        <v/>
      </c>
      <c r="Y47" s="83" t="str">
        <f t="shared" si="110"/>
        <v/>
      </c>
      <c r="Z47" s="79" t="str">
        <f t="shared" ca="1" si="111"/>
        <v/>
      </c>
      <c r="AA47" s="83" t="str">
        <f t="shared" si="112"/>
        <v/>
      </c>
      <c r="AB47" s="79" t="str">
        <f t="shared" ca="1" si="113"/>
        <v/>
      </c>
      <c r="AC47" s="83" t="str">
        <f t="shared" si="114"/>
        <v/>
      </c>
      <c r="AD47" s="79" t="str">
        <f t="shared" ca="1" si="115"/>
        <v/>
      </c>
      <c r="AE47" s="83" t="str">
        <f t="shared" si="116"/>
        <v/>
      </c>
      <c r="AF47" s="79" t="str">
        <f t="shared" ca="1" si="117"/>
        <v/>
      </c>
      <c r="AG47" s="83" t="str">
        <f t="shared" si="118"/>
        <v/>
      </c>
      <c r="AH47" s="79" t="str">
        <f t="shared" ca="1" si="119"/>
        <v/>
      </c>
      <c r="AI47" s="83" t="str">
        <f t="shared" si="120"/>
        <v/>
      </c>
      <c r="AJ47" s="79" t="str">
        <f t="shared" ca="1" si="121"/>
        <v/>
      </c>
      <c r="AK47" s="83" t="str">
        <f t="shared" si="122"/>
        <v/>
      </c>
      <c r="AL47" s="79" t="str">
        <f t="shared" ca="1" si="123"/>
        <v/>
      </c>
      <c r="AM47" s="83" t="str">
        <f t="shared" si="124"/>
        <v/>
      </c>
      <c r="AN47" s="79" t="str">
        <f t="shared" ca="1" si="125"/>
        <v/>
      </c>
      <c r="AO47" s="83" t="str">
        <f t="shared" si="126"/>
        <v/>
      </c>
      <c r="AP47" s="79" t="str">
        <f t="shared" ca="1" si="127"/>
        <v/>
      </c>
      <c r="AQ47" s="83" t="str">
        <f t="shared" si="128"/>
        <v/>
      </c>
      <c r="AR47" s="79" t="str">
        <f t="shared" ca="1" si="129"/>
        <v/>
      </c>
      <c r="AS47" s="83" t="str">
        <f t="shared" si="130"/>
        <v/>
      </c>
      <c r="AT47" s="79" t="str">
        <f t="shared" ca="1" si="131"/>
        <v/>
      </c>
      <c r="AU47" s="83" t="str">
        <f t="shared" si="132"/>
        <v/>
      </c>
      <c r="AV47" s="79" t="str">
        <f t="shared" ca="1" si="133"/>
        <v/>
      </c>
      <c r="AW47" s="83" t="str">
        <f t="shared" si="134"/>
        <v/>
      </c>
      <c r="AX47" s="79" t="str">
        <f t="shared" ca="1" si="135"/>
        <v/>
      </c>
      <c r="AY47" s="83" t="str">
        <f t="shared" si="136"/>
        <v/>
      </c>
      <c r="AZ47" s="79" t="str">
        <f t="shared" ca="1" si="137"/>
        <v/>
      </c>
      <c r="BA47" s="83" t="str">
        <f t="shared" si="138"/>
        <v/>
      </c>
      <c r="BB47" s="79" t="str">
        <f t="shared" ca="1" si="139"/>
        <v/>
      </c>
      <c r="BC47" s="83" t="str">
        <f t="shared" si="140"/>
        <v/>
      </c>
      <c r="BD47" s="79" t="str">
        <f t="shared" ca="1" si="141"/>
        <v/>
      </c>
      <c r="BE47" s="83" t="str">
        <f t="shared" si="142"/>
        <v/>
      </c>
      <c r="BF47" s="79" t="str">
        <f t="shared" ca="1" si="143"/>
        <v/>
      </c>
      <c r="BG47" s="83" t="str">
        <f t="shared" si="144"/>
        <v/>
      </c>
      <c r="BH47" s="79" t="str">
        <f t="shared" ca="1" si="145"/>
        <v/>
      </c>
      <c r="BI47" s="83" t="str">
        <f t="shared" si="146"/>
        <v/>
      </c>
      <c r="BJ47" s="79" t="str">
        <f t="shared" ca="1" si="147"/>
        <v/>
      </c>
      <c r="BK47" s="83" t="str">
        <f t="shared" si="148"/>
        <v/>
      </c>
    </row>
    <row r="48" spans="1:63" s="69" customFormat="1" ht="21" hidden="1" customHeight="1">
      <c r="A48" s="282">
        <v>35</v>
      </c>
      <c r="B48" s="73"/>
      <c r="C48" s="78" t="str">
        <f t="shared" si="89"/>
        <v/>
      </c>
      <c r="D48" s="84" t="str">
        <f t="shared" ca="1" si="90"/>
        <v/>
      </c>
      <c r="E48" s="83" t="str">
        <f t="shared" si="91"/>
        <v/>
      </c>
      <c r="F48" s="79" t="str">
        <f t="shared" ca="1" si="92"/>
        <v/>
      </c>
      <c r="G48" s="83" t="str">
        <f t="shared" si="93"/>
        <v/>
      </c>
      <c r="H48" s="79" t="str">
        <f t="shared" ca="1" si="94"/>
        <v/>
      </c>
      <c r="I48" s="83" t="str">
        <f t="shared" si="95"/>
        <v/>
      </c>
      <c r="J48" s="79" t="str">
        <f t="shared" ca="1" si="96"/>
        <v/>
      </c>
      <c r="K48" s="83" t="str">
        <f t="shared" si="97"/>
        <v/>
      </c>
      <c r="L48" s="79" t="str">
        <f t="shared" ca="1" si="98"/>
        <v/>
      </c>
      <c r="M48" s="83" t="str">
        <f t="shared" si="87"/>
        <v/>
      </c>
      <c r="N48" s="79" t="str">
        <f t="shared" ca="1" si="99"/>
        <v/>
      </c>
      <c r="O48" s="83" t="str">
        <f t="shared" si="100"/>
        <v/>
      </c>
      <c r="P48" s="79" t="str">
        <f t="shared" ca="1" si="101"/>
        <v/>
      </c>
      <c r="Q48" s="83" t="str">
        <f t="shared" si="102"/>
        <v/>
      </c>
      <c r="R48" s="79" t="str">
        <f t="shared" ca="1" si="103"/>
        <v/>
      </c>
      <c r="S48" s="83" t="str">
        <f t="shared" si="104"/>
        <v/>
      </c>
      <c r="T48" s="79" t="str">
        <f t="shared" ca="1" si="105"/>
        <v/>
      </c>
      <c r="U48" s="83" t="str">
        <f t="shared" si="106"/>
        <v/>
      </c>
      <c r="V48" s="79" t="str">
        <f t="shared" ca="1" si="107"/>
        <v/>
      </c>
      <c r="W48" s="83" t="str">
        <f t="shared" si="108"/>
        <v/>
      </c>
      <c r="X48" s="79" t="str">
        <f t="shared" ca="1" si="109"/>
        <v/>
      </c>
      <c r="Y48" s="83" t="str">
        <f t="shared" si="110"/>
        <v/>
      </c>
      <c r="Z48" s="79" t="str">
        <f t="shared" ca="1" si="111"/>
        <v/>
      </c>
      <c r="AA48" s="83" t="str">
        <f t="shared" si="112"/>
        <v/>
      </c>
      <c r="AB48" s="79" t="str">
        <f t="shared" ca="1" si="113"/>
        <v/>
      </c>
      <c r="AC48" s="83" t="str">
        <f t="shared" si="114"/>
        <v/>
      </c>
      <c r="AD48" s="79" t="str">
        <f t="shared" ca="1" si="115"/>
        <v/>
      </c>
      <c r="AE48" s="83" t="str">
        <f t="shared" si="116"/>
        <v/>
      </c>
      <c r="AF48" s="79" t="str">
        <f t="shared" ca="1" si="117"/>
        <v/>
      </c>
      <c r="AG48" s="83" t="str">
        <f t="shared" si="118"/>
        <v/>
      </c>
      <c r="AH48" s="79" t="str">
        <f t="shared" ca="1" si="119"/>
        <v/>
      </c>
      <c r="AI48" s="83" t="str">
        <f t="shared" si="120"/>
        <v/>
      </c>
      <c r="AJ48" s="79" t="str">
        <f t="shared" ca="1" si="121"/>
        <v/>
      </c>
      <c r="AK48" s="83" t="str">
        <f t="shared" si="122"/>
        <v/>
      </c>
      <c r="AL48" s="79" t="str">
        <f t="shared" ca="1" si="123"/>
        <v/>
      </c>
      <c r="AM48" s="83" t="str">
        <f t="shared" si="124"/>
        <v/>
      </c>
      <c r="AN48" s="79" t="str">
        <f t="shared" ca="1" si="125"/>
        <v/>
      </c>
      <c r="AO48" s="83" t="str">
        <f t="shared" si="126"/>
        <v/>
      </c>
      <c r="AP48" s="79" t="str">
        <f t="shared" ca="1" si="127"/>
        <v/>
      </c>
      <c r="AQ48" s="83" t="str">
        <f t="shared" si="128"/>
        <v/>
      </c>
      <c r="AR48" s="79" t="str">
        <f t="shared" ca="1" si="129"/>
        <v/>
      </c>
      <c r="AS48" s="83" t="str">
        <f t="shared" si="130"/>
        <v/>
      </c>
      <c r="AT48" s="79" t="str">
        <f t="shared" ca="1" si="131"/>
        <v/>
      </c>
      <c r="AU48" s="83" t="str">
        <f t="shared" si="132"/>
        <v/>
      </c>
      <c r="AV48" s="79" t="str">
        <f t="shared" ca="1" si="133"/>
        <v/>
      </c>
      <c r="AW48" s="83" t="str">
        <f t="shared" si="134"/>
        <v/>
      </c>
      <c r="AX48" s="79" t="str">
        <f t="shared" ca="1" si="135"/>
        <v/>
      </c>
      <c r="AY48" s="83" t="str">
        <f t="shared" si="136"/>
        <v/>
      </c>
      <c r="AZ48" s="79" t="str">
        <f t="shared" ca="1" si="137"/>
        <v/>
      </c>
      <c r="BA48" s="83" t="str">
        <f t="shared" si="138"/>
        <v/>
      </c>
      <c r="BB48" s="79" t="str">
        <f t="shared" ca="1" si="139"/>
        <v/>
      </c>
      <c r="BC48" s="83" t="str">
        <f t="shared" si="140"/>
        <v/>
      </c>
      <c r="BD48" s="79" t="str">
        <f t="shared" ca="1" si="141"/>
        <v/>
      </c>
      <c r="BE48" s="83" t="str">
        <f t="shared" si="142"/>
        <v/>
      </c>
      <c r="BF48" s="79" t="str">
        <f t="shared" ca="1" si="143"/>
        <v/>
      </c>
      <c r="BG48" s="83" t="str">
        <f t="shared" si="144"/>
        <v/>
      </c>
      <c r="BH48" s="79" t="str">
        <f t="shared" ca="1" si="145"/>
        <v/>
      </c>
      <c r="BI48" s="83" t="str">
        <f t="shared" si="146"/>
        <v/>
      </c>
      <c r="BJ48" s="79" t="str">
        <f t="shared" ca="1" si="147"/>
        <v/>
      </c>
      <c r="BK48" s="83" t="str">
        <f t="shared" si="148"/>
        <v/>
      </c>
    </row>
    <row r="49" spans="1:63" s="69" customFormat="1" ht="21" hidden="1" customHeight="1">
      <c r="A49" s="282">
        <v>36</v>
      </c>
      <c r="B49" s="73"/>
      <c r="C49" s="78" t="str">
        <f t="shared" si="89"/>
        <v/>
      </c>
      <c r="D49" s="84" t="str">
        <f t="shared" ca="1" si="90"/>
        <v/>
      </c>
      <c r="E49" s="83" t="str">
        <f t="shared" si="91"/>
        <v/>
      </c>
      <c r="F49" s="79" t="str">
        <f t="shared" ca="1" si="92"/>
        <v/>
      </c>
      <c r="G49" s="83" t="str">
        <f t="shared" si="93"/>
        <v/>
      </c>
      <c r="H49" s="79" t="str">
        <f t="shared" ca="1" si="94"/>
        <v/>
      </c>
      <c r="I49" s="83" t="str">
        <f t="shared" si="95"/>
        <v/>
      </c>
      <c r="J49" s="79" t="str">
        <f t="shared" ca="1" si="96"/>
        <v/>
      </c>
      <c r="K49" s="83" t="str">
        <f t="shared" si="97"/>
        <v/>
      </c>
      <c r="L49" s="79" t="str">
        <f t="shared" ca="1" si="98"/>
        <v/>
      </c>
      <c r="M49" s="83" t="str">
        <f t="shared" si="87"/>
        <v/>
      </c>
      <c r="N49" s="79" t="str">
        <f t="shared" ca="1" si="99"/>
        <v/>
      </c>
      <c r="O49" s="83" t="str">
        <f t="shared" si="100"/>
        <v/>
      </c>
      <c r="P49" s="79" t="str">
        <f t="shared" ca="1" si="101"/>
        <v/>
      </c>
      <c r="Q49" s="83" t="str">
        <f t="shared" si="102"/>
        <v/>
      </c>
      <c r="R49" s="79" t="str">
        <f t="shared" ca="1" si="103"/>
        <v/>
      </c>
      <c r="S49" s="83" t="str">
        <f t="shared" si="104"/>
        <v/>
      </c>
      <c r="T49" s="79" t="str">
        <f t="shared" ca="1" si="105"/>
        <v/>
      </c>
      <c r="U49" s="83" t="str">
        <f t="shared" si="106"/>
        <v/>
      </c>
      <c r="V49" s="79" t="str">
        <f t="shared" ca="1" si="107"/>
        <v/>
      </c>
      <c r="W49" s="83" t="str">
        <f t="shared" si="108"/>
        <v/>
      </c>
      <c r="X49" s="79" t="str">
        <f t="shared" ca="1" si="109"/>
        <v/>
      </c>
      <c r="Y49" s="83" t="str">
        <f t="shared" si="110"/>
        <v/>
      </c>
      <c r="Z49" s="79" t="str">
        <f t="shared" ca="1" si="111"/>
        <v/>
      </c>
      <c r="AA49" s="83" t="str">
        <f t="shared" si="112"/>
        <v/>
      </c>
      <c r="AB49" s="79" t="str">
        <f t="shared" ca="1" si="113"/>
        <v/>
      </c>
      <c r="AC49" s="83" t="str">
        <f t="shared" si="114"/>
        <v/>
      </c>
      <c r="AD49" s="79" t="str">
        <f t="shared" ca="1" si="115"/>
        <v/>
      </c>
      <c r="AE49" s="83" t="str">
        <f t="shared" si="116"/>
        <v/>
      </c>
      <c r="AF49" s="79" t="str">
        <f t="shared" ca="1" si="117"/>
        <v/>
      </c>
      <c r="AG49" s="83" t="str">
        <f t="shared" si="118"/>
        <v/>
      </c>
      <c r="AH49" s="79" t="str">
        <f t="shared" ca="1" si="119"/>
        <v/>
      </c>
      <c r="AI49" s="83" t="str">
        <f t="shared" si="120"/>
        <v/>
      </c>
      <c r="AJ49" s="79" t="str">
        <f t="shared" ca="1" si="121"/>
        <v/>
      </c>
      <c r="AK49" s="83" t="str">
        <f t="shared" si="122"/>
        <v/>
      </c>
      <c r="AL49" s="79" t="str">
        <f t="shared" ca="1" si="123"/>
        <v/>
      </c>
      <c r="AM49" s="83" t="str">
        <f t="shared" si="124"/>
        <v/>
      </c>
      <c r="AN49" s="79" t="str">
        <f t="shared" ca="1" si="125"/>
        <v/>
      </c>
      <c r="AO49" s="83" t="str">
        <f t="shared" si="126"/>
        <v/>
      </c>
      <c r="AP49" s="79" t="str">
        <f t="shared" ca="1" si="127"/>
        <v/>
      </c>
      <c r="AQ49" s="83" t="str">
        <f t="shared" si="128"/>
        <v/>
      </c>
      <c r="AR49" s="79" t="str">
        <f t="shared" ca="1" si="129"/>
        <v/>
      </c>
      <c r="AS49" s="83" t="str">
        <f t="shared" si="130"/>
        <v/>
      </c>
      <c r="AT49" s="79" t="str">
        <f t="shared" ca="1" si="131"/>
        <v/>
      </c>
      <c r="AU49" s="83" t="str">
        <f t="shared" si="132"/>
        <v/>
      </c>
      <c r="AV49" s="79" t="str">
        <f t="shared" ca="1" si="133"/>
        <v/>
      </c>
      <c r="AW49" s="83" t="str">
        <f t="shared" si="134"/>
        <v/>
      </c>
      <c r="AX49" s="79" t="str">
        <f t="shared" ca="1" si="135"/>
        <v/>
      </c>
      <c r="AY49" s="83" t="str">
        <f t="shared" si="136"/>
        <v/>
      </c>
      <c r="AZ49" s="79" t="str">
        <f t="shared" ca="1" si="137"/>
        <v/>
      </c>
      <c r="BA49" s="83" t="str">
        <f t="shared" si="138"/>
        <v/>
      </c>
      <c r="BB49" s="79" t="str">
        <f t="shared" ca="1" si="139"/>
        <v/>
      </c>
      <c r="BC49" s="83" t="str">
        <f t="shared" si="140"/>
        <v/>
      </c>
      <c r="BD49" s="79" t="str">
        <f t="shared" ca="1" si="141"/>
        <v/>
      </c>
      <c r="BE49" s="83" t="str">
        <f t="shared" si="142"/>
        <v/>
      </c>
      <c r="BF49" s="79" t="str">
        <f t="shared" ca="1" si="143"/>
        <v/>
      </c>
      <c r="BG49" s="83" t="str">
        <f t="shared" si="144"/>
        <v/>
      </c>
      <c r="BH49" s="79" t="str">
        <f t="shared" ca="1" si="145"/>
        <v/>
      </c>
      <c r="BI49" s="83" t="str">
        <f t="shared" si="146"/>
        <v/>
      </c>
      <c r="BJ49" s="79" t="str">
        <f t="shared" ca="1" si="147"/>
        <v/>
      </c>
      <c r="BK49" s="83" t="str">
        <f t="shared" si="148"/>
        <v/>
      </c>
    </row>
    <row r="50" spans="1:63" s="69" customFormat="1" ht="21" hidden="1" customHeight="1">
      <c r="A50" s="282">
        <v>37</v>
      </c>
      <c r="B50" s="73"/>
      <c r="C50" s="78" t="str">
        <f t="shared" si="89"/>
        <v/>
      </c>
      <c r="D50" s="84" t="str">
        <f t="shared" ca="1" si="90"/>
        <v/>
      </c>
      <c r="E50" s="83" t="str">
        <f t="shared" si="91"/>
        <v/>
      </c>
      <c r="F50" s="79" t="str">
        <f t="shared" ca="1" si="92"/>
        <v/>
      </c>
      <c r="G50" s="83" t="str">
        <f t="shared" si="93"/>
        <v/>
      </c>
      <c r="H50" s="79" t="str">
        <f t="shared" ca="1" si="94"/>
        <v/>
      </c>
      <c r="I50" s="83" t="str">
        <f t="shared" si="95"/>
        <v/>
      </c>
      <c r="J50" s="79" t="str">
        <f t="shared" ca="1" si="96"/>
        <v/>
      </c>
      <c r="K50" s="83" t="str">
        <f t="shared" si="97"/>
        <v/>
      </c>
      <c r="L50" s="79" t="str">
        <f t="shared" ca="1" si="98"/>
        <v/>
      </c>
      <c r="M50" s="83" t="str">
        <f t="shared" si="87"/>
        <v/>
      </c>
      <c r="N50" s="79" t="str">
        <f t="shared" ca="1" si="99"/>
        <v/>
      </c>
      <c r="O50" s="83" t="str">
        <f t="shared" si="100"/>
        <v/>
      </c>
      <c r="P50" s="79" t="str">
        <f t="shared" ca="1" si="101"/>
        <v/>
      </c>
      <c r="Q50" s="83" t="str">
        <f t="shared" si="102"/>
        <v/>
      </c>
      <c r="R50" s="79" t="str">
        <f t="shared" ca="1" si="103"/>
        <v/>
      </c>
      <c r="S50" s="83" t="str">
        <f t="shared" si="104"/>
        <v/>
      </c>
      <c r="T50" s="79" t="str">
        <f t="shared" ca="1" si="105"/>
        <v/>
      </c>
      <c r="U50" s="83" t="str">
        <f t="shared" si="106"/>
        <v/>
      </c>
      <c r="V50" s="79" t="str">
        <f t="shared" ca="1" si="107"/>
        <v/>
      </c>
      <c r="W50" s="83" t="str">
        <f t="shared" si="108"/>
        <v/>
      </c>
      <c r="X50" s="79" t="str">
        <f t="shared" ca="1" si="109"/>
        <v/>
      </c>
      <c r="Y50" s="83" t="str">
        <f t="shared" si="110"/>
        <v/>
      </c>
      <c r="Z50" s="79" t="str">
        <f t="shared" ca="1" si="111"/>
        <v/>
      </c>
      <c r="AA50" s="83" t="str">
        <f t="shared" si="112"/>
        <v/>
      </c>
      <c r="AB50" s="79" t="str">
        <f t="shared" ca="1" si="113"/>
        <v/>
      </c>
      <c r="AC50" s="83" t="str">
        <f t="shared" si="114"/>
        <v/>
      </c>
      <c r="AD50" s="79" t="str">
        <f t="shared" ca="1" si="115"/>
        <v/>
      </c>
      <c r="AE50" s="83" t="str">
        <f t="shared" si="116"/>
        <v/>
      </c>
      <c r="AF50" s="79" t="str">
        <f t="shared" ca="1" si="117"/>
        <v/>
      </c>
      <c r="AG50" s="83" t="str">
        <f t="shared" si="118"/>
        <v/>
      </c>
      <c r="AH50" s="79" t="str">
        <f t="shared" ca="1" si="119"/>
        <v/>
      </c>
      <c r="AI50" s="83" t="str">
        <f t="shared" si="120"/>
        <v/>
      </c>
      <c r="AJ50" s="79" t="str">
        <f t="shared" ca="1" si="121"/>
        <v/>
      </c>
      <c r="AK50" s="83" t="str">
        <f t="shared" si="122"/>
        <v/>
      </c>
      <c r="AL50" s="79" t="str">
        <f t="shared" ca="1" si="123"/>
        <v/>
      </c>
      <c r="AM50" s="83" t="str">
        <f t="shared" si="124"/>
        <v/>
      </c>
      <c r="AN50" s="79" t="str">
        <f t="shared" ca="1" si="125"/>
        <v/>
      </c>
      <c r="AO50" s="83" t="str">
        <f t="shared" si="126"/>
        <v/>
      </c>
      <c r="AP50" s="79" t="str">
        <f t="shared" ca="1" si="127"/>
        <v/>
      </c>
      <c r="AQ50" s="83" t="str">
        <f t="shared" si="128"/>
        <v/>
      </c>
      <c r="AR50" s="79" t="str">
        <f t="shared" ca="1" si="129"/>
        <v/>
      </c>
      <c r="AS50" s="83" t="str">
        <f t="shared" si="130"/>
        <v/>
      </c>
      <c r="AT50" s="79" t="str">
        <f t="shared" ca="1" si="131"/>
        <v/>
      </c>
      <c r="AU50" s="83" t="str">
        <f t="shared" si="132"/>
        <v/>
      </c>
      <c r="AV50" s="79" t="str">
        <f t="shared" ca="1" si="133"/>
        <v/>
      </c>
      <c r="AW50" s="83" t="str">
        <f t="shared" si="134"/>
        <v/>
      </c>
      <c r="AX50" s="79" t="str">
        <f t="shared" ca="1" si="135"/>
        <v/>
      </c>
      <c r="AY50" s="83" t="str">
        <f t="shared" si="136"/>
        <v/>
      </c>
      <c r="AZ50" s="79" t="str">
        <f t="shared" ca="1" si="137"/>
        <v/>
      </c>
      <c r="BA50" s="83" t="str">
        <f t="shared" si="138"/>
        <v/>
      </c>
      <c r="BB50" s="79" t="str">
        <f t="shared" ca="1" si="139"/>
        <v/>
      </c>
      <c r="BC50" s="83" t="str">
        <f t="shared" si="140"/>
        <v/>
      </c>
      <c r="BD50" s="79" t="str">
        <f t="shared" ca="1" si="141"/>
        <v/>
      </c>
      <c r="BE50" s="83" t="str">
        <f t="shared" si="142"/>
        <v/>
      </c>
      <c r="BF50" s="79" t="str">
        <f t="shared" ca="1" si="143"/>
        <v/>
      </c>
      <c r="BG50" s="83" t="str">
        <f t="shared" si="144"/>
        <v/>
      </c>
      <c r="BH50" s="79" t="str">
        <f t="shared" ca="1" si="145"/>
        <v/>
      </c>
      <c r="BI50" s="83" t="str">
        <f t="shared" si="146"/>
        <v/>
      </c>
      <c r="BJ50" s="79" t="str">
        <f t="shared" ca="1" si="147"/>
        <v/>
      </c>
      <c r="BK50" s="83" t="str">
        <f t="shared" si="148"/>
        <v/>
      </c>
    </row>
    <row r="51" spans="1:63" s="69" customFormat="1" ht="21" hidden="1" customHeight="1">
      <c r="A51" s="282">
        <v>38</v>
      </c>
      <c r="B51" s="73"/>
      <c r="C51" s="78" t="str">
        <f t="shared" si="89"/>
        <v/>
      </c>
      <c r="D51" s="84" t="str">
        <f t="shared" ca="1" si="90"/>
        <v/>
      </c>
      <c r="E51" s="83" t="str">
        <f t="shared" si="91"/>
        <v/>
      </c>
      <c r="F51" s="79" t="str">
        <f t="shared" ca="1" si="92"/>
        <v/>
      </c>
      <c r="G51" s="83" t="str">
        <f t="shared" si="93"/>
        <v/>
      </c>
      <c r="H51" s="79" t="str">
        <f t="shared" ca="1" si="94"/>
        <v/>
      </c>
      <c r="I51" s="83" t="str">
        <f t="shared" si="95"/>
        <v/>
      </c>
      <c r="J51" s="79" t="str">
        <f t="shared" ca="1" si="96"/>
        <v/>
      </c>
      <c r="K51" s="83" t="str">
        <f t="shared" si="97"/>
        <v/>
      </c>
      <c r="L51" s="79" t="str">
        <f t="shared" ca="1" si="98"/>
        <v/>
      </c>
      <c r="M51" s="83" t="str">
        <f t="shared" si="87"/>
        <v/>
      </c>
      <c r="N51" s="79" t="str">
        <f t="shared" ca="1" si="99"/>
        <v/>
      </c>
      <c r="O51" s="83" t="str">
        <f t="shared" si="100"/>
        <v/>
      </c>
      <c r="P51" s="79" t="str">
        <f t="shared" ca="1" si="101"/>
        <v/>
      </c>
      <c r="Q51" s="83" t="str">
        <f t="shared" si="102"/>
        <v/>
      </c>
      <c r="R51" s="79" t="str">
        <f t="shared" ca="1" si="103"/>
        <v/>
      </c>
      <c r="S51" s="83" t="str">
        <f t="shared" si="104"/>
        <v/>
      </c>
      <c r="T51" s="79" t="str">
        <f t="shared" ca="1" si="105"/>
        <v/>
      </c>
      <c r="U51" s="83" t="str">
        <f t="shared" si="106"/>
        <v/>
      </c>
      <c r="V51" s="79" t="str">
        <f t="shared" ca="1" si="107"/>
        <v/>
      </c>
      <c r="W51" s="83" t="str">
        <f t="shared" si="108"/>
        <v/>
      </c>
      <c r="X51" s="79" t="str">
        <f t="shared" ca="1" si="109"/>
        <v/>
      </c>
      <c r="Y51" s="83" t="str">
        <f t="shared" si="110"/>
        <v/>
      </c>
      <c r="Z51" s="79" t="str">
        <f t="shared" ca="1" si="111"/>
        <v/>
      </c>
      <c r="AA51" s="83" t="str">
        <f t="shared" si="112"/>
        <v/>
      </c>
      <c r="AB51" s="79" t="str">
        <f t="shared" ca="1" si="113"/>
        <v/>
      </c>
      <c r="AC51" s="83" t="str">
        <f t="shared" si="114"/>
        <v/>
      </c>
      <c r="AD51" s="79" t="str">
        <f t="shared" ca="1" si="115"/>
        <v/>
      </c>
      <c r="AE51" s="83" t="str">
        <f t="shared" si="116"/>
        <v/>
      </c>
      <c r="AF51" s="79" t="str">
        <f t="shared" ca="1" si="117"/>
        <v/>
      </c>
      <c r="AG51" s="83" t="str">
        <f t="shared" si="118"/>
        <v/>
      </c>
      <c r="AH51" s="79" t="str">
        <f t="shared" ca="1" si="119"/>
        <v/>
      </c>
      <c r="AI51" s="83" t="str">
        <f t="shared" si="120"/>
        <v/>
      </c>
      <c r="AJ51" s="79" t="str">
        <f t="shared" ca="1" si="121"/>
        <v/>
      </c>
      <c r="AK51" s="83" t="str">
        <f t="shared" si="122"/>
        <v/>
      </c>
      <c r="AL51" s="79" t="str">
        <f t="shared" ca="1" si="123"/>
        <v/>
      </c>
      <c r="AM51" s="83" t="str">
        <f t="shared" si="124"/>
        <v/>
      </c>
      <c r="AN51" s="79" t="str">
        <f t="shared" ca="1" si="125"/>
        <v/>
      </c>
      <c r="AO51" s="83" t="str">
        <f t="shared" si="126"/>
        <v/>
      </c>
      <c r="AP51" s="79" t="str">
        <f t="shared" ca="1" si="127"/>
        <v/>
      </c>
      <c r="AQ51" s="83" t="str">
        <f t="shared" si="128"/>
        <v/>
      </c>
      <c r="AR51" s="79" t="str">
        <f t="shared" ca="1" si="129"/>
        <v/>
      </c>
      <c r="AS51" s="83" t="str">
        <f t="shared" si="130"/>
        <v/>
      </c>
      <c r="AT51" s="79" t="str">
        <f t="shared" ca="1" si="131"/>
        <v/>
      </c>
      <c r="AU51" s="83" t="str">
        <f t="shared" si="132"/>
        <v/>
      </c>
      <c r="AV51" s="79" t="str">
        <f t="shared" ca="1" si="133"/>
        <v/>
      </c>
      <c r="AW51" s="83" t="str">
        <f t="shared" si="134"/>
        <v/>
      </c>
      <c r="AX51" s="79" t="str">
        <f t="shared" ca="1" si="135"/>
        <v/>
      </c>
      <c r="AY51" s="83" t="str">
        <f t="shared" si="136"/>
        <v/>
      </c>
      <c r="AZ51" s="79" t="str">
        <f t="shared" ca="1" si="137"/>
        <v/>
      </c>
      <c r="BA51" s="83" t="str">
        <f t="shared" si="138"/>
        <v/>
      </c>
      <c r="BB51" s="79" t="str">
        <f t="shared" ca="1" si="139"/>
        <v/>
      </c>
      <c r="BC51" s="83" t="str">
        <f t="shared" si="140"/>
        <v/>
      </c>
      <c r="BD51" s="79" t="str">
        <f t="shared" ca="1" si="141"/>
        <v/>
      </c>
      <c r="BE51" s="83" t="str">
        <f t="shared" si="142"/>
        <v/>
      </c>
      <c r="BF51" s="79" t="str">
        <f t="shared" ca="1" si="143"/>
        <v/>
      </c>
      <c r="BG51" s="83" t="str">
        <f t="shared" si="144"/>
        <v/>
      </c>
      <c r="BH51" s="79" t="str">
        <f t="shared" ca="1" si="145"/>
        <v/>
      </c>
      <c r="BI51" s="83" t="str">
        <f t="shared" si="146"/>
        <v/>
      </c>
      <c r="BJ51" s="79" t="str">
        <f t="shared" ca="1" si="147"/>
        <v/>
      </c>
      <c r="BK51" s="83" t="str">
        <f t="shared" si="148"/>
        <v/>
      </c>
    </row>
    <row r="52" spans="1:63" s="69" customFormat="1" ht="21" hidden="1" customHeight="1">
      <c r="A52" s="282">
        <v>39</v>
      </c>
      <c r="B52" s="73"/>
      <c r="C52" s="78" t="str">
        <f t="shared" si="89"/>
        <v/>
      </c>
      <c r="D52" s="84" t="str">
        <f t="shared" ca="1" si="90"/>
        <v/>
      </c>
      <c r="E52" s="83" t="str">
        <f t="shared" si="91"/>
        <v/>
      </c>
      <c r="F52" s="79" t="str">
        <f t="shared" ca="1" si="92"/>
        <v/>
      </c>
      <c r="G52" s="83" t="str">
        <f t="shared" si="93"/>
        <v/>
      </c>
      <c r="H52" s="79" t="str">
        <f t="shared" ca="1" si="94"/>
        <v/>
      </c>
      <c r="I52" s="83" t="str">
        <f t="shared" si="95"/>
        <v/>
      </c>
      <c r="J52" s="79" t="str">
        <f t="shared" ca="1" si="96"/>
        <v/>
      </c>
      <c r="K52" s="83" t="str">
        <f t="shared" si="97"/>
        <v/>
      </c>
      <c r="L52" s="79" t="str">
        <f t="shared" ca="1" si="98"/>
        <v/>
      </c>
      <c r="M52" s="83" t="str">
        <f t="shared" si="87"/>
        <v/>
      </c>
      <c r="N52" s="79" t="str">
        <f t="shared" ca="1" si="99"/>
        <v/>
      </c>
      <c r="O52" s="83" t="str">
        <f t="shared" si="100"/>
        <v/>
      </c>
      <c r="P52" s="79" t="str">
        <f t="shared" ca="1" si="101"/>
        <v/>
      </c>
      <c r="Q52" s="83" t="str">
        <f t="shared" si="102"/>
        <v/>
      </c>
      <c r="R52" s="79" t="str">
        <f t="shared" ca="1" si="103"/>
        <v/>
      </c>
      <c r="S52" s="83" t="str">
        <f t="shared" si="104"/>
        <v/>
      </c>
      <c r="T52" s="79" t="str">
        <f t="shared" ca="1" si="105"/>
        <v/>
      </c>
      <c r="U52" s="83" t="str">
        <f t="shared" si="106"/>
        <v/>
      </c>
      <c r="V52" s="79" t="str">
        <f t="shared" ca="1" si="107"/>
        <v/>
      </c>
      <c r="W52" s="83" t="str">
        <f t="shared" si="108"/>
        <v/>
      </c>
      <c r="X52" s="79" t="str">
        <f t="shared" ca="1" si="109"/>
        <v/>
      </c>
      <c r="Y52" s="83" t="str">
        <f t="shared" si="110"/>
        <v/>
      </c>
      <c r="Z52" s="79" t="str">
        <f t="shared" ca="1" si="111"/>
        <v/>
      </c>
      <c r="AA52" s="83" t="str">
        <f t="shared" si="112"/>
        <v/>
      </c>
      <c r="AB52" s="79" t="str">
        <f t="shared" ca="1" si="113"/>
        <v/>
      </c>
      <c r="AC52" s="83" t="str">
        <f t="shared" si="114"/>
        <v/>
      </c>
      <c r="AD52" s="79" t="str">
        <f t="shared" ca="1" si="115"/>
        <v/>
      </c>
      <c r="AE52" s="83" t="str">
        <f t="shared" si="116"/>
        <v/>
      </c>
      <c r="AF52" s="79" t="str">
        <f t="shared" ca="1" si="117"/>
        <v/>
      </c>
      <c r="AG52" s="83" t="str">
        <f t="shared" si="118"/>
        <v/>
      </c>
      <c r="AH52" s="79" t="str">
        <f t="shared" ca="1" si="119"/>
        <v/>
      </c>
      <c r="AI52" s="83" t="str">
        <f t="shared" si="120"/>
        <v/>
      </c>
      <c r="AJ52" s="79" t="str">
        <f t="shared" ca="1" si="121"/>
        <v/>
      </c>
      <c r="AK52" s="83" t="str">
        <f t="shared" si="122"/>
        <v/>
      </c>
      <c r="AL52" s="79" t="str">
        <f t="shared" ca="1" si="123"/>
        <v/>
      </c>
      <c r="AM52" s="83" t="str">
        <f t="shared" si="124"/>
        <v/>
      </c>
      <c r="AN52" s="79" t="str">
        <f t="shared" ca="1" si="125"/>
        <v/>
      </c>
      <c r="AO52" s="83" t="str">
        <f t="shared" si="126"/>
        <v/>
      </c>
      <c r="AP52" s="79" t="str">
        <f t="shared" ca="1" si="127"/>
        <v/>
      </c>
      <c r="AQ52" s="83" t="str">
        <f t="shared" si="128"/>
        <v/>
      </c>
      <c r="AR52" s="79" t="str">
        <f t="shared" ca="1" si="129"/>
        <v/>
      </c>
      <c r="AS52" s="83" t="str">
        <f t="shared" si="130"/>
        <v/>
      </c>
      <c r="AT52" s="79" t="str">
        <f t="shared" ca="1" si="131"/>
        <v/>
      </c>
      <c r="AU52" s="83" t="str">
        <f t="shared" si="132"/>
        <v/>
      </c>
      <c r="AV52" s="79" t="str">
        <f t="shared" ca="1" si="133"/>
        <v/>
      </c>
      <c r="AW52" s="83" t="str">
        <f t="shared" si="134"/>
        <v/>
      </c>
      <c r="AX52" s="79" t="str">
        <f t="shared" ca="1" si="135"/>
        <v/>
      </c>
      <c r="AY52" s="83" t="str">
        <f t="shared" si="136"/>
        <v/>
      </c>
      <c r="AZ52" s="79" t="str">
        <f t="shared" ca="1" si="137"/>
        <v/>
      </c>
      <c r="BA52" s="83" t="str">
        <f t="shared" si="138"/>
        <v/>
      </c>
      <c r="BB52" s="79" t="str">
        <f t="shared" ca="1" si="139"/>
        <v/>
      </c>
      <c r="BC52" s="83" t="str">
        <f t="shared" si="140"/>
        <v/>
      </c>
      <c r="BD52" s="79" t="str">
        <f t="shared" ca="1" si="141"/>
        <v/>
      </c>
      <c r="BE52" s="83" t="str">
        <f t="shared" si="142"/>
        <v/>
      </c>
      <c r="BF52" s="79" t="str">
        <f t="shared" ca="1" si="143"/>
        <v/>
      </c>
      <c r="BG52" s="83" t="str">
        <f t="shared" si="144"/>
        <v/>
      </c>
      <c r="BH52" s="79" t="str">
        <f t="shared" ca="1" si="145"/>
        <v/>
      </c>
      <c r="BI52" s="83" t="str">
        <f t="shared" si="146"/>
        <v/>
      </c>
      <c r="BJ52" s="79" t="str">
        <f t="shared" ca="1" si="147"/>
        <v/>
      </c>
      <c r="BK52" s="83" t="str">
        <f t="shared" si="148"/>
        <v/>
      </c>
    </row>
    <row r="53" spans="1:63" s="69" customFormat="1" ht="21" hidden="1" customHeight="1">
      <c r="A53" s="282">
        <v>40</v>
      </c>
      <c r="B53" s="73"/>
      <c r="C53" s="78" t="str">
        <f t="shared" si="89"/>
        <v/>
      </c>
      <c r="D53" s="84" t="str">
        <f t="shared" ca="1" si="90"/>
        <v/>
      </c>
      <c r="E53" s="83" t="str">
        <f t="shared" si="91"/>
        <v/>
      </c>
      <c r="F53" s="79" t="str">
        <f t="shared" ca="1" si="92"/>
        <v/>
      </c>
      <c r="G53" s="83" t="str">
        <f t="shared" si="93"/>
        <v/>
      </c>
      <c r="H53" s="79" t="str">
        <f t="shared" ca="1" si="94"/>
        <v/>
      </c>
      <c r="I53" s="83" t="str">
        <f t="shared" si="95"/>
        <v/>
      </c>
      <c r="J53" s="79" t="str">
        <f t="shared" ca="1" si="96"/>
        <v/>
      </c>
      <c r="K53" s="83" t="str">
        <f t="shared" si="97"/>
        <v/>
      </c>
      <c r="L53" s="79" t="str">
        <f t="shared" ca="1" si="98"/>
        <v/>
      </c>
      <c r="M53" s="83" t="str">
        <f t="shared" si="87"/>
        <v/>
      </c>
      <c r="N53" s="79" t="str">
        <f t="shared" ca="1" si="99"/>
        <v/>
      </c>
      <c r="O53" s="83" t="str">
        <f t="shared" si="100"/>
        <v/>
      </c>
      <c r="P53" s="79" t="str">
        <f t="shared" ca="1" si="101"/>
        <v/>
      </c>
      <c r="Q53" s="83" t="str">
        <f t="shared" si="102"/>
        <v/>
      </c>
      <c r="R53" s="79" t="str">
        <f t="shared" ca="1" si="103"/>
        <v/>
      </c>
      <c r="S53" s="83" t="str">
        <f t="shared" si="104"/>
        <v/>
      </c>
      <c r="T53" s="79" t="str">
        <f t="shared" ca="1" si="105"/>
        <v/>
      </c>
      <c r="U53" s="83" t="str">
        <f t="shared" si="106"/>
        <v/>
      </c>
      <c r="V53" s="79" t="str">
        <f t="shared" ca="1" si="107"/>
        <v/>
      </c>
      <c r="W53" s="83" t="str">
        <f t="shared" si="108"/>
        <v/>
      </c>
      <c r="X53" s="79" t="str">
        <f t="shared" ca="1" si="109"/>
        <v/>
      </c>
      <c r="Y53" s="83" t="str">
        <f t="shared" si="110"/>
        <v/>
      </c>
      <c r="Z53" s="79" t="str">
        <f t="shared" ca="1" si="111"/>
        <v/>
      </c>
      <c r="AA53" s="83" t="str">
        <f t="shared" si="112"/>
        <v/>
      </c>
      <c r="AB53" s="79" t="str">
        <f t="shared" ca="1" si="113"/>
        <v/>
      </c>
      <c r="AC53" s="83" t="str">
        <f t="shared" si="114"/>
        <v/>
      </c>
      <c r="AD53" s="79" t="str">
        <f t="shared" ca="1" si="115"/>
        <v/>
      </c>
      <c r="AE53" s="83" t="str">
        <f t="shared" si="116"/>
        <v/>
      </c>
      <c r="AF53" s="79" t="str">
        <f t="shared" ca="1" si="117"/>
        <v/>
      </c>
      <c r="AG53" s="83" t="str">
        <f t="shared" si="118"/>
        <v/>
      </c>
      <c r="AH53" s="79" t="str">
        <f t="shared" ca="1" si="119"/>
        <v/>
      </c>
      <c r="AI53" s="83" t="str">
        <f t="shared" si="120"/>
        <v/>
      </c>
      <c r="AJ53" s="79" t="str">
        <f t="shared" ca="1" si="121"/>
        <v/>
      </c>
      <c r="AK53" s="83" t="str">
        <f t="shared" si="122"/>
        <v/>
      </c>
      <c r="AL53" s="79" t="str">
        <f t="shared" ca="1" si="123"/>
        <v/>
      </c>
      <c r="AM53" s="83" t="str">
        <f t="shared" si="124"/>
        <v/>
      </c>
      <c r="AN53" s="79" t="str">
        <f t="shared" ca="1" si="125"/>
        <v/>
      </c>
      <c r="AO53" s="83" t="str">
        <f t="shared" si="126"/>
        <v/>
      </c>
      <c r="AP53" s="79" t="str">
        <f t="shared" ca="1" si="127"/>
        <v/>
      </c>
      <c r="AQ53" s="83" t="str">
        <f t="shared" si="128"/>
        <v/>
      </c>
      <c r="AR53" s="79" t="str">
        <f t="shared" ca="1" si="129"/>
        <v/>
      </c>
      <c r="AS53" s="83" t="str">
        <f t="shared" si="130"/>
        <v/>
      </c>
      <c r="AT53" s="79" t="str">
        <f t="shared" ca="1" si="131"/>
        <v/>
      </c>
      <c r="AU53" s="83" t="str">
        <f t="shared" si="132"/>
        <v/>
      </c>
      <c r="AV53" s="79" t="str">
        <f t="shared" ca="1" si="133"/>
        <v/>
      </c>
      <c r="AW53" s="83" t="str">
        <f t="shared" si="134"/>
        <v/>
      </c>
      <c r="AX53" s="79" t="str">
        <f t="shared" ca="1" si="135"/>
        <v/>
      </c>
      <c r="AY53" s="83" t="str">
        <f t="shared" si="136"/>
        <v/>
      </c>
      <c r="AZ53" s="79" t="str">
        <f t="shared" ca="1" si="137"/>
        <v/>
      </c>
      <c r="BA53" s="83" t="str">
        <f t="shared" si="138"/>
        <v/>
      </c>
      <c r="BB53" s="79" t="str">
        <f t="shared" ca="1" si="139"/>
        <v/>
      </c>
      <c r="BC53" s="83" t="str">
        <f t="shared" si="140"/>
        <v/>
      </c>
      <c r="BD53" s="79" t="str">
        <f t="shared" ca="1" si="141"/>
        <v/>
      </c>
      <c r="BE53" s="83" t="str">
        <f t="shared" si="142"/>
        <v/>
      </c>
      <c r="BF53" s="79" t="str">
        <f t="shared" ca="1" si="143"/>
        <v/>
      </c>
      <c r="BG53" s="83" t="str">
        <f t="shared" si="144"/>
        <v/>
      </c>
      <c r="BH53" s="79" t="str">
        <f t="shared" ca="1" si="145"/>
        <v/>
      </c>
      <c r="BI53" s="83" t="str">
        <f t="shared" si="146"/>
        <v/>
      </c>
      <c r="BJ53" s="79" t="str">
        <f t="shared" ca="1" si="147"/>
        <v/>
      </c>
      <c r="BK53" s="83" t="str">
        <f t="shared" si="148"/>
        <v/>
      </c>
    </row>
    <row r="54" spans="1:63" s="69" customFormat="1" ht="21" hidden="1" customHeight="1">
      <c r="A54" s="282">
        <v>41</v>
      </c>
      <c r="B54" s="73"/>
      <c r="C54" s="78" t="str">
        <f t="shared" si="89"/>
        <v/>
      </c>
      <c r="D54" s="84" t="str">
        <f t="shared" ca="1" si="90"/>
        <v/>
      </c>
      <c r="E54" s="83" t="str">
        <f t="shared" si="91"/>
        <v/>
      </c>
      <c r="F54" s="79" t="str">
        <f t="shared" ca="1" si="92"/>
        <v/>
      </c>
      <c r="G54" s="83" t="str">
        <f t="shared" si="93"/>
        <v/>
      </c>
      <c r="H54" s="79" t="str">
        <f t="shared" ca="1" si="94"/>
        <v/>
      </c>
      <c r="I54" s="83" t="str">
        <f t="shared" si="95"/>
        <v/>
      </c>
      <c r="J54" s="79" t="str">
        <f t="shared" ca="1" si="96"/>
        <v/>
      </c>
      <c r="K54" s="83" t="str">
        <f t="shared" si="97"/>
        <v/>
      </c>
      <c r="L54" s="79" t="str">
        <f t="shared" ca="1" si="98"/>
        <v/>
      </c>
      <c r="M54" s="83" t="str">
        <f t="shared" si="87"/>
        <v/>
      </c>
      <c r="N54" s="79" t="str">
        <f t="shared" ca="1" si="99"/>
        <v/>
      </c>
      <c r="O54" s="83" t="str">
        <f t="shared" si="100"/>
        <v/>
      </c>
      <c r="P54" s="79" t="str">
        <f t="shared" ca="1" si="101"/>
        <v/>
      </c>
      <c r="Q54" s="83" t="str">
        <f t="shared" si="102"/>
        <v/>
      </c>
      <c r="R54" s="79" t="str">
        <f t="shared" ca="1" si="103"/>
        <v/>
      </c>
      <c r="S54" s="83" t="str">
        <f t="shared" si="104"/>
        <v/>
      </c>
      <c r="T54" s="79" t="str">
        <f t="shared" ca="1" si="105"/>
        <v/>
      </c>
      <c r="U54" s="83" t="str">
        <f t="shared" si="106"/>
        <v/>
      </c>
      <c r="V54" s="79" t="str">
        <f t="shared" ca="1" si="107"/>
        <v/>
      </c>
      <c r="W54" s="83" t="str">
        <f t="shared" si="108"/>
        <v/>
      </c>
      <c r="X54" s="79" t="str">
        <f t="shared" ca="1" si="109"/>
        <v/>
      </c>
      <c r="Y54" s="83" t="str">
        <f t="shared" si="110"/>
        <v/>
      </c>
      <c r="Z54" s="79" t="str">
        <f t="shared" ca="1" si="111"/>
        <v/>
      </c>
      <c r="AA54" s="83" t="str">
        <f t="shared" si="112"/>
        <v/>
      </c>
      <c r="AB54" s="79" t="str">
        <f t="shared" ca="1" si="113"/>
        <v/>
      </c>
      <c r="AC54" s="83" t="str">
        <f t="shared" si="114"/>
        <v/>
      </c>
      <c r="AD54" s="79" t="str">
        <f t="shared" ca="1" si="115"/>
        <v/>
      </c>
      <c r="AE54" s="83" t="str">
        <f t="shared" si="116"/>
        <v/>
      </c>
      <c r="AF54" s="79" t="str">
        <f t="shared" ca="1" si="117"/>
        <v/>
      </c>
      <c r="AG54" s="83" t="str">
        <f t="shared" si="118"/>
        <v/>
      </c>
      <c r="AH54" s="79" t="str">
        <f t="shared" ca="1" si="119"/>
        <v/>
      </c>
      <c r="AI54" s="83" t="str">
        <f t="shared" si="120"/>
        <v/>
      </c>
      <c r="AJ54" s="79" t="str">
        <f t="shared" ca="1" si="121"/>
        <v/>
      </c>
      <c r="AK54" s="83" t="str">
        <f t="shared" si="122"/>
        <v/>
      </c>
      <c r="AL54" s="79" t="str">
        <f t="shared" ca="1" si="123"/>
        <v/>
      </c>
      <c r="AM54" s="83" t="str">
        <f t="shared" si="124"/>
        <v/>
      </c>
      <c r="AN54" s="79" t="str">
        <f t="shared" ca="1" si="125"/>
        <v/>
      </c>
      <c r="AO54" s="83" t="str">
        <f t="shared" si="126"/>
        <v/>
      </c>
      <c r="AP54" s="79" t="str">
        <f t="shared" ca="1" si="127"/>
        <v/>
      </c>
      <c r="AQ54" s="83" t="str">
        <f t="shared" si="128"/>
        <v/>
      </c>
      <c r="AR54" s="79" t="str">
        <f t="shared" ca="1" si="129"/>
        <v/>
      </c>
      <c r="AS54" s="83" t="str">
        <f t="shared" si="130"/>
        <v/>
      </c>
      <c r="AT54" s="79" t="str">
        <f t="shared" ca="1" si="131"/>
        <v/>
      </c>
      <c r="AU54" s="83" t="str">
        <f t="shared" si="132"/>
        <v/>
      </c>
      <c r="AV54" s="79" t="str">
        <f t="shared" ca="1" si="133"/>
        <v/>
      </c>
      <c r="AW54" s="83" t="str">
        <f t="shared" si="134"/>
        <v/>
      </c>
      <c r="AX54" s="79" t="str">
        <f t="shared" ca="1" si="135"/>
        <v/>
      </c>
      <c r="AY54" s="83" t="str">
        <f t="shared" si="136"/>
        <v/>
      </c>
      <c r="AZ54" s="79" t="str">
        <f t="shared" ca="1" si="137"/>
        <v/>
      </c>
      <c r="BA54" s="83" t="str">
        <f t="shared" si="138"/>
        <v/>
      </c>
      <c r="BB54" s="79" t="str">
        <f t="shared" ca="1" si="139"/>
        <v/>
      </c>
      <c r="BC54" s="83" t="str">
        <f t="shared" si="140"/>
        <v/>
      </c>
      <c r="BD54" s="79" t="str">
        <f t="shared" ca="1" si="141"/>
        <v/>
      </c>
      <c r="BE54" s="83" t="str">
        <f t="shared" si="142"/>
        <v/>
      </c>
      <c r="BF54" s="79" t="str">
        <f t="shared" ca="1" si="143"/>
        <v/>
      </c>
      <c r="BG54" s="83" t="str">
        <f t="shared" si="144"/>
        <v/>
      </c>
      <c r="BH54" s="79" t="str">
        <f t="shared" ca="1" si="145"/>
        <v/>
      </c>
      <c r="BI54" s="83" t="str">
        <f t="shared" si="146"/>
        <v/>
      </c>
      <c r="BJ54" s="79" t="str">
        <f t="shared" ca="1" si="147"/>
        <v/>
      </c>
      <c r="BK54" s="83" t="str">
        <f t="shared" si="148"/>
        <v/>
      </c>
    </row>
    <row r="55" spans="1:63" s="69" customFormat="1" ht="21" hidden="1" customHeight="1">
      <c r="A55" s="282">
        <v>42</v>
      </c>
      <c r="B55" s="73"/>
      <c r="C55" s="78" t="str">
        <f t="shared" si="89"/>
        <v/>
      </c>
      <c r="D55" s="84" t="str">
        <f t="shared" ca="1" si="90"/>
        <v/>
      </c>
      <c r="E55" s="83" t="str">
        <f t="shared" si="91"/>
        <v/>
      </c>
      <c r="F55" s="79" t="str">
        <f t="shared" ca="1" si="92"/>
        <v/>
      </c>
      <c r="G55" s="83" t="str">
        <f t="shared" si="93"/>
        <v/>
      </c>
      <c r="H55" s="79" t="str">
        <f t="shared" ca="1" si="94"/>
        <v/>
      </c>
      <c r="I55" s="83" t="str">
        <f t="shared" si="95"/>
        <v/>
      </c>
      <c r="J55" s="79" t="str">
        <f t="shared" ca="1" si="96"/>
        <v/>
      </c>
      <c r="K55" s="83" t="str">
        <f t="shared" si="97"/>
        <v/>
      </c>
      <c r="L55" s="79" t="str">
        <f t="shared" ca="1" si="98"/>
        <v/>
      </c>
      <c r="M55" s="83" t="str">
        <f t="shared" si="87"/>
        <v/>
      </c>
      <c r="N55" s="79" t="str">
        <f t="shared" ca="1" si="99"/>
        <v/>
      </c>
      <c r="O55" s="83" t="str">
        <f t="shared" si="100"/>
        <v/>
      </c>
      <c r="P55" s="79" t="str">
        <f t="shared" ca="1" si="101"/>
        <v/>
      </c>
      <c r="Q55" s="83" t="str">
        <f t="shared" si="102"/>
        <v/>
      </c>
      <c r="R55" s="79" t="str">
        <f t="shared" ca="1" si="103"/>
        <v/>
      </c>
      <c r="S55" s="83" t="str">
        <f t="shared" si="104"/>
        <v/>
      </c>
      <c r="T55" s="79" t="str">
        <f t="shared" ca="1" si="105"/>
        <v/>
      </c>
      <c r="U55" s="83" t="str">
        <f t="shared" si="106"/>
        <v/>
      </c>
      <c r="V55" s="79" t="str">
        <f t="shared" ca="1" si="107"/>
        <v/>
      </c>
      <c r="W55" s="83" t="str">
        <f t="shared" si="108"/>
        <v/>
      </c>
      <c r="X55" s="79" t="str">
        <f t="shared" ca="1" si="109"/>
        <v/>
      </c>
      <c r="Y55" s="83" t="str">
        <f t="shared" si="110"/>
        <v/>
      </c>
      <c r="Z55" s="79" t="str">
        <f t="shared" ca="1" si="111"/>
        <v/>
      </c>
      <c r="AA55" s="83" t="str">
        <f t="shared" si="112"/>
        <v/>
      </c>
      <c r="AB55" s="79" t="str">
        <f t="shared" ca="1" si="113"/>
        <v/>
      </c>
      <c r="AC55" s="83" t="str">
        <f t="shared" si="114"/>
        <v/>
      </c>
      <c r="AD55" s="79" t="str">
        <f t="shared" ca="1" si="115"/>
        <v/>
      </c>
      <c r="AE55" s="83" t="str">
        <f t="shared" si="116"/>
        <v/>
      </c>
      <c r="AF55" s="79" t="str">
        <f t="shared" ca="1" si="117"/>
        <v/>
      </c>
      <c r="AG55" s="83" t="str">
        <f t="shared" si="118"/>
        <v/>
      </c>
      <c r="AH55" s="79" t="str">
        <f t="shared" ca="1" si="119"/>
        <v/>
      </c>
      <c r="AI55" s="83" t="str">
        <f t="shared" si="120"/>
        <v/>
      </c>
      <c r="AJ55" s="79" t="str">
        <f t="shared" ca="1" si="121"/>
        <v/>
      </c>
      <c r="AK55" s="83" t="str">
        <f t="shared" si="122"/>
        <v/>
      </c>
      <c r="AL55" s="79" t="str">
        <f t="shared" ca="1" si="123"/>
        <v/>
      </c>
      <c r="AM55" s="83" t="str">
        <f t="shared" si="124"/>
        <v/>
      </c>
      <c r="AN55" s="79" t="str">
        <f t="shared" ca="1" si="125"/>
        <v/>
      </c>
      <c r="AO55" s="83" t="str">
        <f t="shared" si="126"/>
        <v/>
      </c>
      <c r="AP55" s="79" t="str">
        <f t="shared" ca="1" si="127"/>
        <v/>
      </c>
      <c r="AQ55" s="83" t="str">
        <f t="shared" si="128"/>
        <v/>
      </c>
      <c r="AR55" s="79" t="str">
        <f t="shared" ca="1" si="129"/>
        <v/>
      </c>
      <c r="AS55" s="83" t="str">
        <f t="shared" si="130"/>
        <v/>
      </c>
      <c r="AT55" s="79" t="str">
        <f t="shared" ca="1" si="131"/>
        <v/>
      </c>
      <c r="AU55" s="83" t="str">
        <f t="shared" si="132"/>
        <v/>
      </c>
      <c r="AV55" s="79" t="str">
        <f t="shared" ca="1" si="133"/>
        <v/>
      </c>
      <c r="AW55" s="83" t="str">
        <f t="shared" si="134"/>
        <v/>
      </c>
      <c r="AX55" s="79" t="str">
        <f t="shared" ca="1" si="135"/>
        <v/>
      </c>
      <c r="AY55" s="83" t="str">
        <f t="shared" si="136"/>
        <v/>
      </c>
      <c r="AZ55" s="79" t="str">
        <f t="shared" ca="1" si="137"/>
        <v/>
      </c>
      <c r="BA55" s="83" t="str">
        <f t="shared" si="138"/>
        <v/>
      </c>
      <c r="BB55" s="79" t="str">
        <f t="shared" ca="1" si="139"/>
        <v/>
      </c>
      <c r="BC55" s="83" t="str">
        <f t="shared" si="140"/>
        <v/>
      </c>
      <c r="BD55" s="79" t="str">
        <f t="shared" ca="1" si="141"/>
        <v/>
      </c>
      <c r="BE55" s="83" t="str">
        <f t="shared" si="142"/>
        <v/>
      </c>
      <c r="BF55" s="79" t="str">
        <f t="shared" ca="1" si="143"/>
        <v/>
      </c>
      <c r="BG55" s="83" t="str">
        <f t="shared" si="144"/>
        <v/>
      </c>
      <c r="BH55" s="79" t="str">
        <f t="shared" ca="1" si="145"/>
        <v/>
      </c>
      <c r="BI55" s="83" t="str">
        <f t="shared" si="146"/>
        <v/>
      </c>
      <c r="BJ55" s="79" t="str">
        <f t="shared" ca="1" si="147"/>
        <v/>
      </c>
      <c r="BK55" s="83" t="str">
        <f t="shared" si="148"/>
        <v/>
      </c>
    </row>
    <row r="56" spans="1:63" s="69" customFormat="1" ht="21" hidden="1" customHeight="1">
      <c r="A56" s="282">
        <v>43</v>
      </c>
      <c r="B56" s="73"/>
      <c r="C56" s="78" t="str">
        <f t="shared" si="89"/>
        <v/>
      </c>
      <c r="D56" s="84" t="str">
        <f t="shared" ca="1" si="90"/>
        <v/>
      </c>
      <c r="E56" s="83" t="str">
        <f t="shared" si="91"/>
        <v/>
      </c>
      <c r="F56" s="79" t="str">
        <f t="shared" ca="1" si="92"/>
        <v/>
      </c>
      <c r="G56" s="83" t="str">
        <f t="shared" si="93"/>
        <v/>
      </c>
      <c r="H56" s="79" t="str">
        <f t="shared" ca="1" si="94"/>
        <v/>
      </c>
      <c r="I56" s="83" t="str">
        <f t="shared" si="95"/>
        <v/>
      </c>
      <c r="J56" s="79" t="str">
        <f t="shared" ca="1" si="96"/>
        <v/>
      </c>
      <c r="K56" s="83" t="str">
        <f t="shared" si="97"/>
        <v/>
      </c>
      <c r="L56" s="79" t="str">
        <f t="shared" ca="1" si="98"/>
        <v/>
      </c>
      <c r="M56" s="83" t="str">
        <f t="shared" si="87"/>
        <v/>
      </c>
      <c r="N56" s="79" t="str">
        <f t="shared" ca="1" si="99"/>
        <v/>
      </c>
      <c r="O56" s="83" t="str">
        <f t="shared" si="100"/>
        <v/>
      </c>
      <c r="P56" s="79" t="str">
        <f t="shared" ca="1" si="101"/>
        <v/>
      </c>
      <c r="Q56" s="83" t="str">
        <f t="shared" si="102"/>
        <v/>
      </c>
      <c r="R56" s="79" t="str">
        <f t="shared" ca="1" si="103"/>
        <v/>
      </c>
      <c r="S56" s="83" t="str">
        <f t="shared" si="104"/>
        <v/>
      </c>
      <c r="T56" s="79" t="str">
        <f t="shared" ca="1" si="105"/>
        <v/>
      </c>
      <c r="U56" s="83" t="str">
        <f t="shared" si="106"/>
        <v/>
      </c>
      <c r="V56" s="79" t="str">
        <f t="shared" ca="1" si="107"/>
        <v/>
      </c>
      <c r="W56" s="83" t="str">
        <f t="shared" si="108"/>
        <v/>
      </c>
      <c r="X56" s="79" t="str">
        <f t="shared" ca="1" si="109"/>
        <v/>
      </c>
      <c r="Y56" s="83" t="str">
        <f t="shared" si="110"/>
        <v/>
      </c>
      <c r="Z56" s="79" t="str">
        <f t="shared" ca="1" si="111"/>
        <v/>
      </c>
      <c r="AA56" s="83" t="str">
        <f t="shared" si="112"/>
        <v/>
      </c>
      <c r="AB56" s="79" t="str">
        <f t="shared" ca="1" si="113"/>
        <v/>
      </c>
      <c r="AC56" s="83" t="str">
        <f t="shared" si="114"/>
        <v/>
      </c>
      <c r="AD56" s="79" t="str">
        <f t="shared" ca="1" si="115"/>
        <v/>
      </c>
      <c r="AE56" s="83" t="str">
        <f t="shared" si="116"/>
        <v/>
      </c>
      <c r="AF56" s="79" t="str">
        <f t="shared" ca="1" si="117"/>
        <v/>
      </c>
      <c r="AG56" s="83" t="str">
        <f t="shared" si="118"/>
        <v/>
      </c>
      <c r="AH56" s="79" t="str">
        <f t="shared" ca="1" si="119"/>
        <v/>
      </c>
      <c r="AI56" s="83" t="str">
        <f t="shared" si="120"/>
        <v/>
      </c>
      <c r="AJ56" s="79" t="str">
        <f t="shared" ca="1" si="121"/>
        <v/>
      </c>
      <c r="AK56" s="83" t="str">
        <f t="shared" si="122"/>
        <v/>
      </c>
      <c r="AL56" s="79" t="str">
        <f t="shared" ca="1" si="123"/>
        <v/>
      </c>
      <c r="AM56" s="83" t="str">
        <f t="shared" si="124"/>
        <v/>
      </c>
      <c r="AN56" s="79" t="str">
        <f t="shared" ca="1" si="125"/>
        <v/>
      </c>
      <c r="AO56" s="83" t="str">
        <f t="shared" si="126"/>
        <v/>
      </c>
      <c r="AP56" s="79" t="str">
        <f t="shared" ca="1" si="127"/>
        <v/>
      </c>
      <c r="AQ56" s="83" t="str">
        <f t="shared" si="128"/>
        <v/>
      </c>
      <c r="AR56" s="79" t="str">
        <f t="shared" ca="1" si="129"/>
        <v/>
      </c>
      <c r="AS56" s="83" t="str">
        <f t="shared" si="130"/>
        <v/>
      </c>
      <c r="AT56" s="79" t="str">
        <f t="shared" ca="1" si="131"/>
        <v/>
      </c>
      <c r="AU56" s="83" t="str">
        <f t="shared" si="132"/>
        <v/>
      </c>
      <c r="AV56" s="79" t="str">
        <f t="shared" ca="1" si="133"/>
        <v/>
      </c>
      <c r="AW56" s="83" t="str">
        <f t="shared" si="134"/>
        <v/>
      </c>
      <c r="AX56" s="79" t="str">
        <f t="shared" ca="1" si="135"/>
        <v/>
      </c>
      <c r="AY56" s="83" t="str">
        <f t="shared" si="136"/>
        <v/>
      </c>
      <c r="AZ56" s="79" t="str">
        <f t="shared" ca="1" si="137"/>
        <v/>
      </c>
      <c r="BA56" s="83" t="str">
        <f t="shared" si="138"/>
        <v/>
      </c>
      <c r="BB56" s="79" t="str">
        <f t="shared" ca="1" si="139"/>
        <v/>
      </c>
      <c r="BC56" s="83" t="str">
        <f t="shared" si="140"/>
        <v/>
      </c>
      <c r="BD56" s="79" t="str">
        <f t="shared" ca="1" si="141"/>
        <v/>
      </c>
      <c r="BE56" s="83" t="str">
        <f t="shared" si="142"/>
        <v/>
      </c>
      <c r="BF56" s="79" t="str">
        <f t="shared" ca="1" si="143"/>
        <v/>
      </c>
      <c r="BG56" s="83" t="str">
        <f t="shared" si="144"/>
        <v/>
      </c>
      <c r="BH56" s="79" t="str">
        <f t="shared" ca="1" si="145"/>
        <v/>
      </c>
      <c r="BI56" s="83" t="str">
        <f t="shared" si="146"/>
        <v/>
      </c>
      <c r="BJ56" s="79" t="str">
        <f t="shared" ca="1" si="147"/>
        <v/>
      </c>
      <c r="BK56" s="83" t="str">
        <f t="shared" si="148"/>
        <v/>
      </c>
    </row>
    <row r="57" spans="1:63" s="69" customFormat="1" ht="21" hidden="1" customHeight="1">
      <c r="A57" s="282">
        <v>44</v>
      </c>
      <c r="B57" s="73"/>
      <c r="C57" s="78" t="str">
        <f t="shared" si="89"/>
        <v/>
      </c>
      <c r="D57" s="84" t="str">
        <f t="shared" ca="1" si="90"/>
        <v/>
      </c>
      <c r="E57" s="83" t="str">
        <f t="shared" si="91"/>
        <v/>
      </c>
      <c r="F57" s="79" t="str">
        <f t="shared" ca="1" si="92"/>
        <v/>
      </c>
      <c r="G57" s="83" t="str">
        <f t="shared" si="93"/>
        <v/>
      </c>
      <c r="H57" s="79" t="str">
        <f t="shared" ca="1" si="94"/>
        <v/>
      </c>
      <c r="I57" s="83" t="str">
        <f t="shared" si="95"/>
        <v/>
      </c>
      <c r="J57" s="79" t="str">
        <f t="shared" ca="1" si="96"/>
        <v/>
      </c>
      <c r="K57" s="83" t="str">
        <f t="shared" si="97"/>
        <v/>
      </c>
      <c r="L57" s="79" t="str">
        <f t="shared" ca="1" si="98"/>
        <v/>
      </c>
      <c r="M57" s="83" t="str">
        <f t="shared" si="87"/>
        <v/>
      </c>
      <c r="N57" s="79" t="str">
        <f t="shared" ca="1" si="99"/>
        <v/>
      </c>
      <c r="O57" s="83" t="str">
        <f t="shared" si="100"/>
        <v/>
      </c>
      <c r="P57" s="79" t="str">
        <f t="shared" ca="1" si="101"/>
        <v/>
      </c>
      <c r="Q57" s="83" t="str">
        <f t="shared" si="102"/>
        <v/>
      </c>
      <c r="R57" s="79" t="str">
        <f t="shared" ca="1" si="103"/>
        <v/>
      </c>
      <c r="S57" s="83" t="str">
        <f t="shared" si="104"/>
        <v/>
      </c>
      <c r="T57" s="79" t="str">
        <f t="shared" ca="1" si="105"/>
        <v/>
      </c>
      <c r="U57" s="83" t="str">
        <f t="shared" si="106"/>
        <v/>
      </c>
      <c r="V57" s="79" t="str">
        <f t="shared" ca="1" si="107"/>
        <v/>
      </c>
      <c r="W57" s="83" t="str">
        <f t="shared" si="108"/>
        <v/>
      </c>
      <c r="X57" s="79" t="str">
        <f t="shared" ca="1" si="109"/>
        <v/>
      </c>
      <c r="Y57" s="83" t="str">
        <f t="shared" si="110"/>
        <v/>
      </c>
      <c r="Z57" s="79" t="str">
        <f t="shared" ca="1" si="111"/>
        <v/>
      </c>
      <c r="AA57" s="83" t="str">
        <f t="shared" si="112"/>
        <v/>
      </c>
      <c r="AB57" s="79" t="str">
        <f t="shared" ca="1" si="113"/>
        <v/>
      </c>
      <c r="AC57" s="83" t="str">
        <f t="shared" si="114"/>
        <v/>
      </c>
      <c r="AD57" s="79" t="str">
        <f t="shared" ca="1" si="115"/>
        <v/>
      </c>
      <c r="AE57" s="83" t="str">
        <f t="shared" si="116"/>
        <v/>
      </c>
      <c r="AF57" s="79" t="str">
        <f t="shared" ca="1" si="117"/>
        <v/>
      </c>
      <c r="AG57" s="83" t="str">
        <f t="shared" si="118"/>
        <v/>
      </c>
      <c r="AH57" s="79" t="str">
        <f t="shared" ca="1" si="119"/>
        <v/>
      </c>
      <c r="AI57" s="83" t="str">
        <f t="shared" si="120"/>
        <v/>
      </c>
      <c r="AJ57" s="79" t="str">
        <f t="shared" ca="1" si="121"/>
        <v/>
      </c>
      <c r="AK57" s="83" t="str">
        <f t="shared" si="122"/>
        <v/>
      </c>
      <c r="AL57" s="79" t="str">
        <f t="shared" ca="1" si="123"/>
        <v/>
      </c>
      <c r="AM57" s="83" t="str">
        <f t="shared" si="124"/>
        <v/>
      </c>
      <c r="AN57" s="79" t="str">
        <f t="shared" ca="1" si="125"/>
        <v/>
      </c>
      <c r="AO57" s="83" t="str">
        <f t="shared" si="126"/>
        <v/>
      </c>
      <c r="AP57" s="79" t="str">
        <f t="shared" ca="1" si="127"/>
        <v/>
      </c>
      <c r="AQ57" s="83" t="str">
        <f t="shared" si="128"/>
        <v/>
      </c>
      <c r="AR57" s="79" t="str">
        <f t="shared" ca="1" si="129"/>
        <v/>
      </c>
      <c r="AS57" s="83" t="str">
        <f t="shared" si="130"/>
        <v/>
      </c>
      <c r="AT57" s="79" t="str">
        <f t="shared" ca="1" si="131"/>
        <v/>
      </c>
      <c r="AU57" s="83" t="str">
        <f t="shared" si="132"/>
        <v/>
      </c>
      <c r="AV57" s="79" t="str">
        <f t="shared" ca="1" si="133"/>
        <v/>
      </c>
      <c r="AW57" s="83" t="str">
        <f t="shared" si="134"/>
        <v/>
      </c>
      <c r="AX57" s="79" t="str">
        <f t="shared" ca="1" si="135"/>
        <v/>
      </c>
      <c r="AY57" s="83" t="str">
        <f t="shared" si="136"/>
        <v/>
      </c>
      <c r="AZ57" s="79" t="str">
        <f t="shared" ca="1" si="137"/>
        <v/>
      </c>
      <c r="BA57" s="83" t="str">
        <f t="shared" si="138"/>
        <v/>
      </c>
      <c r="BB57" s="79" t="str">
        <f t="shared" ca="1" si="139"/>
        <v/>
      </c>
      <c r="BC57" s="83" t="str">
        <f t="shared" si="140"/>
        <v/>
      </c>
      <c r="BD57" s="79" t="str">
        <f t="shared" ca="1" si="141"/>
        <v/>
      </c>
      <c r="BE57" s="83" t="str">
        <f t="shared" si="142"/>
        <v/>
      </c>
      <c r="BF57" s="79" t="str">
        <f t="shared" ca="1" si="143"/>
        <v/>
      </c>
      <c r="BG57" s="83" t="str">
        <f t="shared" si="144"/>
        <v/>
      </c>
      <c r="BH57" s="79" t="str">
        <f t="shared" ca="1" si="145"/>
        <v/>
      </c>
      <c r="BI57" s="83" t="str">
        <f t="shared" si="146"/>
        <v/>
      </c>
      <c r="BJ57" s="79" t="str">
        <f t="shared" ca="1" si="147"/>
        <v/>
      </c>
      <c r="BK57" s="83" t="str">
        <f t="shared" si="148"/>
        <v/>
      </c>
    </row>
    <row r="58" spans="1:63" s="69" customFormat="1" ht="21" hidden="1" customHeight="1">
      <c r="A58" s="282">
        <v>45</v>
      </c>
      <c r="B58" s="73"/>
      <c r="C58" s="78" t="str">
        <f t="shared" si="89"/>
        <v/>
      </c>
      <c r="D58" s="84" t="str">
        <f t="shared" ca="1" si="90"/>
        <v/>
      </c>
      <c r="E58" s="83" t="str">
        <f t="shared" si="91"/>
        <v/>
      </c>
      <c r="F58" s="79" t="str">
        <f t="shared" ca="1" si="92"/>
        <v/>
      </c>
      <c r="G58" s="83" t="str">
        <f t="shared" si="93"/>
        <v/>
      </c>
      <c r="H58" s="79" t="str">
        <f t="shared" ca="1" si="94"/>
        <v/>
      </c>
      <c r="I58" s="83" t="str">
        <f t="shared" si="95"/>
        <v/>
      </c>
      <c r="J58" s="79" t="str">
        <f t="shared" ca="1" si="96"/>
        <v/>
      </c>
      <c r="K58" s="83" t="str">
        <f t="shared" si="97"/>
        <v/>
      </c>
      <c r="L58" s="79" t="str">
        <f t="shared" ca="1" si="98"/>
        <v/>
      </c>
      <c r="M58" s="83" t="str">
        <f t="shared" si="87"/>
        <v/>
      </c>
      <c r="N58" s="79" t="str">
        <f t="shared" ca="1" si="99"/>
        <v/>
      </c>
      <c r="O58" s="83" t="str">
        <f t="shared" si="100"/>
        <v/>
      </c>
      <c r="P58" s="79" t="str">
        <f t="shared" ca="1" si="101"/>
        <v/>
      </c>
      <c r="Q58" s="83" t="str">
        <f t="shared" si="102"/>
        <v/>
      </c>
      <c r="R58" s="79" t="str">
        <f t="shared" ca="1" si="103"/>
        <v/>
      </c>
      <c r="S58" s="83" t="str">
        <f t="shared" si="104"/>
        <v/>
      </c>
      <c r="T58" s="79" t="str">
        <f t="shared" ca="1" si="105"/>
        <v/>
      </c>
      <c r="U58" s="83" t="str">
        <f t="shared" si="106"/>
        <v/>
      </c>
      <c r="V58" s="79" t="str">
        <f t="shared" ca="1" si="107"/>
        <v/>
      </c>
      <c r="W58" s="83" t="str">
        <f t="shared" si="108"/>
        <v/>
      </c>
      <c r="X58" s="79" t="str">
        <f t="shared" ca="1" si="109"/>
        <v/>
      </c>
      <c r="Y58" s="83" t="str">
        <f t="shared" si="110"/>
        <v/>
      </c>
      <c r="Z58" s="79" t="str">
        <f t="shared" ca="1" si="111"/>
        <v/>
      </c>
      <c r="AA58" s="83" t="str">
        <f t="shared" si="112"/>
        <v/>
      </c>
      <c r="AB58" s="79" t="str">
        <f t="shared" ca="1" si="113"/>
        <v/>
      </c>
      <c r="AC58" s="83" t="str">
        <f t="shared" si="114"/>
        <v/>
      </c>
      <c r="AD58" s="79" t="str">
        <f t="shared" ca="1" si="115"/>
        <v/>
      </c>
      <c r="AE58" s="83" t="str">
        <f t="shared" si="116"/>
        <v/>
      </c>
      <c r="AF58" s="79" t="str">
        <f t="shared" ca="1" si="117"/>
        <v/>
      </c>
      <c r="AG58" s="83" t="str">
        <f t="shared" si="118"/>
        <v/>
      </c>
      <c r="AH58" s="79" t="str">
        <f t="shared" ca="1" si="119"/>
        <v/>
      </c>
      <c r="AI58" s="83" t="str">
        <f t="shared" si="120"/>
        <v/>
      </c>
      <c r="AJ58" s="79" t="str">
        <f t="shared" ca="1" si="121"/>
        <v/>
      </c>
      <c r="AK58" s="83" t="str">
        <f t="shared" si="122"/>
        <v/>
      </c>
      <c r="AL58" s="79" t="str">
        <f t="shared" ca="1" si="123"/>
        <v/>
      </c>
      <c r="AM58" s="83" t="str">
        <f t="shared" si="124"/>
        <v/>
      </c>
      <c r="AN58" s="79" t="str">
        <f t="shared" ca="1" si="125"/>
        <v/>
      </c>
      <c r="AO58" s="83" t="str">
        <f t="shared" si="126"/>
        <v/>
      </c>
      <c r="AP58" s="79" t="str">
        <f t="shared" ca="1" si="127"/>
        <v/>
      </c>
      <c r="AQ58" s="83" t="str">
        <f t="shared" si="128"/>
        <v/>
      </c>
      <c r="AR58" s="79" t="str">
        <f t="shared" ca="1" si="129"/>
        <v/>
      </c>
      <c r="AS58" s="83" t="str">
        <f t="shared" si="130"/>
        <v/>
      </c>
      <c r="AT58" s="79" t="str">
        <f t="shared" ca="1" si="131"/>
        <v/>
      </c>
      <c r="AU58" s="83" t="str">
        <f t="shared" si="132"/>
        <v/>
      </c>
      <c r="AV58" s="79" t="str">
        <f t="shared" ca="1" si="133"/>
        <v/>
      </c>
      <c r="AW58" s="83" t="str">
        <f t="shared" si="134"/>
        <v/>
      </c>
      <c r="AX58" s="79" t="str">
        <f t="shared" ca="1" si="135"/>
        <v/>
      </c>
      <c r="AY58" s="83" t="str">
        <f t="shared" si="136"/>
        <v/>
      </c>
      <c r="AZ58" s="79" t="str">
        <f t="shared" ca="1" si="137"/>
        <v/>
      </c>
      <c r="BA58" s="83" t="str">
        <f t="shared" si="138"/>
        <v/>
      </c>
      <c r="BB58" s="79" t="str">
        <f t="shared" ca="1" si="139"/>
        <v/>
      </c>
      <c r="BC58" s="83" t="str">
        <f t="shared" si="140"/>
        <v/>
      </c>
      <c r="BD58" s="79" t="str">
        <f t="shared" ca="1" si="141"/>
        <v/>
      </c>
      <c r="BE58" s="83" t="str">
        <f t="shared" si="142"/>
        <v/>
      </c>
      <c r="BF58" s="79" t="str">
        <f t="shared" ca="1" si="143"/>
        <v/>
      </c>
      <c r="BG58" s="83" t="str">
        <f t="shared" si="144"/>
        <v/>
      </c>
      <c r="BH58" s="79" t="str">
        <f t="shared" ca="1" si="145"/>
        <v/>
      </c>
      <c r="BI58" s="83" t="str">
        <f t="shared" si="146"/>
        <v/>
      </c>
      <c r="BJ58" s="79" t="str">
        <f t="shared" ca="1" si="147"/>
        <v/>
      </c>
      <c r="BK58" s="83" t="str">
        <f t="shared" si="148"/>
        <v/>
      </c>
    </row>
    <row r="59" spans="1:63" s="69" customFormat="1" ht="21" hidden="1" customHeight="1">
      <c r="A59" s="282">
        <v>46</v>
      </c>
      <c r="B59" s="73"/>
      <c r="C59" s="78" t="str">
        <f t="shared" si="89"/>
        <v/>
      </c>
      <c r="D59" s="84" t="str">
        <f t="shared" ca="1" si="90"/>
        <v/>
      </c>
      <c r="E59" s="83" t="str">
        <f t="shared" si="91"/>
        <v/>
      </c>
      <c r="F59" s="79" t="str">
        <f t="shared" ca="1" si="92"/>
        <v/>
      </c>
      <c r="G59" s="83" t="str">
        <f t="shared" si="93"/>
        <v/>
      </c>
      <c r="H59" s="79" t="str">
        <f t="shared" ca="1" si="94"/>
        <v/>
      </c>
      <c r="I59" s="83" t="str">
        <f t="shared" si="95"/>
        <v/>
      </c>
      <c r="J59" s="79" t="str">
        <f t="shared" ca="1" si="96"/>
        <v/>
      </c>
      <c r="K59" s="83" t="str">
        <f t="shared" si="97"/>
        <v/>
      </c>
      <c r="L59" s="79" t="str">
        <f t="shared" ca="1" si="98"/>
        <v/>
      </c>
      <c r="M59" s="83" t="str">
        <f t="shared" si="87"/>
        <v/>
      </c>
      <c r="N59" s="79" t="str">
        <f t="shared" ca="1" si="99"/>
        <v/>
      </c>
      <c r="O59" s="83" t="str">
        <f t="shared" si="100"/>
        <v/>
      </c>
      <c r="P59" s="79" t="str">
        <f t="shared" ca="1" si="101"/>
        <v/>
      </c>
      <c r="Q59" s="83" t="str">
        <f t="shared" si="102"/>
        <v/>
      </c>
      <c r="R59" s="79" t="str">
        <f t="shared" ca="1" si="103"/>
        <v/>
      </c>
      <c r="S59" s="83" t="str">
        <f t="shared" si="104"/>
        <v/>
      </c>
      <c r="T59" s="79" t="str">
        <f t="shared" ca="1" si="105"/>
        <v/>
      </c>
      <c r="U59" s="83" t="str">
        <f t="shared" si="106"/>
        <v/>
      </c>
      <c r="V59" s="79" t="str">
        <f t="shared" ca="1" si="107"/>
        <v/>
      </c>
      <c r="W59" s="83" t="str">
        <f t="shared" si="108"/>
        <v/>
      </c>
      <c r="X59" s="79" t="str">
        <f t="shared" ca="1" si="109"/>
        <v/>
      </c>
      <c r="Y59" s="83" t="str">
        <f t="shared" si="110"/>
        <v/>
      </c>
      <c r="Z59" s="79" t="str">
        <f t="shared" ca="1" si="111"/>
        <v/>
      </c>
      <c r="AA59" s="83" t="str">
        <f t="shared" si="112"/>
        <v/>
      </c>
      <c r="AB59" s="79" t="str">
        <f t="shared" ca="1" si="113"/>
        <v/>
      </c>
      <c r="AC59" s="83" t="str">
        <f t="shared" si="114"/>
        <v/>
      </c>
      <c r="AD59" s="79" t="str">
        <f t="shared" ca="1" si="115"/>
        <v/>
      </c>
      <c r="AE59" s="83" t="str">
        <f t="shared" si="116"/>
        <v/>
      </c>
      <c r="AF59" s="79" t="str">
        <f t="shared" ca="1" si="117"/>
        <v/>
      </c>
      <c r="AG59" s="83" t="str">
        <f t="shared" si="118"/>
        <v/>
      </c>
      <c r="AH59" s="79" t="str">
        <f t="shared" ca="1" si="119"/>
        <v/>
      </c>
      <c r="AI59" s="83" t="str">
        <f t="shared" si="120"/>
        <v/>
      </c>
      <c r="AJ59" s="79" t="str">
        <f t="shared" ca="1" si="121"/>
        <v/>
      </c>
      <c r="AK59" s="83" t="str">
        <f t="shared" si="122"/>
        <v/>
      </c>
      <c r="AL59" s="79" t="str">
        <f t="shared" ca="1" si="123"/>
        <v/>
      </c>
      <c r="AM59" s="83" t="str">
        <f t="shared" si="124"/>
        <v/>
      </c>
      <c r="AN59" s="79" t="str">
        <f t="shared" ca="1" si="125"/>
        <v/>
      </c>
      <c r="AO59" s="83" t="str">
        <f t="shared" si="126"/>
        <v/>
      </c>
      <c r="AP59" s="79" t="str">
        <f t="shared" ca="1" si="127"/>
        <v/>
      </c>
      <c r="AQ59" s="83" t="str">
        <f t="shared" si="128"/>
        <v/>
      </c>
      <c r="AR59" s="79" t="str">
        <f t="shared" ca="1" si="129"/>
        <v/>
      </c>
      <c r="AS59" s="83" t="str">
        <f t="shared" si="130"/>
        <v/>
      </c>
      <c r="AT59" s="79" t="str">
        <f t="shared" ca="1" si="131"/>
        <v/>
      </c>
      <c r="AU59" s="83" t="str">
        <f t="shared" si="132"/>
        <v/>
      </c>
      <c r="AV59" s="79" t="str">
        <f t="shared" ca="1" si="133"/>
        <v/>
      </c>
      <c r="AW59" s="83" t="str">
        <f t="shared" si="134"/>
        <v/>
      </c>
      <c r="AX59" s="79" t="str">
        <f t="shared" ca="1" si="135"/>
        <v/>
      </c>
      <c r="AY59" s="83" t="str">
        <f t="shared" si="136"/>
        <v/>
      </c>
      <c r="AZ59" s="79" t="str">
        <f t="shared" ca="1" si="137"/>
        <v/>
      </c>
      <c r="BA59" s="83" t="str">
        <f t="shared" si="138"/>
        <v/>
      </c>
      <c r="BB59" s="79" t="str">
        <f t="shared" ca="1" si="139"/>
        <v/>
      </c>
      <c r="BC59" s="83" t="str">
        <f t="shared" si="140"/>
        <v/>
      </c>
      <c r="BD59" s="79" t="str">
        <f t="shared" ca="1" si="141"/>
        <v/>
      </c>
      <c r="BE59" s="83" t="str">
        <f t="shared" si="142"/>
        <v/>
      </c>
      <c r="BF59" s="79" t="str">
        <f t="shared" ca="1" si="143"/>
        <v/>
      </c>
      <c r="BG59" s="83" t="str">
        <f t="shared" si="144"/>
        <v/>
      </c>
      <c r="BH59" s="79" t="str">
        <f t="shared" ca="1" si="145"/>
        <v/>
      </c>
      <c r="BI59" s="83" t="str">
        <f t="shared" si="146"/>
        <v/>
      </c>
      <c r="BJ59" s="79" t="str">
        <f t="shared" ca="1" si="147"/>
        <v/>
      </c>
      <c r="BK59" s="83" t="str">
        <f t="shared" si="148"/>
        <v/>
      </c>
    </row>
    <row r="60" spans="1:63" s="69" customFormat="1" ht="21" hidden="1" customHeight="1">
      <c r="A60" s="282">
        <v>47</v>
      </c>
      <c r="B60" s="73"/>
      <c r="C60" s="78" t="str">
        <f t="shared" si="89"/>
        <v/>
      </c>
      <c r="D60" s="84" t="str">
        <f t="shared" ca="1" si="90"/>
        <v/>
      </c>
      <c r="E60" s="83" t="str">
        <f t="shared" si="91"/>
        <v/>
      </c>
      <c r="F60" s="79" t="str">
        <f t="shared" ca="1" si="92"/>
        <v/>
      </c>
      <c r="G60" s="83" t="str">
        <f t="shared" si="93"/>
        <v/>
      </c>
      <c r="H60" s="79" t="str">
        <f t="shared" ca="1" si="94"/>
        <v/>
      </c>
      <c r="I60" s="83" t="str">
        <f t="shared" si="95"/>
        <v/>
      </c>
      <c r="J60" s="79" t="str">
        <f t="shared" ca="1" si="96"/>
        <v/>
      </c>
      <c r="K60" s="83" t="str">
        <f t="shared" si="97"/>
        <v/>
      </c>
      <c r="L60" s="79" t="str">
        <f t="shared" ca="1" si="98"/>
        <v/>
      </c>
      <c r="M60" s="83" t="str">
        <f t="shared" si="87"/>
        <v/>
      </c>
      <c r="N60" s="79" t="str">
        <f t="shared" ca="1" si="99"/>
        <v/>
      </c>
      <c r="O60" s="83" t="str">
        <f t="shared" si="100"/>
        <v/>
      </c>
      <c r="P60" s="79" t="str">
        <f t="shared" ca="1" si="101"/>
        <v/>
      </c>
      <c r="Q60" s="83" t="str">
        <f t="shared" si="102"/>
        <v/>
      </c>
      <c r="R60" s="79" t="str">
        <f t="shared" ca="1" si="103"/>
        <v/>
      </c>
      <c r="S60" s="83" t="str">
        <f t="shared" si="104"/>
        <v/>
      </c>
      <c r="T60" s="79" t="str">
        <f t="shared" ca="1" si="105"/>
        <v/>
      </c>
      <c r="U60" s="83" t="str">
        <f t="shared" si="106"/>
        <v/>
      </c>
      <c r="V60" s="79" t="str">
        <f t="shared" ca="1" si="107"/>
        <v/>
      </c>
      <c r="W60" s="83" t="str">
        <f t="shared" si="108"/>
        <v/>
      </c>
      <c r="X60" s="79" t="str">
        <f t="shared" ca="1" si="109"/>
        <v/>
      </c>
      <c r="Y60" s="83" t="str">
        <f t="shared" si="110"/>
        <v/>
      </c>
      <c r="Z60" s="79" t="str">
        <f t="shared" ca="1" si="111"/>
        <v/>
      </c>
      <c r="AA60" s="83" t="str">
        <f t="shared" si="112"/>
        <v/>
      </c>
      <c r="AB60" s="79" t="str">
        <f t="shared" ca="1" si="113"/>
        <v/>
      </c>
      <c r="AC60" s="83" t="str">
        <f t="shared" si="114"/>
        <v/>
      </c>
      <c r="AD60" s="79" t="str">
        <f t="shared" ca="1" si="115"/>
        <v/>
      </c>
      <c r="AE60" s="83" t="str">
        <f t="shared" si="116"/>
        <v/>
      </c>
      <c r="AF60" s="79" t="str">
        <f t="shared" ca="1" si="117"/>
        <v/>
      </c>
      <c r="AG60" s="83" t="str">
        <f t="shared" si="118"/>
        <v/>
      </c>
      <c r="AH60" s="79" t="str">
        <f t="shared" ca="1" si="119"/>
        <v/>
      </c>
      <c r="AI60" s="83" t="str">
        <f t="shared" si="120"/>
        <v/>
      </c>
      <c r="AJ60" s="79" t="str">
        <f t="shared" ca="1" si="121"/>
        <v/>
      </c>
      <c r="AK60" s="83" t="str">
        <f t="shared" si="122"/>
        <v/>
      </c>
      <c r="AL60" s="79" t="str">
        <f t="shared" ca="1" si="123"/>
        <v/>
      </c>
      <c r="AM60" s="83" t="str">
        <f t="shared" si="124"/>
        <v/>
      </c>
      <c r="AN60" s="79" t="str">
        <f t="shared" ca="1" si="125"/>
        <v/>
      </c>
      <c r="AO60" s="83" t="str">
        <f t="shared" si="126"/>
        <v/>
      </c>
      <c r="AP60" s="79" t="str">
        <f t="shared" ca="1" si="127"/>
        <v/>
      </c>
      <c r="AQ60" s="83" t="str">
        <f t="shared" si="128"/>
        <v/>
      </c>
      <c r="AR60" s="79" t="str">
        <f t="shared" ca="1" si="129"/>
        <v/>
      </c>
      <c r="AS60" s="83" t="str">
        <f t="shared" si="130"/>
        <v/>
      </c>
      <c r="AT60" s="79" t="str">
        <f t="shared" ca="1" si="131"/>
        <v/>
      </c>
      <c r="AU60" s="83" t="str">
        <f t="shared" si="132"/>
        <v/>
      </c>
      <c r="AV60" s="79" t="str">
        <f t="shared" ca="1" si="133"/>
        <v/>
      </c>
      <c r="AW60" s="83" t="str">
        <f t="shared" si="134"/>
        <v/>
      </c>
      <c r="AX60" s="79" t="str">
        <f t="shared" ca="1" si="135"/>
        <v/>
      </c>
      <c r="AY60" s="83" t="str">
        <f t="shared" si="136"/>
        <v/>
      </c>
      <c r="AZ60" s="79" t="str">
        <f t="shared" ca="1" si="137"/>
        <v/>
      </c>
      <c r="BA60" s="83" t="str">
        <f t="shared" si="138"/>
        <v/>
      </c>
      <c r="BB60" s="79" t="str">
        <f t="shared" ca="1" si="139"/>
        <v/>
      </c>
      <c r="BC60" s="83" t="str">
        <f t="shared" si="140"/>
        <v/>
      </c>
      <c r="BD60" s="79" t="str">
        <f t="shared" ca="1" si="141"/>
        <v/>
      </c>
      <c r="BE60" s="83" t="str">
        <f t="shared" si="142"/>
        <v/>
      </c>
      <c r="BF60" s="79" t="str">
        <f t="shared" ca="1" si="143"/>
        <v/>
      </c>
      <c r="BG60" s="83" t="str">
        <f t="shared" si="144"/>
        <v/>
      </c>
      <c r="BH60" s="79" t="str">
        <f t="shared" ca="1" si="145"/>
        <v/>
      </c>
      <c r="BI60" s="83" t="str">
        <f t="shared" si="146"/>
        <v/>
      </c>
      <c r="BJ60" s="79" t="str">
        <f t="shared" ca="1" si="147"/>
        <v/>
      </c>
      <c r="BK60" s="83" t="str">
        <f t="shared" si="148"/>
        <v/>
      </c>
    </row>
    <row r="61" spans="1:63" s="69" customFormat="1" ht="21" hidden="1" customHeight="1">
      <c r="A61" s="282">
        <v>48</v>
      </c>
      <c r="B61" s="73"/>
      <c r="C61" s="78" t="str">
        <f t="shared" si="89"/>
        <v/>
      </c>
      <c r="D61" s="84" t="str">
        <f t="shared" ca="1" si="90"/>
        <v/>
      </c>
      <c r="E61" s="83" t="str">
        <f t="shared" si="91"/>
        <v/>
      </c>
      <c r="F61" s="79" t="str">
        <f t="shared" ca="1" si="92"/>
        <v/>
      </c>
      <c r="G61" s="83" t="str">
        <f t="shared" si="93"/>
        <v/>
      </c>
      <c r="H61" s="79" t="str">
        <f t="shared" ca="1" si="94"/>
        <v/>
      </c>
      <c r="I61" s="83" t="str">
        <f t="shared" si="95"/>
        <v/>
      </c>
      <c r="J61" s="79" t="str">
        <f t="shared" ca="1" si="96"/>
        <v/>
      </c>
      <c r="K61" s="83" t="str">
        <f t="shared" si="97"/>
        <v/>
      </c>
      <c r="L61" s="79" t="str">
        <f t="shared" ca="1" si="98"/>
        <v/>
      </c>
      <c r="M61" s="83" t="str">
        <f t="shared" si="87"/>
        <v/>
      </c>
      <c r="N61" s="79" t="str">
        <f t="shared" ca="1" si="99"/>
        <v/>
      </c>
      <c r="O61" s="83" t="str">
        <f t="shared" si="100"/>
        <v/>
      </c>
      <c r="P61" s="79" t="str">
        <f t="shared" ca="1" si="101"/>
        <v/>
      </c>
      <c r="Q61" s="83" t="str">
        <f t="shared" si="102"/>
        <v/>
      </c>
      <c r="R61" s="79" t="str">
        <f t="shared" ca="1" si="103"/>
        <v/>
      </c>
      <c r="S61" s="83" t="str">
        <f t="shared" si="104"/>
        <v/>
      </c>
      <c r="T61" s="79" t="str">
        <f t="shared" ca="1" si="105"/>
        <v/>
      </c>
      <c r="U61" s="83" t="str">
        <f t="shared" si="106"/>
        <v/>
      </c>
      <c r="V61" s="79" t="str">
        <f t="shared" ca="1" si="107"/>
        <v/>
      </c>
      <c r="W61" s="83" t="str">
        <f t="shared" si="108"/>
        <v/>
      </c>
      <c r="X61" s="79" t="str">
        <f t="shared" ca="1" si="109"/>
        <v/>
      </c>
      <c r="Y61" s="83" t="str">
        <f t="shared" si="110"/>
        <v/>
      </c>
      <c r="Z61" s="79" t="str">
        <f t="shared" ca="1" si="111"/>
        <v/>
      </c>
      <c r="AA61" s="83" t="str">
        <f t="shared" si="112"/>
        <v/>
      </c>
      <c r="AB61" s="79" t="str">
        <f t="shared" ca="1" si="113"/>
        <v/>
      </c>
      <c r="AC61" s="83" t="str">
        <f t="shared" si="114"/>
        <v/>
      </c>
      <c r="AD61" s="79" t="str">
        <f t="shared" ca="1" si="115"/>
        <v/>
      </c>
      <c r="AE61" s="83" t="str">
        <f t="shared" si="116"/>
        <v/>
      </c>
      <c r="AF61" s="79" t="str">
        <f t="shared" ca="1" si="117"/>
        <v/>
      </c>
      <c r="AG61" s="83" t="str">
        <f t="shared" si="118"/>
        <v/>
      </c>
      <c r="AH61" s="79" t="str">
        <f t="shared" ca="1" si="119"/>
        <v/>
      </c>
      <c r="AI61" s="83" t="str">
        <f t="shared" si="120"/>
        <v/>
      </c>
      <c r="AJ61" s="79" t="str">
        <f t="shared" ca="1" si="121"/>
        <v/>
      </c>
      <c r="AK61" s="83" t="str">
        <f t="shared" si="122"/>
        <v/>
      </c>
      <c r="AL61" s="79" t="str">
        <f t="shared" ca="1" si="123"/>
        <v/>
      </c>
      <c r="AM61" s="83" t="str">
        <f t="shared" si="124"/>
        <v/>
      </c>
      <c r="AN61" s="79" t="str">
        <f t="shared" ca="1" si="125"/>
        <v/>
      </c>
      <c r="AO61" s="83" t="str">
        <f t="shared" si="126"/>
        <v/>
      </c>
      <c r="AP61" s="79" t="str">
        <f t="shared" ca="1" si="127"/>
        <v/>
      </c>
      <c r="AQ61" s="83" t="str">
        <f t="shared" si="128"/>
        <v/>
      </c>
      <c r="AR61" s="79" t="str">
        <f t="shared" ca="1" si="129"/>
        <v/>
      </c>
      <c r="AS61" s="83" t="str">
        <f t="shared" si="130"/>
        <v/>
      </c>
      <c r="AT61" s="79" t="str">
        <f t="shared" ca="1" si="131"/>
        <v/>
      </c>
      <c r="AU61" s="83" t="str">
        <f t="shared" si="132"/>
        <v/>
      </c>
      <c r="AV61" s="79" t="str">
        <f t="shared" ca="1" si="133"/>
        <v/>
      </c>
      <c r="AW61" s="83" t="str">
        <f t="shared" si="134"/>
        <v/>
      </c>
      <c r="AX61" s="79" t="str">
        <f t="shared" ca="1" si="135"/>
        <v/>
      </c>
      <c r="AY61" s="83" t="str">
        <f t="shared" si="136"/>
        <v/>
      </c>
      <c r="AZ61" s="79" t="str">
        <f t="shared" ca="1" si="137"/>
        <v/>
      </c>
      <c r="BA61" s="83" t="str">
        <f t="shared" si="138"/>
        <v/>
      </c>
      <c r="BB61" s="79" t="str">
        <f t="shared" ca="1" si="139"/>
        <v/>
      </c>
      <c r="BC61" s="83" t="str">
        <f t="shared" si="140"/>
        <v/>
      </c>
      <c r="BD61" s="79" t="str">
        <f t="shared" ca="1" si="141"/>
        <v/>
      </c>
      <c r="BE61" s="83" t="str">
        <f t="shared" si="142"/>
        <v/>
      </c>
      <c r="BF61" s="79" t="str">
        <f t="shared" ca="1" si="143"/>
        <v/>
      </c>
      <c r="BG61" s="83" t="str">
        <f t="shared" si="144"/>
        <v/>
      </c>
      <c r="BH61" s="79" t="str">
        <f t="shared" ca="1" si="145"/>
        <v/>
      </c>
      <c r="BI61" s="83" t="str">
        <f t="shared" si="146"/>
        <v/>
      </c>
      <c r="BJ61" s="79" t="str">
        <f t="shared" ca="1" si="147"/>
        <v/>
      </c>
      <c r="BK61" s="83" t="str">
        <f t="shared" si="148"/>
        <v/>
      </c>
    </row>
    <row r="62" spans="1:63" s="69" customFormat="1" ht="21" hidden="1" customHeight="1">
      <c r="A62" s="282">
        <v>49</v>
      </c>
      <c r="B62" s="73"/>
      <c r="C62" s="78" t="str">
        <f t="shared" si="89"/>
        <v/>
      </c>
      <c r="D62" s="84" t="str">
        <f t="shared" ca="1" si="90"/>
        <v/>
      </c>
      <c r="E62" s="83" t="str">
        <f t="shared" si="91"/>
        <v/>
      </c>
      <c r="F62" s="79" t="str">
        <f t="shared" ca="1" si="92"/>
        <v/>
      </c>
      <c r="G62" s="83" t="str">
        <f t="shared" si="93"/>
        <v/>
      </c>
      <c r="H62" s="79" t="str">
        <f t="shared" ca="1" si="94"/>
        <v/>
      </c>
      <c r="I62" s="83" t="str">
        <f t="shared" si="95"/>
        <v/>
      </c>
      <c r="J62" s="79" t="str">
        <f t="shared" ca="1" si="96"/>
        <v/>
      </c>
      <c r="K62" s="83" t="str">
        <f t="shared" si="97"/>
        <v/>
      </c>
      <c r="L62" s="79" t="str">
        <f t="shared" ca="1" si="98"/>
        <v/>
      </c>
      <c r="M62" s="83" t="str">
        <f t="shared" si="87"/>
        <v/>
      </c>
      <c r="N62" s="79" t="str">
        <f t="shared" ca="1" si="99"/>
        <v/>
      </c>
      <c r="O62" s="83" t="str">
        <f t="shared" si="100"/>
        <v/>
      </c>
      <c r="P62" s="79" t="str">
        <f t="shared" ca="1" si="101"/>
        <v/>
      </c>
      <c r="Q62" s="83" t="str">
        <f t="shared" si="102"/>
        <v/>
      </c>
      <c r="R62" s="79" t="str">
        <f t="shared" ca="1" si="103"/>
        <v/>
      </c>
      <c r="S62" s="83" t="str">
        <f t="shared" si="104"/>
        <v/>
      </c>
      <c r="T62" s="79" t="str">
        <f t="shared" ca="1" si="105"/>
        <v/>
      </c>
      <c r="U62" s="83" t="str">
        <f t="shared" si="106"/>
        <v/>
      </c>
      <c r="V62" s="79" t="str">
        <f t="shared" ca="1" si="107"/>
        <v/>
      </c>
      <c r="W62" s="83" t="str">
        <f t="shared" si="108"/>
        <v/>
      </c>
      <c r="X62" s="79" t="str">
        <f t="shared" ca="1" si="109"/>
        <v/>
      </c>
      <c r="Y62" s="83" t="str">
        <f t="shared" si="110"/>
        <v/>
      </c>
      <c r="Z62" s="79" t="str">
        <f t="shared" ca="1" si="111"/>
        <v/>
      </c>
      <c r="AA62" s="83" t="str">
        <f t="shared" si="112"/>
        <v/>
      </c>
      <c r="AB62" s="79" t="str">
        <f t="shared" ca="1" si="113"/>
        <v/>
      </c>
      <c r="AC62" s="83" t="str">
        <f t="shared" si="114"/>
        <v/>
      </c>
      <c r="AD62" s="79" t="str">
        <f t="shared" ca="1" si="115"/>
        <v/>
      </c>
      <c r="AE62" s="83" t="str">
        <f t="shared" si="116"/>
        <v/>
      </c>
      <c r="AF62" s="79" t="str">
        <f t="shared" ca="1" si="117"/>
        <v/>
      </c>
      <c r="AG62" s="83" t="str">
        <f t="shared" si="118"/>
        <v/>
      </c>
      <c r="AH62" s="79" t="str">
        <f t="shared" ca="1" si="119"/>
        <v/>
      </c>
      <c r="AI62" s="83" t="str">
        <f t="shared" si="120"/>
        <v/>
      </c>
      <c r="AJ62" s="79" t="str">
        <f t="shared" ca="1" si="121"/>
        <v/>
      </c>
      <c r="AK62" s="83" t="str">
        <f t="shared" si="122"/>
        <v/>
      </c>
      <c r="AL62" s="79" t="str">
        <f t="shared" ca="1" si="123"/>
        <v/>
      </c>
      <c r="AM62" s="83" t="str">
        <f t="shared" si="124"/>
        <v/>
      </c>
      <c r="AN62" s="79" t="str">
        <f t="shared" ca="1" si="125"/>
        <v/>
      </c>
      <c r="AO62" s="83" t="str">
        <f t="shared" si="126"/>
        <v/>
      </c>
      <c r="AP62" s="79" t="str">
        <f t="shared" ca="1" si="127"/>
        <v/>
      </c>
      <c r="AQ62" s="83" t="str">
        <f t="shared" si="128"/>
        <v/>
      </c>
      <c r="AR62" s="79" t="str">
        <f t="shared" ca="1" si="129"/>
        <v/>
      </c>
      <c r="AS62" s="83" t="str">
        <f t="shared" si="130"/>
        <v/>
      </c>
      <c r="AT62" s="79" t="str">
        <f t="shared" ca="1" si="131"/>
        <v/>
      </c>
      <c r="AU62" s="83" t="str">
        <f t="shared" si="132"/>
        <v/>
      </c>
      <c r="AV62" s="79" t="str">
        <f t="shared" ca="1" si="133"/>
        <v/>
      </c>
      <c r="AW62" s="83" t="str">
        <f t="shared" si="134"/>
        <v/>
      </c>
      <c r="AX62" s="79" t="str">
        <f t="shared" ca="1" si="135"/>
        <v/>
      </c>
      <c r="AY62" s="83" t="str">
        <f t="shared" si="136"/>
        <v/>
      </c>
      <c r="AZ62" s="79" t="str">
        <f t="shared" ca="1" si="137"/>
        <v/>
      </c>
      <c r="BA62" s="83" t="str">
        <f t="shared" si="138"/>
        <v/>
      </c>
      <c r="BB62" s="79" t="str">
        <f t="shared" ca="1" si="139"/>
        <v/>
      </c>
      <c r="BC62" s="83" t="str">
        <f t="shared" si="140"/>
        <v/>
      </c>
      <c r="BD62" s="79" t="str">
        <f t="shared" ca="1" si="141"/>
        <v/>
      </c>
      <c r="BE62" s="83" t="str">
        <f t="shared" si="142"/>
        <v/>
      </c>
      <c r="BF62" s="79" t="str">
        <f t="shared" ca="1" si="143"/>
        <v/>
      </c>
      <c r="BG62" s="83" t="str">
        <f t="shared" si="144"/>
        <v/>
      </c>
      <c r="BH62" s="79" t="str">
        <f t="shared" ca="1" si="145"/>
        <v/>
      </c>
      <c r="BI62" s="83" t="str">
        <f t="shared" si="146"/>
        <v/>
      </c>
      <c r="BJ62" s="79" t="str">
        <f t="shared" ca="1" si="147"/>
        <v/>
      </c>
      <c r="BK62" s="83" t="str">
        <f t="shared" si="148"/>
        <v/>
      </c>
    </row>
    <row r="63" spans="1:63" s="69" customFormat="1" ht="21" hidden="1" customHeight="1">
      <c r="A63" s="282">
        <v>50</v>
      </c>
      <c r="B63" s="73"/>
      <c r="C63" s="78" t="str">
        <f t="shared" si="89"/>
        <v/>
      </c>
      <c r="D63" s="84" t="str">
        <f t="shared" ca="1" si="90"/>
        <v/>
      </c>
      <c r="E63" s="83" t="str">
        <f t="shared" si="91"/>
        <v/>
      </c>
      <c r="F63" s="79" t="str">
        <f t="shared" ca="1" si="92"/>
        <v/>
      </c>
      <c r="G63" s="83" t="str">
        <f t="shared" si="93"/>
        <v/>
      </c>
      <c r="H63" s="79" t="str">
        <f t="shared" ca="1" si="94"/>
        <v/>
      </c>
      <c r="I63" s="83" t="str">
        <f t="shared" si="95"/>
        <v/>
      </c>
      <c r="J63" s="79" t="str">
        <f t="shared" ca="1" si="96"/>
        <v/>
      </c>
      <c r="K63" s="83" t="str">
        <f t="shared" si="97"/>
        <v/>
      </c>
      <c r="L63" s="79" t="str">
        <f t="shared" ca="1" si="98"/>
        <v/>
      </c>
      <c r="M63" s="83" t="str">
        <f t="shared" si="87"/>
        <v/>
      </c>
      <c r="N63" s="79" t="str">
        <f t="shared" ca="1" si="99"/>
        <v/>
      </c>
      <c r="O63" s="83" t="str">
        <f t="shared" si="100"/>
        <v/>
      </c>
      <c r="P63" s="79" t="str">
        <f t="shared" ca="1" si="101"/>
        <v/>
      </c>
      <c r="Q63" s="83" t="str">
        <f t="shared" si="102"/>
        <v/>
      </c>
      <c r="R63" s="79" t="str">
        <f t="shared" ca="1" si="103"/>
        <v/>
      </c>
      <c r="S63" s="83" t="str">
        <f t="shared" si="104"/>
        <v/>
      </c>
      <c r="T63" s="79" t="str">
        <f t="shared" ca="1" si="105"/>
        <v/>
      </c>
      <c r="U63" s="83" t="str">
        <f t="shared" si="106"/>
        <v/>
      </c>
      <c r="V63" s="79" t="str">
        <f t="shared" ca="1" si="107"/>
        <v/>
      </c>
      <c r="W63" s="83" t="str">
        <f t="shared" si="108"/>
        <v/>
      </c>
      <c r="X63" s="79" t="str">
        <f t="shared" ca="1" si="109"/>
        <v/>
      </c>
      <c r="Y63" s="83" t="str">
        <f t="shared" si="110"/>
        <v/>
      </c>
      <c r="Z63" s="79" t="str">
        <f t="shared" ca="1" si="111"/>
        <v/>
      </c>
      <c r="AA63" s="83" t="str">
        <f t="shared" si="112"/>
        <v/>
      </c>
      <c r="AB63" s="79" t="str">
        <f t="shared" ca="1" si="113"/>
        <v/>
      </c>
      <c r="AC63" s="83" t="str">
        <f t="shared" si="114"/>
        <v/>
      </c>
      <c r="AD63" s="79" t="str">
        <f t="shared" ca="1" si="115"/>
        <v/>
      </c>
      <c r="AE63" s="83" t="str">
        <f t="shared" si="116"/>
        <v/>
      </c>
      <c r="AF63" s="79" t="str">
        <f t="shared" ca="1" si="117"/>
        <v/>
      </c>
      <c r="AG63" s="83" t="str">
        <f t="shared" si="118"/>
        <v/>
      </c>
      <c r="AH63" s="79" t="str">
        <f t="shared" ca="1" si="119"/>
        <v/>
      </c>
      <c r="AI63" s="83" t="str">
        <f t="shared" si="120"/>
        <v/>
      </c>
      <c r="AJ63" s="79" t="str">
        <f t="shared" ca="1" si="121"/>
        <v/>
      </c>
      <c r="AK63" s="83" t="str">
        <f t="shared" si="122"/>
        <v/>
      </c>
      <c r="AL63" s="79" t="str">
        <f t="shared" ca="1" si="123"/>
        <v/>
      </c>
      <c r="AM63" s="83" t="str">
        <f t="shared" si="124"/>
        <v/>
      </c>
      <c r="AN63" s="79" t="str">
        <f t="shared" ca="1" si="125"/>
        <v/>
      </c>
      <c r="AO63" s="83" t="str">
        <f t="shared" si="126"/>
        <v/>
      </c>
      <c r="AP63" s="79" t="str">
        <f t="shared" ca="1" si="127"/>
        <v/>
      </c>
      <c r="AQ63" s="83" t="str">
        <f t="shared" si="128"/>
        <v/>
      </c>
      <c r="AR63" s="79" t="str">
        <f t="shared" ca="1" si="129"/>
        <v/>
      </c>
      <c r="AS63" s="83" t="str">
        <f t="shared" si="130"/>
        <v/>
      </c>
      <c r="AT63" s="79" t="str">
        <f t="shared" ca="1" si="131"/>
        <v/>
      </c>
      <c r="AU63" s="83" t="str">
        <f t="shared" si="132"/>
        <v/>
      </c>
      <c r="AV63" s="79" t="str">
        <f t="shared" ca="1" si="133"/>
        <v/>
      </c>
      <c r="AW63" s="83" t="str">
        <f t="shared" si="134"/>
        <v/>
      </c>
      <c r="AX63" s="79" t="str">
        <f t="shared" ca="1" si="135"/>
        <v/>
      </c>
      <c r="AY63" s="83" t="str">
        <f t="shared" si="136"/>
        <v/>
      </c>
      <c r="AZ63" s="79" t="str">
        <f t="shared" ca="1" si="137"/>
        <v/>
      </c>
      <c r="BA63" s="83" t="str">
        <f t="shared" si="138"/>
        <v/>
      </c>
      <c r="BB63" s="79" t="str">
        <f t="shared" ca="1" si="139"/>
        <v/>
      </c>
      <c r="BC63" s="83" t="str">
        <f t="shared" si="140"/>
        <v/>
      </c>
      <c r="BD63" s="79" t="str">
        <f t="shared" ca="1" si="141"/>
        <v/>
      </c>
      <c r="BE63" s="83" t="str">
        <f t="shared" si="142"/>
        <v/>
      </c>
      <c r="BF63" s="79" t="str">
        <f t="shared" ca="1" si="143"/>
        <v/>
      </c>
      <c r="BG63" s="83" t="str">
        <f t="shared" si="144"/>
        <v/>
      </c>
      <c r="BH63" s="79" t="str">
        <f t="shared" ca="1" si="145"/>
        <v/>
      </c>
      <c r="BI63" s="83" t="str">
        <f t="shared" si="146"/>
        <v/>
      </c>
      <c r="BJ63" s="79" t="str">
        <f t="shared" ca="1" si="147"/>
        <v/>
      </c>
      <c r="BK63" s="83" t="str">
        <f t="shared" si="148"/>
        <v/>
      </c>
    </row>
    <row r="64" spans="1:63" s="69" customFormat="1" ht="21" hidden="1" customHeight="1">
      <c r="A64" s="282">
        <v>51</v>
      </c>
      <c r="B64" s="73"/>
      <c r="C64" s="78" t="str">
        <f t="shared" si="89"/>
        <v/>
      </c>
      <c r="D64" s="84" t="str">
        <f t="shared" ca="1" si="90"/>
        <v/>
      </c>
      <c r="E64" s="83" t="str">
        <f t="shared" si="91"/>
        <v/>
      </c>
      <c r="F64" s="79" t="str">
        <f t="shared" ca="1" si="92"/>
        <v/>
      </c>
      <c r="G64" s="83" t="str">
        <f t="shared" si="93"/>
        <v/>
      </c>
      <c r="H64" s="79" t="str">
        <f t="shared" ca="1" si="94"/>
        <v/>
      </c>
      <c r="I64" s="83" t="str">
        <f t="shared" si="95"/>
        <v/>
      </c>
      <c r="J64" s="79" t="str">
        <f t="shared" ca="1" si="96"/>
        <v/>
      </c>
      <c r="K64" s="83" t="str">
        <f t="shared" si="97"/>
        <v/>
      </c>
      <c r="L64" s="79" t="str">
        <f t="shared" ca="1" si="98"/>
        <v/>
      </c>
      <c r="M64" s="83" t="str">
        <f t="shared" si="87"/>
        <v/>
      </c>
      <c r="N64" s="79" t="str">
        <f t="shared" ca="1" si="99"/>
        <v/>
      </c>
      <c r="O64" s="83" t="str">
        <f t="shared" si="100"/>
        <v/>
      </c>
      <c r="P64" s="79" t="str">
        <f t="shared" ca="1" si="101"/>
        <v/>
      </c>
      <c r="Q64" s="83" t="str">
        <f t="shared" si="102"/>
        <v/>
      </c>
      <c r="R64" s="79" t="str">
        <f t="shared" ca="1" si="103"/>
        <v/>
      </c>
      <c r="S64" s="83" t="str">
        <f t="shared" si="104"/>
        <v/>
      </c>
      <c r="T64" s="79" t="str">
        <f t="shared" ca="1" si="105"/>
        <v/>
      </c>
      <c r="U64" s="83" t="str">
        <f t="shared" si="106"/>
        <v/>
      </c>
      <c r="V64" s="79" t="str">
        <f t="shared" ca="1" si="107"/>
        <v/>
      </c>
      <c r="W64" s="83" t="str">
        <f t="shared" si="108"/>
        <v/>
      </c>
      <c r="X64" s="79" t="str">
        <f t="shared" ca="1" si="109"/>
        <v/>
      </c>
      <c r="Y64" s="83" t="str">
        <f t="shared" si="110"/>
        <v/>
      </c>
      <c r="Z64" s="79" t="str">
        <f t="shared" ca="1" si="111"/>
        <v/>
      </c>
      <c r="AA64" s="83" t="str">
        <f t="shared" si="112"/>
        <v/>
      </c>
      <c r="AB64" s="79" t="str">
        <f t="shared" ca="1" si="113"/>
        <v/>
      </c>
      <c r="AC64" s="83" t="str">
        <f t="shared" si="114"/>
        <v/>
      </c>
      <c r="AD64" s="79" t="str">
        <f t="shared" ca="1" si="115"/>
        <v/>
      </c>
      <c r="AE64" s="83" t="str">
        <f t="shared" si="116"/>
        <v/>
      </c>
      <c r="AF64" s="79" t="str">
        <f t="shared" ca="1" si="117"/>
        <v/>
      </c>
      <c r="AG64" s="83" t="str">
        <f t="shared" si="118"/>
        <v/>
      </c>
      <c r="AH64" s="79" t="str">
        <f t="shared" ca="1" si="119"/>
        <v/>
      </c>
      <c r="AI64" s="83" t="str">
        <f t="shared" si="120"/>
        <v/>
      </c>
      <c r="AJ64" s="79" t="str">
        <f t="shared" ca="1" si="121"/>
        <v/>
      </c>
      <c r="AK64" s="83" t="str">
        <f t="shared" si="122"/>
        <v/>
      </c>
      <c r="AL64" s="79" t="str">
        <f t="shared" ca="1" si="123"/>
        <v/>
      </c>
      <c r="AM64" s="83" t="str">
        <f t="shared" si="124"/>
        <v/>
      </c>
      <c r="AN64" s="79" t="str">
        <f t="shared" ca="1" si="125"/>
        <v/>
      </c>
      <c r="AO64" s="83" t="str">
        <f t="shared" si="126"/>
        <v/>
      </c>
      <c r="AP64" s="79" t="str">
        <f t="shared" ca="1" si="127"/>
        <v/>
      </c>
      <c r="AQ64" s="83" t="str">
        <f t="shared" si="128"/>
        <v/>
      </c>
      <c r="AR64" s="79" t="str">
        <f t="shared" ca="1" si="129"/>
        <v/>
      </c>
      <c r="AS64" s="83" t="str">
        <f t="shared" si="130"/>
        <v/>
      </c>
      <c r="AT64" s="79" t="str">
        <f t="shared" ca="1" si="131"/>
        <v/>
      </c>
      <c r="AU64" s="83" t="str">
        <f t="shared" si="132"/>
        <v/>
      </c>
      <c r="AV64" s="79" t="str">
        <f t="shared" ca="1" si="133"/>
        <v/>
      </c>
      <c r="AW64" s="83" t="str">
        <f t="shared" si="134"/>
        <v/>
      </c>
      <c r="AX64" s="79" t="str">
        <f t="shared" ca="1" si="135"/>
        <v/>
      </c>
      <c r="AY64" s="83" t="str">
        <f t="shared" si="136"/>
        <v/>
      </c>
      <c r="AZ64" s="79" t="str">
        <f t="shared" ca="1" si="137"/>
        <v/>
      </c>
      <c r="BA64" s="83" t="str">
        <f t="shared" si="138"/>
        <v/>
      </c>
      <c r="BB64" s="79" t="str">
        <f t="shared" ca="1" si="139"/>
        <v/>
      </c>
      <c r="BC64" s="83" t="str">
        <f t="shared" si="140"/>
        <v/>
      </c>
      <c r="BD64" s="79" t="str">
        <f t="shared" ca="1" si="141"/>
        <v/>
      </c>
      <c r="BE64" s="83" t="str">
        <f t="shared" si="142"/>
        <v/>
      </c>
      <c r="BF64" s="79" t="str">
        <f t="shared" ca="1" si="143"/>
        <v/>
      </c>
      <c r="BG64" s="83" t="str">
        <f t="shared" si="144"/>
        <v/>
      </c>
      <c r="BH64" s="79" t="str">
        <f t="shared" ca="1" si="145"/>
        <v/>
      </c>
      <c r="BI64" s="83" t="str">
        <f t="shared" si="146"/>
        <v/>
      </c>
      <c r="BJ64" s="79" t="str">
        <f t="shared" ca="1" si="147"/>
        <v/>
      </c>
      <c r="BK64" s="83" t="str">
        <f t="shared" si="148"/>
        <v/>
      </c>
    </row>
    <row r="65" spans="1:63" s="69" customFormat="1" ht="21" hidden="1" customHeight="1">
      <c r="A65" s="282">
        <v>52</v>
      </c>
      <c r="B65" s="73"/>
      <c r="C65" s="78" t="str">
        <f t="shared" si="89"/>
        <v/>
      </c>
      <c r="D65" s="84" t="str">
        <f t="shared" ca="1" si="90"/>
        <v/>
      </c>
      <c r="E65" s="83" t="str">
        <f t="shared" si="91"/>
        <v/>
      </c>
      <c r="F65" s="79" t="str">
        <f t="shared" ca="1" si="92"/>
        <v/>
      </c>
      <c r="G65" s="83" t="str">
        <f t="shared" si="93"/>
        <v/>
      </c>
      <c r="H65" s="79" t="str">
        <f t="shared" ca="1" si="94"/>
        <v/>
      </c>
      <c r="I65" s="83" t="str">
        <f t="shared" si="95"/>
        <v/>
      </c>
      <c r="J65" s="79" t="str">
        <f t="shared" ca="1" si="96"/>
        <v/>
      </c>
      <c r="K65" s="83" t="str">
        <f t="shared" si="97"/>
        <v/>
      </c>
      <c r="L65" s="79" t="str">
        <f t="shared" ca="1" si="98"/>
        <v/>
      </c>
      <c r="M65" s="83" t="str">
        <f t="shared" si="87"/>
        <v/>
      </c>
      <c r="N65" s="79" t="str">
        <f t="shared" ca="1" si="99"/>
        <v/>
      </c>
      <c r="O65" s="83" t="str">
        <f t="shared" si="100"/>
        <v/>
      </c>
      <c r="P65" s="79" t="str">
        <f t="shared" ca="1" si="101"/>
        <v/>
      </c>
      <c r="Q65" s="83" t="str">
        <f t="shared" si="102"/>
        <v/>
      </c>
      <c r="R65" s="79" t="str">
        <f t="shared" ca="1" si="103"/>
        <v/>
      </c>
      <c r="S65" s="83" t="str">
        <f t="shared" si="104"/>
        <v/>
      </c>
      <c r="T65" s="79" t="str">
        <f t="shared" ca="1" si="105"/>
        <v/>
      </c>
      <c r="U65" s="83" t="str">
        <f t="shared" si="106"/>
        <v/>
      </c>
      <c r="V65" s="79" t="str">
        <f t="shared" ca="1" si="107"/>
        <v/>
      </c>
      <c r="W65" s="83" t="str">
        <f t="shared" si="108"/>
        <v/>
      </c>
      <c r="X65" s="79" t="str">
        <f t="shared" ca="1" si="109"/>
        <v/>
      </c>
      <c r="Y65" s="83" t="str">
        <f t="shared" si="110"/>
        <v/>
      </c>
      <c r="Z65" s="79" t="str">
        <f t="shared" ca="1" si="111"/>
        <v/>
      </c>
      <c r="AA65" s="83" t="str">
        <f t="shared" si="112"/>
        <v/>
      </c>
      <c r="AB65" s="79" t="str">
        <f t="shared" ca="1" si="113"/>
        <v/>
      </c>
      <c r="AC65" s="83" t="str">
        <f t="shared" si="114"/>
        <v/>
      </c>
      <c r="AD65" s="79" t="str">
        <f t="shared" ca="1" si="115"/>
        <v/>
      </c>
      <c r="AE65" s="83" t="str">
        <f t="shared" si="116"/>
        <v/>
      </c>
      <c r="AF65" s="79" t="str">
        <f t="shared" ca="1" si="117"/>
        <v/>
      </c>
      <c r="AG65" s="83" t="str">
        <f t="shared" si="118"/>
        <v/>
      </c>
      <c r="AH65" s="79" t="str">
        <f t="shared" ca="1" si="119"/>
        <v/>
      </c>
      <c r="AI65" s="83" t="str">
        <f t="shared" si="120"/>
        <v/>
      </c>
      <c r="AJ65" s="79" t="str">
        <f t="shared" ca="1" si="121"/>
        <v/>
      </c>
      <c r="AK65" s="83" t="str">
        <f t="shared" si="122"/>
        <v/>
      </c>
      <c r="AL65" s="79" t="str">
        <f t="shared" ca="1" si="123"/>
        <v/>
      </c>
      <c r="AM65" s="83" t="str">
        <f t="shared" si="124"/>
        <v/>
      </c>
      <c r="AN65" s="79" t="str">
        <f t="shared" ca="1" si="125"/>
        <v/>
      </c>
      <c r="AO65" s="83" t="str">
        <f t="shared" si="126"/>
        <v/>
      </c>
      <c r="AP65" s="79" t="str">
        <f t="shared" ca="1" si="127"/>
        <v/>
      </c>
      <c r="AQ65" s="83" t="str">
        <f t="shared" si="128"/>
        <v/>
      </c>
      <c r="AR65" s="79" t="str">
        <f t="shared" ca="1" si="129"/>
        <v/>
      </c>
      <c r="AS65" s="83" t="str">
        <f t="shared" si="130"/>
        <v/>
      </c>
      <c r="AT65" s="79" t="str">
        <f t="shared" ca="1" si="131"/>
        <v/>
      </c>
      <c r="AU65" s="83" t="str">
        <f t="shared" si="132"/>
        <v/>
      </c>
      <c r="AV65" s="79" t="str">
        <f t="shared" ca="1" si="133"/>
        <v/>
      </c>
      <c r="AW65" s="83" t="str">
        <f t="shared" si="134"/>
        <v/>
      </c>
      <c r="AX65" s="79" t="str">
        <f t="shared" ca="1" si="135"/>
        <v/>
      </c>
      <c r="AY65" s="83" t="str">
        <f t="shared" si="136"/>
        <v/>
      </c>
      <c r="AZ65" s="79" t="str">
        <f t="shared" ca="1" si="137"/>
        <v/>
      </c>
      <c r="BA65" s="83" t="str">
        <f t="shared" si="138"/>
        <v/>
      </c>
      <c r="BB65" s="79" t="str">
        <f t="shared" ca="1" si="139"/>
        <v/>
      </c>
      <c r="BC65" s="83" t="str">
        <f t="shared" si="140"/>
        <v/>
      </c>
      <c r="BD65" s="79" t="str">
        <f t="shared" ca="1" si="141"/>
        <v/>
      </c>
      <c r="BE65" s="83" t="str">
        <f t="shared" si="142"/>
        <v/>
      </c>
      <c r="BF65" s="79" t="str">
        <f t="shared" ca="1" si="143"/>
        <v/>
      </c>
      <c r="BG65" s="83" t="str">
        <f t="shared" si="144"/>
        <v/>
      </c>
      <c r="BH65" s="79" t="str">
        <f t="shared" ca="1" si="145"/>
        <v/>
      </c>
      <c r="BI65" s="83" t="str">
        <f t="shared" si="146"/>
        <v/>
      </c>
      <c r="BJ65" s="79" t="str">
        <f t="shared" ca="1" si="147"/>
        <v/>
      </c>
      <c r="BK65" s="83" t="str">
        <f t="shared" si="148"/>
        <v/>
      </c>
    </row>
    <row r="66" spans="1:63" s="69" customFormat="1" ht="21" hidden="1" customHeight="1">
      <c r="A66" s="282">
        <v>53</v>
      </c>
      <c r="B66" s="73"/>
      <c r="C66" s="78" t="str">
        <f t="shared" si="89"/>
        <v/>
      </c>
      <c r="D66" s="84" t="str">
        <f t="shared" ca="1" si="90"/>
        <v/>
      </c>
      <c r="E66" s="83" t="str">
        <f t="shared" si="91"/>
        <v/>
      </c>
      <c r="F66" s="79" t="str">
        <f t="shared" ca="1" si="92"/>
        <v/>
      </c>
      <c r="G66" s="83" t="str">
        <f t="shared" si="93"/>
        <v/>
      </c>
      <c r="H66" s="79" t="str">
        <f t="shared" ca="1" si="94"/>
        <v/>
      </c>
      <c r="I66" s="83" t="str">
        <f t="shared" si="95"/>
        <v/>
      </c>
      <c r="J66" s="79" t="str">
        <f t="shared" ca="1" si="96"/>
        <v/>
      </c>
      <c r="K66" s="83" t="str">
        <f t="shared" si="97"/>
        <v/>
      </c>
      <c r="L66" s="79" t="str">
        <f t="shared" ca="1" si="98"/>
        <v/>
      </c>
      <c r="M66" s="83" t="str">
        <f t="shared" si="87"/>
        <v/>
      </c>
      <c r="N66" s="79" t="str">
        <f t="shared" ca="1" si="99"/>
        <v/>
      </c>
      <c r="O66" s="83" t="str">
        <f t="shared" si="100"/>
        <v/>
      </c>
      <c r="P66" s="79" t="str">
        <f t="shared" ca="1" si="101"/>
        <v/>
      </c>
      <c r="Q66" s="83" t="str">
        <f t="shared" si="102"/>
        <v/>
      </c>
      <c r="R66" s="79" t="str">
        <f t="shared" ca="1" si="103"/>
        <v/>
      </c>
      <c r="S66" s="83" t="str">
        <f t="shared" si="104"/>
        <v/>
      </c>
      <c r="T66" s="79" t="str">
        <f t="shared" ca="1" si="105"/>
        <v/>
      </c>
      <c r="U66" s="83" t="str">
        <f t="shared" si="106"/>
        <v/>
      </c>
      <c r="V66" s="79" t="str">
        <f t="shared" ca="1" si="107"/>
        <v/>
      </c>
      <c r="W66" s="83" t="str">
        <f t="shared" si="108"/>
        <v/>
      </c>
      <c r="X66" s="79" t="str">
        <f t="shared" ca="1" si="109"/>
        <v/>
      </c>
      <c r="Y66" s="83" t="str">
        <f t="shared" si="110"/>
        <v/>
      </c>
      <c r="Z66" s="79" t="str">
        <f t="shared" ca="1" si="111"/>
        <v/>
      </c>
      <c r="AA66" s="83" t="str">
        <f t="shared" si="112"/>
        <v/>
      </c>
      <c r="AB66" s="79" t="str">
        <f t="shared" ca="1" si="113"/>
        <v/>
      </c>
      <c r="AC66" s="83" t="str">
        <f t="shared" si="114"/>
        <v/>
      </c>
      <c r="AD66" s="79" t="str">
        <f t="shared" ca="1" si="115"/>
        <v/>
      </c>
      <c r="AE66" s="83" t="str">
        <f t="shared" si="116"/>
        <v/>
      </c>
      <c r="AF66" s="79" t="str">
        <f t="shared" ca="1" si="117"/>
        <v/>
      </c>
      <c r="AG66" s="83" t="str">
        <f t="shared" si="118"/>
        <v/>
      </c>
      <c r="AH66" s="79" t="str">
        <f t="shared" ca="1" si="119"/>
        <v/>
      </c>
      <c r="AI66" s="83" t="str">
        <f t="shared" si="120"/>
        <v/>
      </c>
      <c r="AJ66" s="79" t="str">
        <f t="shared" ca="1" si="121"/>
        <v/>
      </c>
      <c r="AK66" s="83" t="str">
        <f t="shared" si="122"/>
        <v/>
      </c>
      <c r="AL66" s="79" t="str">
        <f t="shared" ca="1" si="123"/>
        <v/>
      </c>
      <c r="AM66" s="83" t="str">
        <f t="shared" si="124"/>
        <v/>
      </c>
      <c r="AN66" s="79" t="str">
        <f t="shared" ca="1" si="125"/>
        <v/>
      </c>
      <c r="AO66" s="83" t="str">
        <f t="shared" si="126"/>
        <v/>
      </c>
      <c r="AP66" s="79" t="str">
        <f t="shared" ca="1" si="127"/>
        <v/>
      </c>
      <c r="AQ66" s="83" t="str">
        <f t="shared" si="128"/>
        <v/>
      </c>
      <c r="AR66" s="79" t="str">
        <f t="shared" ca="1" si="129"/>
        <v/>
      </c>
      <c r="AS66" s="83" t="str">
        <f t="shared" si="130"/>
        <v/>
      </c>
      <c r="AT66" s="79" t="str">
        <f t="shared" ca="1" si="131"/>
        <v/>
      </c>
      <c r="AU66" s="83" t="str">
        <f t="shared" si="132"/>
        <v/>
      </c>
      <c r="AV66" s="79" t="str">
        <f t="shared" ca="1" si="133"/>
        <v/>
      </c>
      <c r="AW66" s="83" t="str">
        <f t="shared" si="134"/>
        <v/>
      </c>
      <c r="AX66" s="79" t="str">
        <f t="shared" ca="1" si="135"/>
        <v/>
      </c>
      <c r="AY66" s="83" t="str">
        <f t="shared" si="136"/>
        <v/>
      </c>
      <c r="AZ66" s="79" t="str">
        <f t="shared" ca="1" si="137"/>
        <v/>
      </c>
      <c r="BA66" s="83" t="str">
        <f t="shared" si="138"/>
        <v/>
      </c>
      <c r="BB66" s="79" t="str">
        <f t="shared" ca="1" si="139"/>
        <v/>
      </c>
      <c r="BC66" s="83" t="str">
        <f t="shared" si="140"/>
        <v/>
      </c>
      <c r="BD66" s="79" t="str">
        <f t="shared" ca="1" si="141"/>
        <v/>
      </c>
      <c r="BE66" s="83" t="str">
        <f t="shared" si="142"/>
        <v/>
      </c>
      <c r="BF66" s="79" t="str">
        <f t="shared" ca="1" si="143"/>
        <v/>
      </c>
      <c r="BG66" s="83" t="str">
        <f t="shared" si="144"/>
        <v/>
      </c>
      <c r="BH66" s="79" t="str">
        <f t="shared" ca="1" si="145"/>
        <v/>
      </c>
      <c r="BI66" s="83" t="str">
        <f t="shared" si="146"/>
        <v/>
      </c>
      <c r="BJ66" s="79" t="str">
        <f t="shared" ca="1" si="147"/>
        <v/>
      </c>
      <c r="BK66" s="83" t="str">
        <f t="shared" si="148"/>
        <v/>
      </c>
    </row>
    <row r="67" spans="1:63" s="69" customFormat="1" ht="21" hidden="1" customHeight="1">
      <c r="A67" s="282">
        <v>54</v>
      </c>
      <c r="B67" s="73"/>
      <c r="C67" s="78" t="str">
        <f t="shared" si="89"/>
        <v/>
      </c>
      <c r="D67" s="84" t="str">
        <f t="shared" ca="1" si="90"/>
        <v/>
      </c>
      <c r="E67" s="83" t="str">
        <f t="shared" si="91"/>
        <v/>
      </c>
      <c r="F67" s="79" t="str">
        <f t="shared" ca="1" si="92"/>
        <v/>
      </c>
      <c r="G67" s="83" t="str">
        <f t="shared" si="93"/>
        <v/>
      </c>
      <c r="H67" s="79" t="str">
        <f t="shared" ca="1" si="94"/>
        <v/>
      </c>
      <c r="I67" s="83" t="str">
        <f t="shared" si="95"/>
        <v/>
      </c>
      <c r="J67" s="79" t="str">
        <f t="shared" ca="1" si="96"/>
        <v/>
      </c>
      <c r="K67" s="83" t="str">
        <f t="shared" si="97"/>
        <v/>
      </c>
      <c r="L67" s="79" t="str">
        <f t="shared" ca="1" si="98"/>
        <v/>
      </c>
      <c r="M67" s="83" t="str">
        <f t="shared" si="87"/>
        <v/>
      </c>
      <c r="N67" s="79" t="str">
        <f t="shared" ca="1" si="99"/>
        <v/>
      </c>
      <c r="O67" s="83" t="str">
        <f t="shared" si="100"/>
        <v/>
      </c>
      <c r="P67" s="79" t="str">
        <f t="shared" ca="1" si="101"/>
        <v/>
      </c>
      <c r="Q67" s="83" t="str">
        <f t="shared" si="102"/>
        <v/>
      </c>
      <c r="R67" s="79" t="str">
        <f t="shared" ca="1" si="103"/>
        <v/>
      </c>
      <c r="S67" s="83" t="str">
        <f t="shared" si="104"/>
        <v/>
      </c>
      <c r="T67" s="79" t="str">
        <f t="shared" ca="1" si="105"/>
        <v/>
      </c>
      <c r="U67" s="83" t="str">
        <f t="shared" si="106"/>
        <v/>
      </c>
      <c r="V67" s="79" t="str">
        <f t="shared" ca="1" si="107"/>
        <v/>
      </c>
      <c r="W67" s="83" t="str">
        <f t="shared" si="108"/>
        <v/>
      </c>
      <c r="X67" s="79" t="str">
        <f t="shared" ca="1" si="109"/>
        <v/>
      </c>
      <c r="Y67" s="83" t="str">
        <f t="shared" si="110"/>
        <v/>
      </c>
      <c r="Z67" s="79" t="str">
        <f t="shared" ca="1" si="111"/>
        <v/>
      </c>
      <c r="AA67" s="83" t="str">
        <f t="shared" si="112"/>
        <v/>
      </c>
      <c r="AB67" s="79" t="str">
        <f t="shared" ca="1" si="113"/>
        <v/>
      </c>
      <c r="AC67" s="83" t="str">
        <f t="shared" si="114"/>
        <v/>
      </c>
      <c r="AD67" s="79" t="str">
        <f t="shared" ca="1" si="115"/>
        <v/>
      </c>
      <c r="AE67" s="83" t="str">
        <f t="shared" si="116"/>
        <v/>
      </c>
      <c r="AF67" s="79" t="str">
        <f t="shared" ca="1" si="117"/>
        <v/>
      </c>
      <c r="AG67" s="83" t="str">
        <f t="shared" si="118"/>
        <v/>
      </c>
      <c r="AH67" s="79" t="str">
        <f t="shared" ca="1" si="119"/>
        <v/>
      </c>
      <c r="AI67" s="83" t="str">
        <f t="shared" si="120"/>
        <v/>
      </c>
      <c r="AJ67" s="79" t="str">
        <f t="shared" ca="1" si="121"/>
        <v/>
      </c>
      <c r="AK67" s="83" t="str">
        <f t="shared" si="122"/>
        <v/>
      </c>
      <c r="AL67" s="79" t="str">
        <f t="shared" ca="1" si="123"/>
        <v/>
      </c>
      <c r="AM67" s="83" t="str">
        <f t="shared" si="124"/>
        <v/>
      </c>
      <c r="AN67" s="79" t="str">
        <f t="shared" ca="1" si="125"/>
        <v/>
      </c>
      <c r="AO67" s="83" t="str">
        <f t="shared" si="126"/>
        <v/>
      </c>
      <c r="AP67" s="79" t="str">
        <f t="shared" ca="1" si="127"/>
        <v/>
      </c>
      <c r="AQ67" s="83" t="str">
        <f t="shared" si="128"/>
        <v/>
      </c>
      <c r="AR67" s="79" t="str">
        <f t="shared" ca="1" si="129"/>
        <v/>
      </c>
      <c r="AS67" s="83" t="str">
        <f t="shared" si="130"/>
        <v/>
      </c>
      <c r="AT67" s="79" t="str">
        <f t="shared" ca="1" si="131"/>
        <v/>
      </c>
      <c r="AU67" s="83" t="str">
        <f t="shared" si="132"/>
        <v/>
      </c>
      <c r="AV67" s="79" t="str">
        <f t="shared" ca="1" si="133"/>
        <v/>
      </c>
      <c r="AW67" s="83" t="str">
        <f t="shared" si="134"/>
        <v/>
      </c>
      <c r="AX67" s="79" t="str">
        <f t="shared" ca="1" si="135"/>
        <v/>
      </c>
      <c r="AY67" s="83" t="str">
        <f t="shared" si="136"/>
        <v/>
      </c>
      <c r="AZ67" s="79" t="str">
        <f t="shared" ca="1" si="137"/>
        <v/>
      </c>
      <c r="BA67" s="83" t="str">
        <f t="shared" si="138"/>
        <v/>
      </c>
      <c r="BB67" s="79" t="str">
        <f t="shared" ca="1" si="139"/>
        <v/>
      </c>
      <c r="BC67" s="83" t="str">
        <f t="shared" si="140"/>
        <v/>
      </c>
      <c r="BD67" s="79" t="str">
        <f t="shared" ca="1" si="141"/>
        <v/>
      </c>
      <c r="BE67" s="83" t="str">
        <f t="shared" si="142"/>
        <v/>
      </c>
      <c r="BF67" s="79" t="str">
        <f t="shared" ca="1" si="143"/>
        <v/>
      </c>
      <c r="BG67" s="83" t="str">
        <f t="shared" si="144"/>
        <v/>
      </c>
      <c r="BH67" s="79" t="str">
        <f t="shared" ca="1" si="145"/>
        <v/>
      </c>
      <c r="BI67" s="83" t="str">
        <f t="shared" si="146"/>
        <v/>
      </c>
      <c r="BJ67" s="79" t="str">
        <f t="shared" ca="1" si="147"/>
        <v/>
      </c>
      <c r="BK67" s="83" t="str">
        <f t="shared" si="148"/>
        <v/>
      </c>
    </row>
    <row r="68" spans="1:63" s="69" customFormat="1" ht="21" hidden="1" customHeight="1">
      <c r="A68" s="282">
        <v>55</v>
      </c>
      <c r="B68" s="73"/>
      <c r="C68" s="78" t="str">
        <f t="shared" si="89"/>
        <v/>
      </c>
      <c r="D68" s="84" t="str">
        <f t="shared" ca="1" si="90"/>
        <v/>
      </c>
      <c r="E68" s="83" t="str">
        <f t="shared" si="91"/>
        <v/>
      </c>
      <c r="F68" s="79" t="str">
        <f t="shared" ca="1" si="92"/>
        <v/>
      </c>
      <c r="G68" s="83" t="str">
        <f t="shared" si="93"/>
        <v/>
      </c>
      <c r="H68" s="79" t="str">
        <f t="shared" ca="1" si="94"/>
        <v/>
      </c>
      <c r="I68" s="83" t="str">
        <f t="shared" si="95"/>
        <v/>
      </c>
      <c r="J68" s="79" t="str">
        <f t="shared" ca="1" si="96"/>
        <v/>
      </c>
      <c r="K68" s="83" t="str">
        <f t="shared" si="97"/>
        <v/>
      </c>
      <c r="L68" s="79" t="str">
        <f t="shared" ca="1" si="98"/>
        <v/>
      </c>
      <c r="M68" s="83" t="str">
        <f t="shared" si="87"/>
        <v/>
      </c>
      <c r="N68" s="79" t="str">
        <f t="shared" ca="1" si="99"/>
        <v/>
      </c>
      <c r="O68" s="83" t="str">
        <f t="shared" si="100"/>
        <v/>
      </c>
      <c r="P68" s="79" t="str">
        <f t="shared" ca="1" si="101"/>
        <v/>
      </c>
      <c r="Q68" s="83" t="str">
        <f t="shared" si="102"/>
        <v/>
      </c>
      <c r="R68" s="79" t="str">
        <f t="shared" ca="1" si="103"/>
        <v/>
      </c>
      <c r="S68" s="83" t="str">
        <f t="shared" si="104"/>
        <v/>
      </c>
      <c r="T68" s="79" t="str">
        <f t="shared" ca="1" si="105"/>
        <v/>
      </c>
      <c r="U68" s="83" t="str">
        <f t="shared" si="106"/>
        <v/>
      </c>
      <c r="V68" s="79" t="str">
        <f t="shared" ca="1" si="107"/>
        <v/>
      </c>
      <c r="W68" s="83" t="str">
        <f t="shared" si="108"/>
        <v/>
      </c>
      <c r="X68" s="79" t="str">
        <f t="shared" ca="1" si="109"/>
        <v/>
      </c>
      <c r="Y68" s="83" t="str">
        <f t="shared" si="110"/>
        <v/>
      </c>
      <c r="Z68" s="79" t="str">
        <f t="shared" ca="1" si="111"/>
        <v/>
      </c>
      <c r="AA68" s="83" t="str">
        <f t="shared" si="112"/>
        <v/>
      </c>
      <c r="AB68" s="79" t="str">
        <f t="shared" ca="1" si="113"/>
        <v/>
      </c>
      <c r="AC68" s="83" t="str">
        <f t="shared" si="114"/>
        <v/>
      </c>
      <c r="AD68" s="79" t="str">
        <f t="shared" ca="1" si="115"/>
        <v/>
      </c>
      <c r="AE68" s="83" t="str">
        <f t="shared" si="116"/>
        <v/>
      </c>
      <c r="AF68" s="79" t="str">
        <f t="shared" ca="1" si="117"/>
        <v/>
      </c>
      <c r="AG68" s="83" t="str">
        <f t="shared" si="118"/>
        <v/>
      </c>
      <c r="AH68" s="79" t="str">
        <f t="shared" ca="1" si="119"/>
        <v/>
      </c>
      <c r="AI68" s="83" t="str">
        <f t="shared" si="120"/>
        <v/>
      </c>
      <c r="AJ68" s="79" t="str">
        <f t="shared" ca="1" si="121"/>
        <v/>
      </c>
      <c r="AK68" s="83" t="str">
        <f t="shared" si="122"/>
        <v/>
      </c>
      <c r="AL68" s="79" t="str">
        <f t="shared" ca="1" si="123"/>
        <v/>
      </c>
      <c r="AM68" s="83" t="str">
        <f t="shared" si="124"/>
        <v/>
      </c>
      <c r="AN68" s="79" t="str">
        <f t="shared" ca="1" si="125"/>
        <v/>
      </c>
      <c r="AO68" s="83" t="str">
        <f t="shared" si="126"/>
        <v/>
      </c>
      <c r="AP68" s="79" t="str">
        <f t="shared" ca="1" si="127"/>
        <v/>
      </c>
      <c r="AQ68" s="83" t="str">
        <f t="shared" si="128"/>
        <v/>
      </c>
      <c r="AR68" s="79" t="str">
        <f t="shared" ca="1" si="129"/>
        <v/>
      </c>
      <c r="AS68" s="83" t="str">
        <f t="shared" si="130"/>
        <v/>
      </c>
      <c r="AT68" s="79" t="str">
        <f t="shared" ca="1" si="131"/>
        <v/>
      </c>
      <c r="AU68" s="83" t="str">
        <f t="shared" si="132"/>
        <v/>
      </c>
      <c r="AV68" s="79" t="str">
        <f t="shared" ca="1" si="133"/>
        <v/>
      </c>
      <c r="AW68" s="83" t="str">
        <f t="shared" si="134"/>
        <v/>
      </c>
      <c r="AX68" s="79" t="str">
        <f t="shared" ca="1" si="135"/>
        <v/>
      </c>
      <c r="AY68" s="83" t="str">
        <f t="shared" si="136"/>
        <v/>
      </c>
      <c r="AZ68" s="79" t="str">
        <f t="shared" ca="1" si="137"/>
        <v/>
      </c>
      <c r="BA68" s="83" t="str">
        <f t="shared" si="138"/>
        <v/>
      </c>
      <c r="BB68" s="79" t="str">
        <f t="shared" ca="1" si="139"/>
        <v/>
      </c>
      <c r="BC68" s="83" t="str">
        <f t="shared" si="140"/>
        <v/>
      </c>
      <c r="BD68" s="79" t="str">
        <f t="shared" ca="1" si="141"/>
        <v/>
      </c>
      <c r="BE68" s="83" t="str">
        <f t="shared" si="142"/>
        <v/>
      </c>
      <c r="BF68" s="79" t="str">
        <f t="shared" ca="1" si="143"/>
        <v/>
      </c>
      <c r="BG68" s="83" t="str">
        <f t="shared" si="144"/>
        <v/>
      </c>
      <c r="BH68" s="79" t="str">
        <f t="shared" ca="1" si="145"/>
        <v/>
      </c>
      <c r="BI68" s="83" t="str">
        <f t="shared" si="146"/>
        <v/>
      </c>
      <c r="BJ68" s="79" t="str">
        <f t="shared" ca="1" si="147"/>
        <v/>
      </c>
      <c r="BK68" s="83" t="str">
        <f t="shared" si="148"/>
        <v/>
      </c>
    </row>
    <row r="69" spans="1:63" s="69" customFormat="1" ht="21" hidden="1" customHeight="1">
      <c r="A69" s="282">
        <v>56</v>
      </c>
      <c r="B69" s="73"/>
      <c r="C69" s="78" t="str">
        <f t="shared" si="89"/>
        <v/>
      </c>
      <c r="D69" s="84" t="str">
        <f t="shared" ca="1" si="90"/>
        <v/>
      </c>
      <c r="E69" s="83" t="str">
        <f t="shared" si="91"/>
        <v/>
      </c>
      <c r="F69" s="79" t="str">
        <f t="shared" ca="1" si="92"/>
        <v/>
      </c>
      <c r="G69" s="83" t="str">
        <f t="shared" si="93"/>
        <v/>
      </c>
      <c r="H69" s="79" t="str">
        <f t="shared" ca="1" si="94"/>
        <v/>
      </c>
      <c r="I69" s="83" t="str">
        <f t="shared" si="95"/>
        <v/>
      </c>
      <c r="J69" s="79" t="str">
        <f t="shared" ca="1" si="96"/>
        <v/>
      </c>
      <c r="K69" s="83" t="str">
        <f t="shared" si="97"/>
        <v/>
      </c>
      <c r="L69" s="79" t="str">
        <f t="shared" ca="1" si="98"/>
        <v/>
      </c>
      <c r="M69" s="83" t="str">
        <f t="shared" si="87"/>
        <v/>
      </c>
      <c r="N69" s="79" t="str">
        <f t="shared" ca="1" si="99"/>
        <v/>
      </c>
      <c r="O69" s="83" t="str">
        <f t="shared" si="100"/>
        <v/>
      </c>
      <c r="P69" s="79" t="str">
        <f t="shared" ca="1" si="101"/>
        <v/>
      </c>
      <c r="Q69" s="83" t="str">
        <f t="shared" si="102"/>
        <v/>
      </c>
      <c r="R69" s="79" t="str">
        <f t="shared" ca="1" si="103"/>
        <v/>
      </c>
      <c r="S69" s="83" t="str">
        <f t="shared" si="104"/>
        <v/>
      </c>
      <c r="T69" s="79" t="str">
        <f t="shared" ca="1" si="105"/>
        <v/>
      </c>
      <c r="U69" s="83" t="str">
        <f t="shared" si="106"/>
        <v/>
      </c>
      <c r="V69" s="79" t="str">
        <f t="shared" ca="1" si="107"/>
        <v/>
      </c>
      <c r="W69" s="83" t="str">
        <f t="shared" si="108"/>
        <v/>
      </c>
      <c r="X69" s="79" t="str">
        <f t="shared" ca="1" si="109"/>
        <v/>
      </c>
      <c r="Y69" s="83" t="str">
        <f t="shared" si="110"/>
        <v/>
      </c>
      <c r="Z69" s="79" t="str">
        <f t="shared" ca="1" si="111"/>
        <v/>
      </c>
      <c r="AA69" s="83" t="str">
        <f t="shared" si="112"/>
        <v/>
      </c>
      <c r="AB69" s="79" t="str">
        <f t="shared" ca="1" si="113"/>
        <v/>
      </c>
      <c r="AC69" s="83" t="str">
        <f t="shared" si="114"/>
        <v/>
      </c>
      <c r="AD69" s="79" t="str">
        <f t="shared" ca="1" si="115"/>
        <v/>
      </c>
      <c r="AE69" s="83" t="str">
        <f t="shared" si="116"/>
        <v/>
      </c>
      <c r="AF69" s="79" t="str">
        <f t="shared" ca="1" si="117"/>
        <v/>
      </c>
      <c r="AG69" s="83" t="str">
        <f t="shared" si="118"/>
        <v/>
      </c>
      <c r="AH69" s="79" t="str">
        <f t="shared" ca="1" si="119"/>
        <v/>
      </c>
      <c r="AI69" s="83" t="str">
        <f t="shared" si="120"/>
        <v/>
      </c>
      <c r="AJ69" s="79" t="str">
        <f t="shared" ca="1" si="121"/>
        <v/>
      </c>
      <c r="AK69" s="83" t="str">
        <f t="shared" si="122"/>
        <v/>
      </c>
      <c r="AL69" s="79" t="str">
        <f t="shared" ca="1" si="123"/>
        <v/>
      </c>
      <c r="AM69" s="83" t="str">
        <f t="shared" si="124"/>
        <v/>
      </c>
      <c r="AN69" s="79" t="str">
        <f t="shared" ca="1" si="125"/>
        <v/>
      </c>
      <c r="AO69" s="83" t="str">
        <f t="shared" si="126"/>
        <v/>
      </c>
      <c r="AP69" s="79" t="str">
        <f t="shared" ca="1" si="127"/>
        <v/>
      </c>
      <c r="AQ69" s="83" t="str">
        <f t="shared" si="128"/>
        <v/>
      </c>
      <c r="AR69" s="79" t="str">
        <f t="shared" ca="1" si="129"/>
        <v/>
      </c>
      <c r="AS69" s="83" t="str">
        <f t="shared" si="130"/>
        <v/>
      </c>
      <c r="AT69" s="79" t="str">
        <f t="shared" ca="1" si="131"/>
        <v/>
      </c>
      <c r="AU69" s="83" t="str">
        <f t="shared" si="132"/>
        <v/>
      </c>
      <c r="AV69" s="79" t="str">
        <f t="shared" ca="1" si="133"/>
        <v/>
      </c>
      <c r="AW69" s="83" t="str">
        <f t="shared" si="134"/>
        <v/>
      </c>
      <c r="AX69" s="79" t="str">
        <f t="shared" ca="1" si="135"/>
        <v/>
      </c>
      <c r="AY69" s="83" t="str">
        <f t="shared" si="136"/>
        <v/>
      </c>
      <c r="AZ69" s="79" t="str">
        <f t="shared" ca="1" si="137"/>
        <v/>
      </c>
      <c r="BA69" s="83" t="str">
        <f t="shared" si="138"/>
        <v/>
      </c>
      <c r="BB69" s="79" t="str">
        <f t="shared" ca="1" si="139"/>
        <v/>
      </c>
      <c r="BC69" s="83" t="str">
        <f t="shared" si="140"/>
        <v/>
      </c>
      <c r="BD69" s="79" t="str">
        <f t="shared" ca="1" si="141"/>
        <v/>
      </c>
      <c r="BE69" s="83" t="str">
        <f t="shared" si="142"/>
        <v/>
      </c>
      <c r="BF69" s="79" t="str">
        <f t="shared" ca="1" si="143"/>
        <v/>
      </c>
      <c r="BG69" s="83" t="str">
        <f t="shared" si="144"/>
        <v/>
      </c>
      <c r="BH69" s="79" t="str">
        <f t="shared" ca="1" si="145"/>
        <v/>
      </c>
      <c r="BI69" s="83" t="str">
        <f t="shared" si="146"/>
        <v/>
      </c>
      <c r="BJ69" s="79" t="str">
        <f t="shared" ca="1" si="147"/>
        <v/>
      </c>
      <c r="BK69" s="83" t="str">
        <f t="shared" si="148"/>
        <v/>
      </c>
    </row>
    <row r="70" spans="1:63" s="69" customFormat="1" ht="21" hidden="1" customHeight="1">
      <c r="A70" s="282">
        <v>57</v>
      </c>
      <c r="B70" s="73"/>
      <c r="C70" s="78" t="str">
        <f t="shared" si="89"/>
        <v/>
      </c>
      <c r="D70" s="84" t="str">
        <f t="shared" ca="1" si="90"/>
        <v/>
      </c>
      <c r="E70" s="83" t="str">
        <f t="shared" si="91"/>
        <v/>
      </c>
      <c r="F70" s="79" t="str">
        <f t="shared" ca="1" si="92"/>
        <v/>
      </c>
      <c r="G70" s="83" t="str">
        <f t="shared" si="93"/>
        <v/>
      </c>
      <c r="H70" s="79" t="str">
        <f t="shared" ca="1" si="94"/>
        <v/>
      </c>
      <c r="I70" s="83" t="str">
        <f t="shared" si="95"/>
        <v/>
      </c>
      <c r="J70" s="79" t="str">
        <f t="shared" ca="1" si="96"/>
        <v/>
      </c>
      <c r="K70" s="83" t="str">
        <f t="shared" si="97"/>
        <v/>
      </c>
      <c r="L70" s="79" t="str">
        <f t="shared" ca="1" si="98"/>
        <v/>
      </c>
      <c r="M70" s="83" t="str">
        <f t="shared" si="87"/>
        <v/>
      </c>
      <c r="N70" s="79" t="str">
        <f t="shared" ca="1" si="99"/>
        <v/>
      </c>
      <c r="O70" s="83" t="str">
        <f t="shared" si="100"/>
        <v/>
      </c>
      <c r="P70" s="79" t="str">
        <f t="shared" ca="1" si="101"/>
        <v/>
      </c>
      <c r="Q70" s="83" t="str">
        <f t="shared" si="102"/>
        <v/>
      </c>
      <c r="R70" s="79" t="str">
        <f t="shared" ca="1" si="103"/>
        <v/>
      </c>
      <c r="S70" s="83" t="str">
        <f t="shared" si="104"/>
        <v/>
      </c>
      <c r="T70" s="79" t="str">
        <f t="shared" ca="1" si="105"/>
        <v/>
      </c>
      <c r="U70" s="83" t="str">
        <f t="shared" si="106"/>
        <v/>
      </c>
      <c r="V70" s="79" t="str">
        <f t="shared" ca="1" si="107"/>
        <v/>
      </c>
      <c r="W70" s="83" t="str">
        <f t="shared" si="108"/>
        <v/>
      </c>
      <c r="X70" s="79" t="str">
        <f t="shared" ca="1" si="109"/>
        <v/>
      </c>
      <c r="Y70" s="83" t="str">
        <f t="shared" si="110"/>
        <v/>
      </c>
      <c r="Z70" s="79" t="str">
        <f t="shared" ca="1" si="111"/>
        <v/>
      </c>
      <c r="AA70" s="83" t="str">
        <f t="shared" si="112"/>
        <v/>
      </c>
      <c r="AB70" s="79" t="str">
        <f t="shared" ca="1" si="113"/>
        <v/>
      </c>
      <c r="AC70" s="83" t="str">
        <f t="shared" si="114"/>
        <v/>
      </c>
      <c r="AD70" s="79" t="str">
        <f t="shared" ca="1" si="115"/>
        <v/>
      </c>
      <c r="AE70" s="83" t="str">
        <f t="shared" si="116"/>
        <v/>
      </c>
      <c r="AF70" s="79" t="str">
        <f t="shared" ca="1" si="117"/>
        <v/>
      </c>
      <c r="AG70" s="83" t="str">
        <f t="shared" si="118"/>
        <v/>
      </c>
      <c r="AH70" s="79" t="str">
        <f t="shared" ca="1" si="119"/>
        <v/>
      </c>
      <c r="AI70" s="83" t="str">
        <f t="shared" si="120"/>
        <v/>
      </c>
      <c r="AJ70" s="79" t="str">
        <f t="shared" ca="1" si="121"/>
        <v/>
      </c>
      <c r="AK70" s="83" t="str">
        <f t="shared" si="122"/>
        <v/>
      </c>
      <c r="AL70" s="79" t="str">
        <f t="shared" ca="1" si="123"/>
        <v/>
      </c>
      <c r="AM70" s="83" t="str">
        <f t="shared" si="124"/>
        <v/>
      </c>
      <c r="AN70" s="79" t="str">
        <f t="shared" ca="1" si="125"/>
        <v/>
      </c>
      <c r="AO70" s="83" t="str">
        <f t="shared" si="126"/>
        <v/>
      </c>
      <c r="AP70" s="79" t="str">
        <f t="shared" ca="1" si="127"/>
        <v/>
      </c>
      <c r="AQ70" s="83" t="str">
        <f t="shared" si="128"/>
        <v/>
      </c>
      <c r="AR70" s="79" t="str">
        <f t="shared" ca="1" si="129"/>
        <v/>
      </c>
      <c r="AS70" s="83" t="str">
        <f t="shared" si="130"/>
        <v/>
      </c>
      <c r="AT70" s="79" t="str">
        <f t="shared" ca="1" si="131"/>
        <v/>
      </c>
      <c r="AU70" s="83" t="str">
        <f t="shared" si="132"/>
        <v/>
      </c>
      <c r="AV70" s="79" t="str">
        <f t="shared" ca="1" si="133"/>
        <v/>
      </c>
      <c r="AW70" s="83" t="str">
        <f t="shared" si="134"/>
        <v/>
      </c>
      <c r="AX70" s="79" t="str">
        <f t="shared" ca="1" si="135"/>
        <v/>
      </c>
      <c r="AY70" s="83" t="str">
        <f t="shared" si="136"/>
        <v/>
      </c>
      <c r="AZ70" s="79" t="str">
        <f t="shared" ca="1" si="137"/>
        <v/>
      </c>
      <c r="BA70" s="83" t="str">
        <f t="shared" si="138"/>
        <v/>
      </c>
      <c r="BB70" s="79" t="str">
        <f t="shared" ca="1" si="139"/>
        <v/>
      </c>
      <c r="BC70" s="83" t="str">
        <f t="shared" si="140"/>
        <v/>
      </c>
      <c r="BD70" s="79" t="str">
        <f t="shared" ca="1" si="141"/>
        <v/>
      </c>
      <c r="BE70" s="83" t="str">
        <f t="shared" si="142"/>
        <v/>
      </c>
      <c r="BF70" s="79" t="str">
        <f t="shared" ca="1" si="143"/>
        <v/>
      </c>
      <c r="BG70" s="83" t="str">
        <f t="shared" si="144"/>
        <v/>
      </c>
      <c r="BH70" s="79" t="str">
        <f t="shared" ca="1" si="145"/>
        <v/>
      </c>
      <c r="BI70" s="83" t="str">
        <f t="shared" si="146"/>
        <v/>
      </c>
      <c r="BJ70" s="79" t="str">
        <f t="shared" ca="1" si="147"/>
        <v/>
      </c>
      <c r="BK70" s="83" t="str">
        <f t="shared" si="148"/>
        <v/>
      </c>
    </row>
    <row r="71" spans="1:63" ht="21" customHeight="1"/>
    <row r="72" spans="1:63" ht="21.75" customHeight="1">
      <c r="B72" s="591" t="s">
        <v>59</v>
      </c>
      <c r="C72" s="592"/>
      <c r="D72" s="592"/>
      <c r="E72" s="592"/>
      <c r="F72" s="592"/>
      <c r="G72" s="592"/>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c r="AK72" s="77"/>
      <c r="AL72" s="77"/>
      <c r="AM72" s="77"/>
      <c r="AN72" s="77"/>
      <c r="AO72" s="77"/>
      <c r="AP72" s="77"/>
      <c r="AQ72" s="77"/>
      <c r="AR72" s="77"/>
      <c r="AS72" s="77"/>
      <c r="AT72" s="77"/>
      <c r="AU72" s="77"/>
      <c r="AV72" s="77"/>
      <c r="AW72" s="77"/>
      <c r="AX72" s="77"/>
      <c r="AY72" s="77"/>
      <c r="AZ72" s="77"/>
      <c r="BA72" s="77"/>
      <c r="BB72" s="77"/>
      <c r="BC72" s="77"/>
      <c r="BD72" s="77"/>
      <c r="BE72" s="77"/>
      <c r="BF72" s="77"/>
      <c r="BG72" s="77"/>
      <c r="BH72" s="77"/>
      <c r="BI72" s="77"/>
      <c r="BJ72" s="77"/>
      <c r="BK72" s="77"/>
    </row>
    <row r="73" spans="1:63" s="69" customFormat="1" ht="21" customHeight="1">
      <c r="A73" s="282">
        <v>1</v>
      </c>
      <c r="B73" s="937" t="s">
        <v>269</v>
      </c>
      <c r="C73" s="78">
        <f t="shared" ref="C73:C104" ca="1" si="149">IF(B73="","",IF($L$4="Media aritmética",ROUND(AVERAGE(D73,F73,H73,J73,L73,N73,P73,R73,T73,V73,X73,Z73,AB73,AD73,AF73,AH73,AJ73,AL73,AN73,AP73,AR73,AT73,AV73,AX73,AZ73,BB73,BD73,BF73,BH73,BJ73),2),ROUND(_xlfn.STDEV.P(D73,F73,H73,J73,L73,N73,P73,R73,T73,V73,X73,Z73,AB73,AD73,AF73,AH73,AJ73,AL73,AN73,AP73,AR73,AT73,AV73,AX73,AZ73,BB73,BD73,BF73,BH73,BJ73),2)))</f>
        <v>2711760.67</v>
      </c>
      <c r="D73" s="84" t="str">
        <f t="shared" ref="D73:D104" ca="1" si="150">IF($D$8="Habilitado",IF($B73="","",ROUND(VLOOKUP($B73,OFERENTE_1,5,FALSE),2)),"")</f>
        <v/>
      </c>
      <c r="E73" s="83" t="str">
        <f t="shared" ref="E73:E104" ca="1" si="151">IF($B73="","",IF(D73="","",IF($L$4="Media aritmética",(D73&lt;=$C73)*($H$5/$C$5)+(D73&gt;$C73)*0,IF(AND(ROUND(AVERAGE($D73,$F73,$H73,$J73,$L73,$N73,$P73,$R73,$T73,$V73,$X73,$Z73,$AB73,$AD73,$AF73,$AH73,$AJ73,AL73,AN73,AP73,AR73,AT73,AV73,AX73,AZ73,BB73,BD73,BF73,BH73,BJ73),2)-$C73/2&lt;=D73,(ROUND(AVERAGE($D73,$F73,$H73,$J73,$L73,$N73,$P73,$R73,$T73,$V73,$X73,$Z73,$AB73,$AD73,$AF73,$AH73,$AJ73,AL73,AN73,AP73,AR73,AT73,AV73,AX73,AZ73,BB73,BD73,BF73,BH73,BJ73),2)+$C73/2&gt;D73)),($H$5/$C$5),0))))</f>
        <v/>
      </c>
      <c r="F73" s="79">
        <f t="shared" ref="F73:F104" ca="1" si="152">IF($F$8="Habilitado",IF($B73="","",ROUND(VLOOKUP($B73,OFERENTE_2,5,FALSE),2)),"")</f>
        <v>2274335</v>
      </c>
      <c r="G73" s="83">
        <f t="shared" ref="G73:G104" ca="1" si="153">IF($B73="","",IF(F73="","",IF($L$4="Media aritmética",(F73&lt;=$C73)*($H$5/$C$5)+(F73&gt;$C73)*0,IF(AND(ROUND(AVERAGE($D73,$F73,$H73,$J73,$L73,$N73,$P73,$R73,$T73,$V73,$X73,$Z73,$AB73,$AD73,$AF73,$AH73,$AJ73,AL73,AN73,AP73,AR73,AT73,AV73,AX73,AZ73,BB73,BD73,BF73,BH73,BJ73),2)-$C73/2&lt;=F73,(ROUND(AVERAGE($D73,$F73,$H73,$J73,$L73,$N73,$P73,$R73,$T73,$V73,$X73,$Z73,$AB73,$AD73,$AF73,$AH73,$AJ73,AL73,AN73,AP73,AR73,AT73,AV73,AX73,AZ73,BB73,BD73,BF73,BH73,BJ73),2)+$C73/2&gt;F73)),($H$5/$C$5),0))))</f>
        <v>4.2105263157894735</v>
      </c>
      <c r="H73" s="79">
        <f t="shared" ref="H73:H104" ca="1" si="154">IF($H$8="Habilitado",IF($B73="","",ROUND(VLOOKUP($B73,OFERENTE_3,5,FALSE),2)),"")</f>
        <v>2207184</v>
      </c>
      <c r="I73" s="83">
        <f t="shared" ref="I73:I104" ca="1" si="155">IF($B73="","",IF(H73="","",IF($L$4="Media aritmética",(H73&lt;=$C73)*($H$5/$C$5)+(H73&gt;$C73)*0,IF(AND(ROUND(AVERAGE($D73,$F73,$H73,$J73,$L73,$N73,$P73,$R73,$T73,$V73,$X73,$Z73,$AB73,$AD73,$AF73,$AH73,$AJ73,AL73,AN73,AP73,AR73,AT73,AV73,AX73,AZ73,BB73,BD73,BF73,BH73,BJ73),2)-$C73/2&lt;=H73,(ROUND(AVERAGE($D73,$F73,$H73,$J73,$L73,$N73,$P73,$R73,$T73,$V73,$X73,$Z73,$AB73,$AD73,$AF73,$AH73,$AJ73,AL73,AN73,AP73,AR73,AT73,AV73,AX73,AZ73,BB73,BD73,BF73,BH73,BJ73),2)+$C73/2&gt;H73)),($H$5/$C$5),0))))</f>
        <v>4.2105263157894735</v>
      </c>
      <c r="J73" s="79">
        <f t="shared" ref="J73:J91" ca="1" si="156">IF($J$8="Habilitado",IF($B73="","",ROUND(VLOOKUP($B73,OFERENTE_4,5,FALSE),2)),"")</f>
        <v>3653763</v>
      </c>
      <c r="K73" s="83">
        <f t="shared" ref="K73:K104" ca="1" si="157">IF($B73="","",IF(J73="","",IF($L$4="Media aritmética",(J73&lt;=$C73)*($H$5/$C$5)+(J73&gt;$C73)*0,IF(AND(ROUND(AVERAGE($D73,$F73,$H73,$J73,$L73,$N73,$P73,$R73,$T73,$V73,$X73,$Z73,$AB73,$AD73,$AF73,$AH73,$AJ73,AL73,AN73,AP73,AR73,AT73,AV73,AX73,AZ73,BB73,BD73,BF73,BH73,BJ73),2)-$C73/2&lt;=J73,(ROUND(AVERAGE($D73,$F73,$H73,$J73,$L73,$N73,$P73,$R73,$T73,$V73,$X73,$Z73,$AB73,$AD73,$AF73,$AH73,$AJ73,AL73,AN73,AP73,AR73,AT73,AV73,AX73,AZ73,BB73,BD73,BF73,BH73,BJ73),2)+$C73/2&gt;J73)),($H$5/$C$5),0))))</f>
        <v>0</v>
      </c>
      <c r="L73" s="79" t="str">
        <f t="shared" ref="L73:L104" ca="1" si="158">IF($L$8="Habilitado",IF($B73="","",ROUND(VLOOKUP($B73,OFERENTE_4,6,FALSE),2)),"")</f>
        <v/>
      </c>
      <c r="M73" s="83" t="str">
        <f ca="1">IF($B73="","",IF(L73="","",IF($L$4="Media aritmética",(L73&lt;=$C73)*($H$5/$C$5)+(L73&gt;$C73)*0,IF(AND(ROUND(AVERAGE($D73,$F73,$H73,$J73,$L73,$N73,$P73,$R73,$T73,$V73,$X73,$Z73,$AB73,$AD73,$AF73,$AH73,$AJ73,AN73,AP73,AR73,AT73,AV73,AX73,AZ73,BB73,BD73,BF73,BH73,BJ73,BL73),2)-$C73/2&lt;=L73,(ROUND(AVERAGE($D73,$F73,$H73,$J73,$L73,$N73,$P73,$R73,$T73,$V73,$X73,$Z73,$AB73,$AD73,$AF73,$AH73,$AJ73,AN73,AP73,AR73,AT73,AV73,AX73,AZ73,BB73,BD73,BF73,BH73,BJ73,BL73),2)+$C73/2&gt;L73)),($H$5/$C$5),0))))</f>
        <v/>
      </c>
      <c r="N73" s="79" t="str">
        <f t="shared" ref="N73:N104" ca="1" si="159">IF($N$8="Habilitado",IF($B73="","",ROUND(VLOOKUP($B73,OFERENTE_6,5,FALSE),2)),"")</f>
        <v/>
      </c>
      <c r="O73" s="83" t="str">
        <f t="shared" ref="O73:O104" ca="1" si="160">IF($B73="","",IF(N73="","",IF($L$4="Media aritmética",(N73&lt;=$C73)*($H$5/$C$5)+(N73&gt;$C73)*0,IF(AND(ROUND(AVERAGE($D73,$F73,$H73,$J73,$L73,$N73,$P73,$R73,$T73,$V73,$X73,$Z73,$AB73,$AD73,$AF73,$AH73,$AJ73,AL73,AN73,AP73,AR73,AT73,AV73,AX73,AZ73,BB73,BD73,BF73,BH73,BJ73),2)-$C73/2&lt;=N73,(ROUND(AVERAGE($D73,$F73,$H73,$J73,$L73,$N73,$P73,$R73,$T73,$V73,$X73,$Z73,$AB73,$AD73,$AF73,$AH73,$AJ73,AL73,AN73,AP73,AR73,AT73,AV73,AX73,AZ73,BB73,BD73,BF73,BH73,BJ73),2)+$C73/2&gt;N73)),($H$5/$C$5),0))))</f>
        <v/>
      </c>
      <c r="P73" s="79" t="str">
        <f t="shared" ref="P73:P104" ca="1" si="161">IF($P$8="Habilitado",IF($B73="","",ROUND(VLOOKUP($B73,OFERENTE_7,5,FALSE),2)),"")</f>
        <v/>
      </c>
      <c r="Q73" s="83" t="str">
        <f t="shared" ref="Q73:Q104" ca="1" si="162">IF($B73="","",IF(P73="","",IF($L$4="Media aritmética",(P73&lt;=$C73)*($H$5/$C$5)+(P73&gt;$C73)*0,IF(AND(ROUND(AVERAGE($D73,$F73,$H73,$J73,$L73,$N73,$P73,$R73,$T73,$V73,$X73,$Z73,$AB73,$AD73,$AF73,$AH73,$AJ73,AL73,AN73,AP73,AR73,AT73,AV73,AX73,AZ73,BB73,BD73,BF73,BH73,BJ73),2)-$C73/2&lt;=P73,(ROUND(AVERAGE($D73,$F73,$H73,$J73,$L73,$N73,$P73,$R73,$T73,$V73,$X73,$Z73,$AB73,$AD73,$AF73,$AH73,$AJ73,AL73,AN73,AP73,AR73,AT73,AV73,AX73,AZ73,BB73,BD73,BF73,BH73,BJ73),2)+$C73/2&gt;P73)),($H$5/$C$5),0))))</f>
        <v/>
      </c>
      <c r="R73" s="79" t="str">
        <f t="shared" ref="R73:R104" ca="1" si="163">IF($R$8="Habilitado",IF($B73="","",ROUND(VLOOKUP($B73,OFERENTE_8,5,FALSE),2)),"")</f>
        <v/>
      </c>
      <c r="S73" s="83" t="str">
        <f t="shared" ref="S73:S104" ca="1" si="164">IF($B73="","",IF(R73="","",IF($L$4="Media aritmética",(R73&lt;=$C73)*($H$5/$C$5)+(R73&gt;$C73)*0,IF(AND(ROUND(AVERAGE($D73,$F73,$H73,$J73,$L73,$N73,$P73,$R73,$T73,$V73,$X73,$Z73,$AB73,$AD73,$AF73,$AH73,$AJ73,AL73,AN73,AP73,AR73,AT73,AV73,AX73,AZ73,BB73,BD73,BF73,BH73,BJ73),2)-$C73/2&lt;=R73,(ROUND(AVERAGE($D73,$F73,$H73,$J73,$L73,$N73,$P73,$R73,$T73,$V73,$X73,$Z73,$AB73,$AD73,$AF73,$AH73,$AJ73,AL73,AN73,AP73,AR73,AT73,AV73,AX73,AZ73,BB73,BD73,BF73,BH73,BJ73),2)+$C73/2&gt;R73)),($H$5/$C$5),0))))</f>
        <v/>
      </c>
      <c r="T73" s="79" t="str">
        <f t="shared" ref="T73:T104" ca="1" si="165">IF($T$8="Habilitado",IF($B73="","",ROUND(VLOOKUP($B73,OFERENTE_9,5,FALSE),2)),"")</f>
        <v/>
      </c>
      <c r="U73" s="83" t="str">
        <f t="shared" ref="U73:U104" ca="1" si="166">IF($B73="","",IF(T73="","",IF($L$4="Media aritmética",(T73&lt;=$C73)*($H$5/$C$5)+(T73&gt;$C73)*0,IF(AND(ROUND(AVERAGE($D73,$F73,$H73,$J73,$L73,$N73,$P73,$R73,$T73,$V73,$X73,$Z73,$AB73,$AD73,$AF73,$AH73,$AJ73,AL73,AN73,AP73,AR73,AT73,AV73,AX73,AZ73,BB73,BD73,BF73,BH73,BJ73),2)-$C73/2&lt;=T73,(ROUND(AVERAGE($D73,$F73,$H73,$J73,$L73,$N73,$P73,$R73,$T73,$V73,$X73,$Z73,$AB73,$AD73,$AF73,$AH73,$AJ73,AL73,AN73,AP73,AR73,AT73,AV73,AX73,AZ73,BB73,BD73,BF73,BH73,BJ73),2)+$C73/2&gt;T73)),($H$5/$C$5),0))))</f>
        <v/>
      </c>
      <c r="V73" s="79" t="str">
        <f t="shared" ref="V73:V104" ca="1" si="167">IF($V$8="Habilitado",IF($B73="","",ROUND(VLOOKUP($B73,OFERENTE_10,5,FALSE),2)),"")</f>
        <v/>
      </c>
      <c r="W73" s="83" t="str">
        <f t="shared" ref="W73:W104" ca="1" si="168">IF($B73="","",IF(V73="","",IF($L$4="Media aritmética",(V73&lt;=$C73)*($H$5/$C$5)+(V73&gt;$C73)*0,IF(AND(ROUND(AVERAGE($D73,$F73,$H73,$J73,$L73,$N73,$P73,$R73,$T73,$V73,$X73,$Z73,$AB73,$AD73,$AF73,$AH73,$AJ73,AL73,AN73,AP73,AR73,AT73,AV73,AX73,AZ73,BB73,BD73,BF73,BH73,BJ73),2)-$C73/2&lt;=V73,(ROUND(AVERAGE($D73,$F73,$H73,$J73,$L73,$N73,$P73,$R73,$T73,$V73,$X73,$Z73,$AB73,$AD73,$AF73,$AH73,$AJ73,AL73,AN73,AP73,AR73,AT73,AV73,AX73,AZ73,BB73,BD73,BF73,BH73,BJ73),2)+$C73/2&gt;V73)),($H$5/$C$5),0))))</f>
        <v/>
      </c>
      <c r="X73" s="79" t="str">
        <f t="shared" ref="X73:X104" ca="1" si="169">IF($X$8="Habilitado",IF($B73="","",ROUND(VLOOKUP($B73,OFERENTE_11,5,FALSE),2)),"")</f>
        <v/>
      </c>
      <c r="Y73" s="83" t="str">
        <f t="shared" ref="Y73:Y104" ca="1" si="170">IF($B73="","",IF(X73="","",IF($L$4="Media aritmética",(X73&lt;=$C73)*($H$5/$C$5)+(X73&gt;$C73)*0,IF(AND(ROUND(AVERAGE($D73,$F73,$H73,$J73,$L73,$N73,$P73,$R73,$T73,$V73,$X73,$Z73,$AB73,$AD73,$AF73,$AH73,$AJ73,AL73,AN73,AP73,AR73,AT73,AV73,AX73,AZ73,BB73,BD73,BF73,BH73,BJ73),2)-$C73/2&lt;=X73,(ROUND(AVERAGE($D73,$F73,$H73,$J73,$L73,$N73,$P73,$R73,$T73,$V73,$X73,$Z73,$AB73,$AD73,$AF73,$AH73,$AJ73,AL73,AN73,AP73,AR73,AT73,AV73,AX73,AZ73,BB73,BD73,BF73,BH73,BJ73),2)+$C73/2&gt;X73)),($H$5/$C$5),0))))</f>
        <v/>
      </c>
      <c r="Z73" s="79" t="str">
        <f t="shared" ref="Z73:Z104" ca="1" si="171">IF($Z$8="Habilitado",IF($B73="","",ROUND(VLOOKUP($B73,OFERENTE_12,5,FALSE),2)),"")</f>
        <v/>
      </c>
      <c r="AA73" s="83" t="str">
        <f t="shared" ref="AA73:AA104" ca="1" si="172">IF($B73="","",IF(Z73="","",IF($L$4="Media aritmética",(Z73&lt;=$C73)*($H$5/$C$5)+(Z73&gt;$C73)*0,IF(AND(ROUND(AVERAGE($D73,$F73,$H73,$J73,$L73,$N73,$P73,$R73,$T73,$V73,$X73,$Z73,$AB73,$AD73,$AF73,$AH73,$AJ73,AL73,AN73,AP73,AR73,AT73,AV73,AX73,AZ73,BB73,BD73,BF73,BH73,BJ73),2)-$C73/2&lt;=Z73,(ROUND(AVERAGE($D73,$F73,$H73,$J73,$L73,$N73,$P73,$R73,$T73,$V73,$X73,$Z73,$AB73,$AD73,$AF73,$AH73,$AJ73,AL73,AN73,AP73,AR73,AT73,AV73,AX73,AZ73,BB73,BD73,BF73,BH73,BJ73),2)+$C73/2&gt;Z73)),($H$5/$C$5),0))))</f>
        <v/>
      </c>
      <c r="AB73" s="79" t="str">
        <f t="shared" ref="AB73:AB104" ca="1" si="173">IF($AB$8="Habilitado",IF($B73="","",ROUND(VLOOKUP($B73,OFERENTE_13,5,FALSE),2)),"")</f>
        <v/>
      </c>
      <c r="AC73" s="83" t="str">
        <f t="shared" ref="AC73:AC104" ca="1" si="174">IF($B73="","",IF(AB73="","",IF($L$4="Media aritmética",(AB73&lt;=$C73)*($H$5/$C$5)+(AB73&gt;$C73)*0,IF(AND(ROUND(AVERAGE($D73,$F73,$H73,$J73,$L73,$N73,$P73,$R73,$T73,$V73,$X73,$Z73,$AB73,$AD73,$AF73,$AH73,$AJ73,AL73,AN73,AP73,AR73,AT73,AV73,AX73,AZ73,BB73,BD73,BF73,BH73,BJ73),2)-$C73/2&lt;=AB73,(ROUND(AVERAGE($D73,$F73,$H73,$J73,$L73,$N73,$P73,$R73,$T73,$V73,$X73,$Z73,$AB73,$AD73,$AF73,$AH73,$AJ73,AL73,AN73,AP73,AR73,AT73,AV73,AX73,AZ73,BB73,BD73,BF73,BH73,BJ73),2)+$C73/2&gt;AB73)),($H$5/$C$5),0))))</f>
        <v/>
      </c>
      <c r="AD73" s="79" t="str">
        <f t="shared" ref="AD73:AD104" ca="1" si="175">IF($AD$8="Habilitado",IF($B73="","",ROUND(VLOOKUP($B73,OFERENTE_14,5,FALSE),2)),"")</f>
        <v/>
      </c>
      <c r="AE73" s="83" t="str">
        <f t="shared" ref="AE73:AE104" ca="1" si="176">IF($B73="","",IF(AD73="","",IF($L$4="Media aritmética",(AD73&lt;=$C73)*($H$5/$C$5)+(AD73&gt;$C73)*0,IF(AND(ROUND(AVERAGE($D73,$F73,$H73,$J73,$L73,$N73,$P73,$R73,$T73,$V73,$X73,$Z73,$AB73,$AD73,$AF73,$AH73,$AJ73,AL73,AN73,AP73,AR73,AT73,AV73,AX73,AZ73,BB73,BD73,BF73,BH73,BJ73),2)-$C73/2&lt;=AD73,(ROUND(AVERAGE($D73,$F73,$H73,$J73,$L73,$N73,$P73,$R73,$T73,$V73,$X73,$Z73,$AB73,$AD73,$AF73,$AH73,$AJ73,AL73,AN73,AP73,AR73,AT73,AV73,AX73,AZ73,BB73,BD73,BF73,BH73,BJ73),2)+$C73/2&gt;AD73)),($H$5/$C$5),0))))</f>
        <v/>
      </c>
      <c r="AF73" s="79" t="str">
        <f t="shared" ref="AF73:AF104" ca="1" si="177">IF($AF$8="Habilitado",IF($B73="","",ROUND(VLOOKUP($B73,OFERENTE_15,5,FALSE),2)),"")</f>
        <v/>
      </c>
      <c r="AG73" s="83" t="str">
        <f t="shared" ref="AG73:AG104" ca="1" si="178">IF($B73="","",IF(AF73="","",IF($L$4="Media aritmética",(AF73&lt;=$C73)*($H$5/$C$5)+(AF73&gt;$C73)*0,IF(AND(ROUND(AVERAGE($D73,$F73,$H73,$J73,$L73,$N73,$P73,$R73,$T73,$V73,$X73,$Z73,$AB73,$AD73,$AF73,$AH73,$AJ73,AL73,AN73,AP73,AR73,AT73,AV73,AX73,AZ73,BB73,BD73,BF73,BH73,BJ73),2)-$C73/2&lt;=AF73,(ROUND(AVERAGE($D73,$F73,$H73,$J73,$L73,$N73,$P73,$R73,$T73,$V73,$X73,$Z73,$AB73,$AD73,$AF73,$AH73,$AJ73,AL73,AN73,AP73,AR73,AT73,AV73,AX73,AZ73,BB73,BD73,BF73,BH73,BJ73),2)+$C73/2&gt;AF73)),($H$5/$C$5),0))))</f>
        <v/>
      </c>
      <c r="AH73" s="79" t="str">
        <f t="shared" ref="AH73:AH104" ca="1" si="179">IF($AH$8="Habilitado",IF($B73="","",ROUND(VLOOKUP($B73,OFERENTE_16,5,FALSE),2)),"")</f>
        <v/>
      </c>
      <c r="AI73" s="83" t="str">
        <f t="shared" ref="AI73:AI104" ca="1" si="180">IF($B73="","",IF(AH73="","",IF($L$4="Media aritmética",(AH73&lt;=$C73)*($H$5/$C$5)+(AH73&gt;$C73)*0,IF(AND(ROUND(AVERAGE($D73,$F73,$H73,$J73,$L73,$N73,$P73,$R73,$T73,$V73,$X73,$Z73,$AB73,$AD73,$AF73,$AH73,$AJ73,AL73,AN73,AP73,AR73,AT73,AV73,AX73,AZ73,BB73,BD73,BF73,BH73,BJ73),2)-$C73/2&lt;=AH73,(ROUND(AVERAGE($D73,$F73,$H73,$J73,$L73,$N73,$P73,$R73,$T73,$V73,$X73,$Z73,$AB73,$AD73,$AF73,$AH73,$AJ73,AL73,AN73,AP73,AR73,AT73,AV73,AX73,AZ73,BB73,BD73,BF73,BH73,BJ73),2)+$C73/2&gt;AH73)),($H$5/$C$5),0))))</f>
        <v/>
      </c>
      <c r="AJ73" s="79" t="str">
        <f t="shared" ref="AJ73:AJ104" ca="1" si="181">IF($AJ$8="Habilitado",IF($B73="","",ROUND(VLOOKUP($B73,OFERENTE_17,5,FALSE),2)),"")</f>
        <v/>
      </c>
      <c r="AK73" s="83" t="str">
        <f t="shared" ref="AK73:AK104" ca="1" si="182">IF($B73="","",IF(AJ73="","",IF($L$4="Media aritmética",(AJ73&lt;=$C73)*($H$5/$C$5)+(AJ73&gt;$C73)*0,IF(AND(ROUND(AVERAGE($D73,$F73,$H73,$J73,$L73,$N73,$P73,$R73,$T73,$V73,$X73,$Z73,$AB73,$AD73,$AF73,$AH73,$AJ73,AL73,AN73,AP73,AR73,AT73,AV73,AX73,AZ73,BB73,BD73,BF73,BH73,BJ73),2)-$C73/2&lt;=AJ73,(ROUND(AVERAGE($D73,$F73,$H73,$J73,$L73,$N73,$P73,$R73,$T73,$V73,$X73,$Z73,$AB73,$AD73,$AF73,$AH73,$AJ73,AL73,AN73,AP73,AR73,AT73,AV73,AX73,AZ73,BB73,BD73,BF73,BH73,BJ73),2)+$C73/2&gt;AJ73)),($H$5/$C$5),0))))</f>
        <v/>
      </c>
      <c r="AL73" s="79" t="str">
        <f t="shared" ref="AL73:AL104" ca="1" si="183">IF($AL$8="Habilitado",IF($B73="","",ROUND(VLOOKUP($B73,OFERENTE_18,5,FALSE),2)),"")</f>
        <v/>
      </c>
      <c r="AM73" s="83" t="str">
        <f t="shared" ref="AM73:AM104" ca="1" si="184">IF($B73="","",IF(AL73="","",IF($L$4="Media aritmética",(AL73&lt;=$C73)*($H$5/$C$5)+(AL73&gt;$C73)*0,IF(AND(ROUND(AVERAGE($D73,$F73,$H73,$J73,$L73,$N73,$P73,$R73,$T73,$V73,$X73,$Z73,$AB73,$AD73,$AF73,$AH73,$AJ73,AL73,AN73,AP73,AR73,AT73,AV73,AX73,AZ73,BB73,BD73,BF73,BH73,BJ73),2)-$C73/2&lt;=AL73,(ROUND(AVERAGE($D73,$F73,$H73,$J73,$L73,$N73,$P73,$R73,$T73,$V73,$X73,$Z73,$AB73,$AD73,$AF73,$AH73,$AJ73,AL73,AN73,AP73,AR73,AT73,AV73,AX73,AZ73,BB73,BD73,BF73,BH73,BJ73),2)+$C73/2&gt;AL73)),($H$5/$C$5),0))))</f>
        <v/>
      </c>
      <c r="AN73" s="79" t="str">
        <f t="shared" ref="AN73:AN104" ca="1" si="185">IF($AN$8="Habilitado",IF($B73="","",ROUND(VLOOKUP($B73,OFERENTE_19,5,FALSE),2)),"")</f>
        <v/>
      </c>
      <c r="AO73" s="83" t="str">
        <f t="shared" ref="AO73:AO104" ca="1" si="186">IF($B73="","",IF(AN73="","",IF($L$4="Media aritmética",(AN73&lt;=$C73)*($H$5/$C$5)+(AN73&gt;$C73)*0,IF(AND(ROUND(AVERAGE($D73,$F73,$H73,$J73,$L73,$N73,$P73,$R73,$T73,$V73,$X73,$Z73,$AB73,$AD73,$AF73,$AH73,$AJ73,AL73,AN73,AP73,AR73,AT73,AV73,AX73,AZ73,BB73,BD73,BF73,BH73,BJ73),2)-$C73/2&lt;=AN73,(ROUND(AVERAGE($D73,$F73,$H73,$J73,$L73,$N73,$P73,$R73,$T73,$V73,$X73,$Z73,$AB73,$AD73,$AF73,$AH73,$AJ73,AL73,AN73,AP73,AR73,AT73,AV73,AX73,AZ73,BB73,BD73,BF73,BH73,BJ73),2)+$C73/2&gt;AN73)),($H$5/$C$5),0))))</f>
        <v/>
      </c>
      <c r="AP73" s="79" t="str">
        <f t="shared" ref="AP73:AP104" ca="1" si="187">IF($AP$8="Habilitado",IF($B73="","",ROUND(VLOOKUP($B73,OFERENTE_20,5,FALSE),2)),"")</f>
        <v/>
      </c>
      <c r="AQ73" s="83" t="str">
        <f t="shared" ref="AQ73:AQ104" ca="1" si="188">IF($B73="","",IF(AP73="","",IF($L$4="Media aritmética",(AP73&lt;=$C73)*($H$5/$C$5)+(AP73&gt;$C73)*0,IF(AND(ROUND(AVERAGE($D73,$F73,$H73,$J73,$L73,$N73,$P73,$R73,$T73,$V73,$X73,$Z73,$AB73,$AD73,$AF73,$AH73,$AJ73,AL73,AN73,AP73,AR73,AT73,AV73,AX73,AZ73,BB73,BD73,BF73,BH73,BJ73),2)-$C73/2&lt;=AP73,(ROUND(AVERAGE($D73,$F73,$H73,$J73,$L73,$N73,$P73,$R73,$T73,$V73,$X73,$Z73,$AB73,$AD73,$AF73,$AH73,$AJ73,AL73,AN73,AP73,AR73,AT73,AV73,AX73,AZ73,BB73,BD73,BF73,BH73,BJ73),2)+$C73/2&gt;AP73)),($H$5/$C$5),0))))</f>
        <v/>
      </c>
      <c r="AR73" s="79" t="str">
        <f t="shared" ref="AR73:AR104" ca="1" si="189">IF($AR$8="Habilitado",IF($B73="","",ROUND(VLOOKUP($B73,UNITARIO_21,5,FALSE),2)),"")</f>
        <v/>
      </c>
      <c r="AS73" s="83" t="str">
        <f t="shared" ref="AS73:AS104" ca="1" si="190">IF($B73="","",IF(AR73="","",IF($L$4="Media aritmética",(AR73&lt;=$C73)*($H$5/$C$5)+(AR73&gt;$C73)*0,IF(AND(ROUND(AVERAGE($D73,$F73,$H73,$J73,$L73,$N73,$P73,$R73,$T73,$V73,$X73,$Z73,$AB73,$AD73,$AF73,$AH73,$AJ73,AL73,AN73,AP73,AR73,AT73,AV73,AX73,AZ73,BB73,BD73,BF73,BH73,BJ73),2)-$C73/2&lt;=AR73,(ROUND(AVERAGE($D73,$F73,$H73,$J73,$L73,$N73,$P73,$R73,$T73,$V73,$X73,$Z73,$AB73,$AD73,$AF73,$AH73,$AJ73,AL73,AN73,AP73,AR73,AT73,AV73,AX73,AZ73,BB73,BD73,BF73,BH73,BJ73),2)+$C73/2&gt;AR73)),($H$5/$C$5),0))))</f>
        <v/>
      </c>
      <c r="AT73" s="79" t="str">
        <f t="shared" ref="AT73:AT104" ca="1" si="191">IF($AT$8="Habilitado",IF($B73="","",ROUND(VLOOKUP($B73,UNITARIO_22,5,FALSE),2)),"")</f>
        <v/>
      </c>
      <c r="AU73" s="83" t="str">
        <f t="shared" ref="AU73:AU104" ca="1" si="192">IF($B73="","",IF(AT73="","",IF($L$4="Media aritmética",(AT73&lt;=$C73)*($H$5/$C$5)+(AT73&gt;$C73)*0,IF(AND(ROUND(AVERAGE($D73,$F73,$H73,$J73,$L73,$N73,$P73,$R73,$T73,$V73,$X73,$Z73,$AB73,$AD73,$AF73,$AH73,$AJ73,AL73,AN73,AP73,AR73,AT73,AV73,AX73,AZ73,BB73,BD73,BF73,BH73,BJ73),2)-$C73/2&lt;=AT73,(ROUND(AVERAGE($D73,$F73,$H73,$J73,$L73,$N73,$P73,$R73,$T73,$V73,$X73,$Z73,$AB73,$AD73,$AF73,$AH73,$AJ73,AL73,AN73,AP73,AR73,AT73,AV73,AX73,AZ73,BB73,BD73,BF73,BH73,BJ73),2)+$C73/2&gt;AT73)),($H$5/$C$5),0))))</f>
        <v/>
      </c>
      <c r="AV73" s="79" t="str">
        <f t="shared" ref="AV73:AV104" ca="1" si="193">IF($AV$8="Habilitado",IF($B73="","",ROUND(VLOOKUP($B73,UNITARIO_23,5,FALSE),2)),"")</f>
        <v/>
      </c>
      <c r="AW73" s="83" t="str">
        <f t="shared" ref="AW73:AW104" ca="1" si="194">IF($B73="","",IF(AV73="","",IF($L$4="Media aritmética",(AV73&lt;=$C73)*($H$5/$C$5)+(AV73&gt;$C73)*0,IF(AND(ROUND(AVERAGE($D73,$F73,$H73,$J73,$L73,$N73,$P73,$R73,$T73,$V73,$X73,$Z73,$AB73,$AD73,$AF73,$AH73,$AJ73,AL73,AN73,AP73,AR73,AT73,AV73,AX73,AZ73,BB73,BD73,BF73,BH73,BJ73),2)-$C73/2&lt;=AV73,(ROUND(AVERAGE($D73,$F73,$H73,$J73,$L73,$N73,$P73,$R73,$T73,$V73,$X73,$Z73,$AB73,$AD73,$AF73,$AH73,$AJ73,AL73,AN73,AP73,AR73,AT73,AV73,AX73,AZ73,BB73,BD73,BF73,BH73,BJ73),2)+$C73/2&gt;AV73)),($H$5/$C$5),0))))</f>
        <v/>
      </c>
      <c r="AX73" s="79" t="str">
        <f t="shared" ref="AX73:AX104" ca="1" si="195">IF($AX$8="Habilitado",IF($B73="","",ROUND(VLOOKUP($B73,UNITARIO_24,5,FALSE),2)),"")</f>
        <v/>
      </c>
      <c r="AY73" s="83" t="str">
        <f t="shared" ref="AY73:AY104" ca="1" si="196">IF($B73="","",IF(AX73="","",IF($L$4="Media aritmética",(AX73&lt;=$C73)*($H$5/$C$5)+(AX73&gt;$C73)*0,IF(AND(ROUND(AVERAGE($D73,$F73,$H73,$J73,$L73,$N73,$P73,$R73,$T73,$V73,$X73,$Z73,$AB73,$AD73,$AF73,$AH73,$AJ73,AL73,AN73,AP73,AR73,AT73,AV73,AX73,AZ73,BB73,BD73,BF73,BH73,BJ73),2)-$C73/2&lt;=AX73,(ROUND(AVERAGE($D73,$F73,$H73,$J73,$L73,$N73,$P73,$R73,$T73,$V73,$X73,$Z73,$AB73,$AD73,$AF73,$AH73,$AJ73,AL73,AN73,AP73,AR73,AT73,AV73,AX73,AZ73,BB73,BD73,BF73,BH73,BJ73),2)+$C73/2&gt;AX73)),($H$5/$C$5),0))))</f>
        <v/>
      </c>
      <c r="AZ73" s="79" t="str">
        <f t="shared" ref="AZ73:AZ104" ca="1" si="197">IF($AZ$8="Habilitado",IF($B73="","",ROUND(VLOOKUP($B73,UNITARIO_25,5,FALSE),2)),"")</f>
        <v/>
      </c>
      <c r="BA73" s="83" t="str">
        <f t="shared" ref="BA73:BA104" ca="1" si="198">IF($B73="","",IF(AZ73="","",IF($L$4="Media aritmética",(AZ73&lt;=$C73)*($H$5/$C$5)+(AZ73&gt;$C73)*0,IF(AND(ROUND(AVERAGE($D73,$F73,$H73,$J73,$L73,$N73,$P73,$R73,$T73,$V73,$X73,$Z73,$AB73,$AD73,$AF73,$AH73,$AJ73,AL73,AN73,AP73,AR73,AT73,AV73,AX73,AZ73,BB73,BD73,BF73,BH73,BJ73),2)-$C73/2&lt;=AZ73,(ROUND(AVERAGE($D73,$F73,$H73,$J73,$L73,$N73,$P73,$R73,$T73,$V73,$X73,$Z73,$AB73,$AD73,$AF73,$AH73,$AJ73,AL73,AN73,AP73,AR73,AT73,AV73,AX73,AZ73,BB73,BD73,BF73,BH73,BJ73),2)+$C73/2&gt;AZ73)),($H$5/$C$5),0))))</f>
        <v/>
      </c>
      <c r="BB73" s="79" t="str">
        <f t="shared" ref="BB73:BB104" ca="1" si="199">IF($BB$8="Habilitado",IF($B73="","",ROUND(VLOOKUP($B73,UNITARIO_26,5,FALSE),2)),"")</f>
        <v/>
      </c>
      <c r="BC73" s="83" t="str">
        <f t="shared" ref="BC73:BC104" ca="1" si="200">IF($B73="","",IF(BB73="","",IF($L$4="Media aritmética",(BB73&lt;=$C73)*($H$5/$C$5)+(BB73&gt;$C73)*0,IF(AND(ROUND(AVERAGE($D73,$F73,$H73,$J73,$L73,$N73,$P73,$R73,$T73,$V73,$X73,$Z73,$AB73,$AD73,$AF73,$AH73,$AJ73,AL73,AN73,AP73,AR73,AT73,AV73,AX73,AZ73,BB73,BD73,BF73,BH73,BJ73),2)-$C73/2&lt;=BB73,(ROUND(AVERAGE($D73,$F73,$H73,$J73,$L73,$N73,$P73,$R73,$T73,$V73,$X73,$Z73,$AB73,$AD73,$AF73,$AH73,$AJ73,AL73,AN73,AP73,AR73,AT73,AV73,AX73,AZ73,BB73,BD73,BF73,BH73,BJ73),2)+$C73/2&gt;BB73)),($H$5/$C$5),0))))</f>
        <v/>
      </c>
      <c r="BD73" s="79" t="str">
        <f t="shared" ref="BD73:BD104" ca="1" si="201">IF($BD$8="Habilitado",IF($B73="","",ROUND(VLOOKUP($B73,UNITARIO_27,5,FALSE),2)),"")</f>
        <v/>
      </c>
      <c r="BE73" s="83" t="str">
        <f t="shared" ref="BE73:BE104" ca="1" si="202">IF($B73="","",IF(BD73="","",IF($L$4="Media aritmética",(BD73&lt;=$C73)*($H$5/$C$5)+(BD73&gt;$C73)*0,IF(AND(ROUND(AVERAGE($D73,$F73,$H73,$J73,$L73,$N73,$P73,$R73,$T73,$V73,$X73,$Z73,$AB73,$AD73,$AF73,$AH73,$AJ73,AL73,AN73,AP73,AR73,AT73,AV73,AX73,AZ73,BB73,BD73,BF73,BH73,BJ73),2)-$C73/2&lt;=BD73,(ROUND(AVERAGE($D73,$F73,$H73,$J73,$L73,$N73,$P73,$R73,$T73,$V73,$X73,$Z73,$AB73,$AD73,$AF73,$AH73,$AJ73,AL73,AN73,AP73,AR73,AT73,AV73,AX73,AZ73,BB73,BD73,BF73,BH73,BJ73),2)+$C73/2&gt;BD73)),($H$5/$C$5),0))))</f>
        <v/>
      </c>
      <c r="BF73" s="79" t="str">
        <f t="shared" ref="BF73:BF104" ca="1" si="203">IF($BF$8="Habilitado",IF($B73="","",ROUND(VLOOKUP($B73,UNITARIO_28,5,FALSE),2)),"")</f>
        <v/>
      </c>
      <c r="BG73" s="83" t="str">
        <f t="shared" ref="BG73:BG104" ca="1" si="204">IF($B73="","",IF(BF73="","",IF($L$4="Media aritmética",(BF73&lt;=$C73)*($H$5/$C$5)+(BF73&gt;$C73)*0,IF(AND(ROUND(AVERAGE($D73,$F73,$H73,$J73,$L73,$N73,$P73,$R73,$T73,$V73,$X73,$Z73,$AB73,$AD73,$AF73,$AH73,$AJ73,AL73,AN73,AP73,AR73,AT73,AV73,AX73,AZ73,BB73,BD73,BF73,BH73,BJ73),2)-$C73/2&lt;=BF73,(ROUND(AVERAGE($D73,$F73,$H73,$J73,$L73,$N73,$P73,$R73,$T73,$V73,$X73,$Z73,$AB73,$AD73,$AF73,$AH73,$AJ73,AL73,AN73,AP73,AR73,AT73,AV73,AX73,AZ73,BB73,BD73,BF73,BH73,BJ73),2)+$C73/2&gt;BF73)),($H$5/$C$5),0))))</f>
        <v/>
      </c>
      <c r="BH73" s="79" t="str">
        <f t="shared" ref="BH73:BH104" ca="1" si="205">IF($BH$8="Habilitado",IF($B73="","",ROUND(VLOOKUP($B73,UNITARIO_29,5,FALSE),2)),"")</f>
        <v/>
      </c>
      <c r="BI73" s="83" t="str">
        <f t="shared" ref="BI73:BI104" ca="1" si="206">IF($B73="","",IF(BH73="","",IF($L$4="Media aritmética",(BH73&lt;=$C73)*($H$5/$C$5)+(BH73&gt;$C73)*0,IF(AND(ROUND(AVERAGE($D73,$F73,$H73,$J73,$L73,$N73,$P73,$R73,$T73,$V73,$X73,$Z73,$AB73,$AD73,$AF73,$AH73,$AJ73,AL73,AN73,AP73,AR73,AT73,AV73,AX73,AZ73,BB73,BD73,BF73,BH73,BJ73),2)-$C73/2&lt;=BH73,(ROUND(AVERAGE($D73,$F73,$H73,$J73,$L73,$N73,$P73,$R73,$T73,$V73,$X73,$Z73,$AB73,$AD73,$AF73,$AH73,$AJ73,AL73,AN73,AP73,AR73,AT73,AV73,AX73,AZ73,BB73,BD73,BF73,BH73,BJ73),2)+$C73/2&gt;BH73)),($H$5/$C$5),0))))</f>
        <v/>
      </c>
      <c r="BJ73" s="79" t="str">
        <f t="shared" ref="BJ73:BJ104" ca="1" si="207">IF($BJ$8="Habilitado",IF($B73="","",ROUND(VLOOKUP($B73,UNITARIO_30,5,FALSE),2)),"")</f>
        <v/>
      </c>
      <c r="BK73" s="83" t="str">
        <f t="shared" ref="BK73:BK104" ca="1" si="208">IF($B73="","",IF(BJ73="","",IF($L$4="Media aritmética",(BJ73&lt;=$C73)*($H$5/$C$5)+(BJ73&gt;$C73)*0,IF(AND(ROUND(AVERAGE($D73,$F73,$H73,$J73,$L73,$N73,$P73,$R73,$T73,$V73,$X73,$Z73,$AB73,$AD73,$AF73,$AH73,$AJ73,AL73,AN73,AP73,AR73,AT73,AV73,AX73,AZ73,BB73,BD73,BF73,BH73,BJ73),2)-$C73/2&lt;=BJ73,(ROUND(AVERAGE($D73,$F73,$H73,$J73,$L73,$N73,$P73,$R73,$T73,$V73,$X73,$Z73,$AB73,$AD73,$AF73,$AH73,$AJ73,AL73,AN73,AP73,AR73,AT73,AV73,AX73,AZ73,BB73,BD73,BF73,BH73,BJ73),2)+$C73/2&gt;BJ73)),($H$5/$C$5),0))))</f>
        <v/>
      </c>
    </row>
    <row r="74" spans="1:63" s="69" customFormat="1" ht="21" customHeight="1">
      <c r="A74" s="282">
        <v>2</v>
      </c>
      <c r="B74" s="937" t="s">
        <v>270</v>
      </c>
      <c r="C74" s="78">
        <f t="shared" ca="1" si="149"/>
        <v>401992.03</v>
      </c>
      <c r="D74" s="84" t="str">
        <f t="shared" ca="1" si="150"/>
        <v/>
      </c>
      <c r="E74" s="83" t="str">
        <f t="shared" ca="1" si="151"/>
        <v/>
      </c>
      <c r="F74" s="79">
        <f t="shared" ca="1" si="152"/>
        <v>467218.1</v>
      </c>
      <c r="G74" s="83">
        <f t="shared" ca="1" si="153"/>
        <v>0</v>
      </c>
      <c r="H74" s="79">
        <f t="shared" ca="1" si="154"/>
        <v>408702</v>
      </c>
      <c r="I74" s="83">
        <f t="shared" ca="1" si="155"/>
        <v>0</v>
      </c>
      <c r="J74" s="79">
        <f t="shared" ca="1" si="156"/>
        <v>330056</v>
      </c>
      <c r="K74" s="83">
        <f t="shared" ca="1" si="157"/>
        <v>4.2105263157894735</v>
      </c>
      <c r="L74" s="79" t="str">
        <f t="shared" ca="1" si="158"/>
        <v/>
      </c>
      <c r="M74" s="83" t="str">
        <f t="shared" ref="M74:M137" ca="1" si="209">IF($B74="","",IF(L74="","",IF($L$4="Media aritmética",(L74&lt;=$C74)*($H$5/$C$5)+(L74&gt;$C74)*0,IF(AND(ROUND(AVERAGE($D74,$F74,$H74,$J74,$L74,$N74,$P74,$R74,$T74,$V74,$X74,$Z74,$AB74,$AD74,$AF74,$AH74,$AJ74,AN74,AP74,AR74,AT74,AV74,AX74,AZ74,BB74,BD74,BF74,BH74,BJ74,BL74),2)-$C74/2&lt;=L74,(ROUND(AVERAGE($D74,$F74,$H74,$J74,$L74,$N74,$P74,$R74,$T74,$V74,$X74,$Z74,$AB74,$AD74,$AF74,$AH74,$AJ74,AN74,AP74,AR74,AT74,AV74,AX74,AZ74,BB74,BD74,BF74,BH74,BJ74,BL74),2)+$C74/2&gt;L74)),($H$5/$C$5),0))))</f>
        <v/>
      </c>
      <c r="N74" s="79" t="str">
        <f t="shared" ca="1" si="159"/>
        <v/>
      </c>
      <c r="O74" s="83" t="str">
        <f t="shared" ca="1" si="160"/>
        <v/>
      </c>
      <c r="P74" s="79" t="str">
        <f t="shared" ca="1" si="161"/>
        <v/>
      </c>
      <c r="Q74" s="83" t="str">
        <f t="shared" ca="1" si="162"/>
        <v/>
      </c>
      <c r="R74" s="79" t="str">
        <f t="shared" ca="1" si="163"/>
        <v/>
      </c>
      <c r="S74" s="83" t="str">
        <f t="shared" ca="1" si="164"/>
        <v/>
      </c>
      <c r="T74" s="79" t="str">
        <f t="shared" ca="1" si="165"/>
        <v/>
      </c>
      <c r="U74" s="83" t="str">
        <f t="shared" ca="1" si="166"/>
        <v/>
      </c>
      <c r="V74" s="79" t="str">
        <f t="shared" ca="1" si="167"/>
        <v/>
      </c>
      <c r="W74" s="83" t="str">
        <f t="shared" ca="1" si="168"/>
        <v/>
      </c>
      <c r="X74" s="79" t="str">
        <f t="shared" ca="1" si="169"/>
        <v/>
      </c>
      <c r="Y74" s="83" t="str">
        <f t="shared" ca="1" si="170"/>
        <v/>
      </c>
      <c r="Z74" s="79" t="str">
        <f t="shared" ca="1" si="171"/>
        <v/>
      </c>
      <c r="AA74" s="83" t="str">
        <f t="shared" ca="1" si="172"/>
        <v/>
      </c>
      <c r="AB74" s="79" t="str">
        <f t="shared" ca="1" si="173"/>
        <v/>
      </c>
      <c r="AC74" s="83" t="str">
        <f t="shared" ca="1" si="174"/>
        <v/>
      </c>
      <c r="AD74" s="79" t="str">
        <f t="shared" ca="1" si="175"/>
        <v/>
      </c>
      <c r="AE74" s="83" t="str">
        <f t="shared" ca="1" si="176"/>
        <v/>
      </c>
      <c r="AF74" s="79" t="str">
        <f t="shared" ca="1" si="177"/>
        <v/>
      </c>
      <c r="AG74" s="83" t="str">
        <f t="shared" ca="1" si="178"/>
        <v/>
      </c>
      <c r="AH74" s="79" t="str">
        <f t="shared" ca="1" si="179"/>
        <v/>
      </c>
      <c r="AI74" s="83" t="str">
        <f t="shared" ca="1" si="180"/>
        <v/>
      </c>
      <c r="AJ74" s="79" t="str">
        <f t="shared" ca="1" si="181"/>
        <v/>
      </c>
      <c r="AK74" s="83" t="str">
        <f t="shared" ca="1" si="182"/>
        <v/>
      </c>
      <c r="AL74" s="79" t="str">
        <f t="shared" ca="1" si="183"/>
        <v/>
      </c>
      <c r="AM74" s="83" t="str">
        <f t="shared" ca="1" si="184"/>
        <v/>
      </c>
      <c r="AN74" s="79" t="str">
        <f t="shared" ca="1" si="185"/>
        <v/>
      </c>
      <c r="AO74" s="83" t="str">
        <f t="shared" ca="1" si="186"/>
        <v/>
      </c>
      <c r="AP74" s="79" t="str">
        <f t="shared" ca="1" si="187"/>
        <v/>
      </c>
      <c r="AQ74" s="83" t="str">
        <f t="shared" ca="1" si="188"/>
        <v/>
      </c>
      <c r="AR74" s="79" t="str">
        <f t="shared" ca="1" si="189"/>
        <v/>
      </c>
      <c r="AS74" s="83" t="str">
        <f t="shared" ca="1" si="190"/>
        <v/>
      </c>
      <c r="AT74" s="79" t="str">
        <f t="shared" ca="1" si="191"/>
        <v/>
      </c>
      <c r="AU74" s="83" t="str">
        <f t="shared" ca="1" si="192"/>
        <v/>
      </c>
      <c r="AV74" s="79" t="str">
        <f t="shared" ca="1" si="193"/>
        <v/>
      </c>
      <c r="AW74" s="83" t="str">
        <f t="shared" ca="1" si="194"/>
        <v/>
      </c>
      <c r="AX74" s="79" t="str">
        <f t="shared" ca="1" si="195"/>
        <v/>
      </c>
      <c r="AY74" s="83" t="str">
        <f t="shared" ca="1" si="196"/>
        <v/>
      </c>
      <c r="AZ74" s="79" t="str">
        <f t="shared" ca="1" si="197"/>
        <v/>
      </c>
      <c r="BA74" s="83" t="str">
        <f t="shared" ca="1" si="198"/>
        <v/>
      </c>
      <c r="BB74" s="79" t="str">
        <f t="shared" ca="1" si="199"/>
        <v/>
      </c>
      <c r="BC74" s="83" t="str">
        <f t="shared" ca="1" si="200"/>
        <v/>
      </c>
      <c r="BD74" s="79" t="str">
        <f t="shared" ca="1" si="201"/>
        <v/>
      </c>
      <c r="BE74" s="83" t="str">
        <f t="shared" ca="1" si="202"/>
        <v/>
      </c>
      <c r="BF74" s="79" t="str">
        <f t="shared" ca="1" si="203"/>
        <v/>
      </c>
      <c r="BG74" s="83" t="str">
        <f t="shared" ca="1" si="204"/>
        <v/>
      </c>
      <c r="BH74" s="79" t="str">
        <f t="shared" ca="1" si="205"/>
        <v/>
      </c>
      <c r="BI74" s="83" t="str">
        <f t="shared" ca="1" si="206"/>
        <v/>
      </c>
      <c r="BJ74" s="79" t="str">
        <f t="shared" ca="1" si="207"/>
        <v/>
      </c>
      <c r="BK74" s="83" t="str">
        <f t="shared" ca="1" si="208"/>
        <v/>
      </c>
    </row>
    <row r="75" spans="1:63" s="69" customFormat="1" ht="21" customHeight="1">
      <c r="A75" s="282">
        <v>3</v>
      </c>
      <c r="B75" s="937" t="s">
        <v>271</v>
      </c>
      <c r="C75" s="78">
        <f t="shared" ca="1" si="149"/>
        <v>66167.27</v>
      </c>
      <c r="D75" s="84" t="str">
        <f t="shared" ca="1" si="150"/>
        <v/>
      </c>
      <c r="E75" s="83" t="str">
        <f t="shared" ca="1" si="151"/>
        <v/>
      </c>
      <c r="F75" s="79">
        <f t="shared" ca="1" si="152"/>
        <v>61392.800000000003</v>
      </c>
      <c r="G75" s="83">
        <f t="shared" ca="1" si="153"/>
        <v>4.2105263157894735</v>
      </c>
      <c r="H75" s="79">
        <f t="shared" ca="1" si="154"/>
        <v>75390</v>
      </c>
      <c r="I75" s="83">
        <f t="shared" ca="1" si="155"/>
        <v>0</v>
      </c>
      <c r="J75" s="79">
        <f t="shared" ca="1" si="156"/>
        <v>61719</v>
      </c>
      <c r="K75" s="83">
        <f t="shared" ca="1" si="157"/>
        <v>4.2105263157894735</v>
      </c>
      <c r="L75" s="79" t="str">
        <f t="shared" ca="1" si="158"/>
        <v/>
      </c>
      <c r="M75" s="83" t="str">
        <f t="shared" ca="1" si="209"/>
        <v/>
      </c>
      <c r="N75" s="79" t="str">
        <f t="shared" ca="1" si="159"/>
        <v/>
      </c>
      <c r="O75" s="83" t="str">
        <f t="shared" ca="1" si="160"/>
        <v/>
      </c>
      <c r="P75" s="79" t="str">
        <f t="shared" ca="1" si="161"/>
        <v/>
      </c>
      <c r="Q75" s="83" t="str">
        <f t="shared" ca="1" si="162"/>
        <v/>
      </c>
      <c r="R75" s="79" t="str">
        <f t="shared" ca="1" si="163"/>
        <v/>
      </c>
      <c r="S75" s="83" t="str">
        <f t="shared" ca="1" si="164"/>
        <v/>
      </c>
      <c r="T75" s="79" t="str">
        <f t="shared" ca="1" si="165"/>
        <v/>
      </c>
      <c r="U75" s="83" t="str">
        <f t="shared" ca="1" si="166"/>
        <v/>
      </c>
      <c r="V75" s="79" t="str">
        <f t="shared" ca="1" si="167"/>
        <v/>
      </c>
      <c r="W75" s="83" t="str">
        <f t="shared" ca="1" si="168"/>
        <v/>
      </c>
      <c r="X75" s="79" t="str">
        <f t="shared" ca="1" si="169"/>
        <v/>
      </c>
      <c r="Y75" s="83" t="str">
        <f t="shared" ca="1" si="170"/>
        <v/>
      </c>
      <c r="Z75" s="79" t="str">
        <f t="shared" ca="1" si="171"/>
        <v/>
      </c>
      <c r="AA75" s="83" t="str">
        <f t="shared" ca="1" si="172"/>
        <v/>
      </c>
      <c r="AB75" s="79" t="str">
        <f t="shared" ca="1" si="173"/>
        <v/>
      </c>
      <c r="AC75" s="83" t="str">
        <f t="shared" ca="1" si="174"/>
        <v/>
      </c>
      <c r="AD75" s="79" t="str">
        <f t="shared" ca="1" si="175"/>
        <v/>
      </c>
      <c r="AE75" s="83" t="str">
        <f t="shared" ca="1" si="176"/>
        <v/>
      </c>
      <c r="AF75" s="79" t="str">
        <f t="shared" ca="1" si="177"/>
        <v/>
      </c>
      <c r="AG75" s="83" t="str">
        <f t="shared" ca="1" si="178"/>
        <v/>
      </c>
      <c r="AH75" s="79" t="str">
        <f t="shared" ca="1" si="179"/>
        <v/>
      </c>
      <c r="AI75" s="83" t="str">
        <f t="shared" ca="1" si="180"/>
        <v/>
      </c>
      <c r="AJ75" s="79" t="str">
        <f t="shared" ca="1" si="181"/>
        <v/>
      </c>
      <c r="AK75" s="83" t="str">
        <f t="shared" ca="1" si="182"/>
        <v/>
      </c>
      <c r="AL75" s="79" t="str">
        <f t="shared" ca="1" si="183"/>
        <v/>
      </c>
      <c r="AM75" s="83" t="str">
        <f t="shared" ca="1" si="184"/>
        <v/>
      </c>
      <c r="AN75" s="79" t="str">
        <f t="shared" ca="1" si="185"/>
        <v/>
      </c>
      <c r="AO75" s="83" t="str">
        <f t="shared" ca="1" si="186"/>
        <v/>
      </c>
      <c r="AP75" s="79" t="str">
        <f t="shared" ca="1" si="187"/>
        <v/>
      </c>
      <c r="AQ75" s="83" t="str">
        <f t="shared" ca="1" si="188"/>
        <v/>
      </c>
      <c r="AR75" s="79" t="str">
        <f t="shared" ca="1" si="189"/>
        <v/>
      </c>
      <c r="AS75" s="83" t="str">
        <f t="shared" ca="1" si="190"/>
        <v/>
      </c>
      <c r="AT75" s="79" t="str">
        <f t="shared" ca="1" si="191"/>
        <v/>
      </c>
      <c r="AU75" s="83" t="str">
        <f t="shared" ca="1" si="192"/>
        <v/>
      </c>
      <c r="AV75" s="79" t="str">
        <f t="shared" ca="1" si="193"/>
        <v/>
      </c>
      <c r="AW75" s="83" t="str">
        <f t="shared" ca="1" si="194"/>
        <v/>
      </c>
      <c r="AX75" s="79" t="str">
        <f t="shared" ca="1" si="195"/>
        <v/>
      </c>
      <c r="AY75" s="83" t="str">
        <f t="shared" ca="1" si="196"/>
        <v/>
      </c>
      <c r="AZ75" s="79" t="str">
        <f t="shared" ca="1" si="197"/>
        <v/>
      </c>
      <c r="BA75" s="83" t="str">
        <f t="shared" ca="1" si="198"/>
        <v/>
      </c>
      <c r="BB75" s="79" t="str">
        <f t="shared" ca="1" si="199"/>
        <v/>
      </c>
      <c r="BC75" s="83" t="str">
        <f t="shared" ca="1" si="200"/>
        <v/>
      </c>
      <c r="BD75" s="79" t="str">
        <f t="shared" ca="1" si="201"/>
        <v/>
      </c>
      <c r="BE75" s="83" t="str">
        <f t="shared" ca="1" si="202"/>
        <v/>
      </c>
      <c r="BF75" s="79" t="str">
        <f t="shared" ca="1" si="203"/>
        <v/>
      </c>
      <c r="BG75" s="83" t="str">
        <f t="shared" ca="1" si="204"/>
        <v/>
      </c>
      <c r="BH75" s="79" t="str">
        <f t="shared" ca="1" si="205"/>
        <v/>
      </c>
      <c r="BI75" s="83" t="str">
        <f t="shared" ca="1" si="206"/>
        <v/>
      </c>
      <c r="BJ75" s="79" t="str">
        <f t="shared" ca="1" si="207"/>
        <v/>
      </c>
      <c r="BK75" s="83" t="str">
        <f t="shared" ca="1" si="208"/>
        <v/>
      </c>
    </row>
    <row r="76" spans="1:63" s="69" customFormat="1" ht="21" customHeight="1">
      <c r="A76" s="282">
        <v>4</v>
      </c>
      <c r="B76" s="937" t="s">
        <v>272</v>
      </c>
      <c r="C76" s="78">
        <f t="shared" ca="1" si="149"/>
        <v>453213.5</v>
      </c>
      <c r="D76" s="84" t="str">
        <f t="shared" ca="1" si="150"/>
        <v/>
      </c>
      <c r="E76" s="83" t="str">
        <f t="shared" ca="1" si="151"/>
        <v/>
      </c>
      <c r="F76" s="79">
        <f t="shared" ca="1" si="152"/>
        <v>489910.5</v>
      </c>
      <c r="G76" s="83">
        <f t="shared" ca="1" si="153"/>
        <v>0</v>
      </c>
      <c r="H76" s="79">
        <f t="shared" ca="1" si="154"/>
        <v>320586</v>
      </c>
      <c r="I76" s="83">
        <f t="shared" ca="1" si="155"/>
        <v>4.2105263157894735</v>
      </c>
      <c r="J76" s="79">
        <f t="shared" ca="1" si="156"/>
        <v>549144</v>
      </c>
      <c r="K76" s="83">
        <f t="shared" ca="1" si="157"/>
        <v>0</v>
      </c>
      <c r="L76" s="79" t="str">
        <f t="shared" ca="1" si="158"/>
        <v/>
      </c>
      <c r="M76" s="83" t="str">
        <f t="shared" ca="1" si="209"/>
        <v/>
      </c>
      <c r="N76" s="79" t="str">
        <f t="shared" ca="1" si="159"/>
        <v/>
      </c>
      <c r="O76" s="83" t="str">
        <f t="shared" ca="1" si="160"/>
        <v/>
      </c>
      <c r="P76" s="79" t="str">
        <f t="shared" ca="1" si="161"/>
        <v/>
      </c>
      <c r="Q76" s="83" t="str">
        <f t="shared" ca="1" si="162"/>
        <v/>
      </c>
      <c r="R76" s="79" t="str">
        <f t="shared" ca="1" si="163"/>
        <v/>
      </c>
      <c r="S76" s="83" t="str">
        <f t="shared" ca="1" si="164"/>
        <v/>
      </c>
      <c r="T76" s="79" t="str">
        <f t="shared" ca="1" si="165"/>
        <v/>
      </c>
      <c r="U76" s="83" t="str">
        <f t="shared" ca="1" si="166"/>
        <v/>
      </c>
      <c r="V76" s="79" t="str">
        <f t="shared" ca="1" si="167"/>
        <v/>
      </c>
      <c r="W76" s="83" t="str">
        <f t="shared" ca="1" si="168"/>
        <v/>
      </c>
      <c r="X76" s="79" t="str">
        <f t="shared" ca="1" si="169"/>
        <v/>
      </c>
      <c r="Y76" s="83" t="str">
        <f t="shared" ca="1" si="170"/>
        <v/>
      </c>
      <c r="Z76" s="79" t="str">
        <f t="shared" ca="1" si="171"/>
        <v/>
      </c>
      <c r="AA76" s="83" t="str">
        <f t="shared" ca="1" si="172"/>
        <v/>
      </c>
      <c r="AB76" s="79" t="str">
        <f t="shared" ca="1" si="173"/>
        <v/>
      </c>
      <c r="AC76" s="83" t="str">
        <f t="shared" ca="1" si="174"/>
        <v/>
      </c>
      <c r="AD76" s="79" t="str">
        <f t="shared" ca="1" si="175"/>
        <v/>
      </c>
      <c r="AE76" s="83" t="str">
        <f t="shared" ca="1" si="176"/>
        <v/>
      </c>
      <c r="AF76" s="79" t="str">
        <f t="shared" ca="1" si="177"/>
        <v/>
      </c>
      <c r="AG76" s="83" t="str">
        <f t="shared" ca="1" si="178"/>
        <v/>
      </c>
      <c r="AH76" s="79" t="str">
        <f t="shared" ca="1" si="179"/>
        <v/>
      </c>
      <c r="AI76" s="83" t="str">
        <f t="shared" ca="1" si="180"/>
        <v/>
      </c>
      <c r="AJ76" s="79" t="str">
        <f t="shared" ca="1" si="181"/>
        <v/>
      </c>
      <c r="AK76" s="83" t="str">
        <f t="shared" ca="1" si="182"/>
        <v/>
      </c>
      <c r="AL76" s="79" t="str">
        <f t="shared" ca="1" si="183"/>
        <v/>
      </c>
      <c r="AM76" s="83" t="str">
        <f t="shared" ca="1" si="184"/>
        <v/>
      </c>
      <c r="AN76" s="79" t="str">
        <f t="shared" ca="1" si="185"/>
        <v/>
      </c>
      <c r="AO76" s="83" t="str">
        <f t="shared" ca="1" si="186"/>
        <v/>
      </c>
      <c r="AP76" s="79" t="str">
        <f t="shared" ca="1" si="187"/>
        <v/>
      </c>
      <c r="AQ76" s="83" t="str">
        <f t="shared" ca="1" si="188"/>
        <v/>
      </c>
      <c r="AR76" s="79" t="str">
        <f t="shared" ca="1" si="189"/>
        <v/>
      </c>
      <c r="AS76" s="83" t="str">
        <f t="shared" ca="1" si="190"/>
        <v/>
      </c>
      <c r="AT76" s="79" t="str">
        <f t="shared" ca="1" si="191"/>
        <v/>
      </c>
      <c r="AU76" s="83" t="str">
        <f t="shared" ca="1" si="192"/>
        <v/>
      </c>
      <c r="AV76" s="79" t="str">
        <f t="shared" ca="1" si="193"/>
        <v/>
      </c>
      <c r="AW76" s="83" t="str">
        <f t="shared" ca="1" si="194"/>
        <v/>
      </c>
      <c r="AX76" s="79" t="str">
        <f t="shared" ca="1" si="195"/>
        <v/>
      </c>
      <c r="AY76" s="83" t="str">
        <f t="shared" ca="1" si="196"/>
        <v/>
      </c>
      <c r="AZ76" s="79" t="str">
        <f t="shared" ca="1" si="197"/>
        <v/>
      </c>
      <c r="BA76" s="83" t="str">
        <f t="shared" ca="1" si="198"/>
        <v/>
      </c>
      <c r="BB76" s="79" t="str">
        <f t="shared" ca="1" si="199"/>
        <v/>
      </c>
      <c r="BC76" s="83" t="str">
        <f t="shared" ca="1" si="200"/>
        <v/>
      </c>
      <c r="BD76" s="79" t="str">
        <f t="shared" ca="1" si="201"/>
        <v/>
      </c>
      <c r="BE76" s="83" t="str">
        <f t="shared" ca="1" si="202"/>
        <v/>
      </c>
      <c r="BF76" s="79" t="str">
        <f t="shared" ca="1" si="203"/>
        <v/>
      </c>
      <c r="BG76" s="83" t="str">
        <f t="shared" ca="1" si="204"/>
        <v/>
      </c>
      <c r="BH76" s="79" t="str">
        <f t="shared" ca="1" si="205"/>
        <v/>
      </c>
      <c r="BI76" s="83" t="str">
        <f t="shared" ca="1" si="206"/>
        <v/>
      </c>
      <c r="BJ76" s="79" t="str">
        <f t="shared" ca="1" si="207"/>
        <v/>
      </c>
      <c r="BK76" s="83" t="str">
        <f t="shared" ca="1" si="208"/>
        <v/>
      </c>
    </row>
    <row r="77" spans="1:63" s="69" customFormat="1" ht="21" customHeight="1">
      <c r="A77" s="282">
        <v>5</v>
      </c>
      <c r="B77" s="937" t="s">
        <v>273</v>
      </c>
      <c r="C77" s="78">
        <f t="shared" ca="1" si="149"/>
        <v>329130.7</v>
      </c>
      <c r="D77" s="84" t="str">
        <f t="shared" ca="1" si="150"/>
        <v/>
      </c>
      <c r="E77" s="83" t="str">
        <f t="shared" ca="1" si="151"/>
        <v/>
      </c>
      <c r="F77" s="79">
        <f t="shared" ca="1" si="152"/>
        <v>388762.1</v>
      </c>
      <c r="G77" s="83">
        <f t="shared" ca="1" si="153"/>
        <v>0</v>
      </c>
      <c r="H77" s="79">
        <f t="shared" ca="1" si="154"/>
        <v>320586</v>
      </c>
      <c r="I77" s="83">
        <f t="shared" ca="1" si="155"/>
        <v>4.2105263157894735</v>
      </c>
      <c r="J77" s="79">
        <f t="shared" ca="1" si="156"/>
        <v>278044</v>
      </c>
      <c r="K77" s="83">
        <f t="shared" ca="1" si="157"/>
        <v>4.2105263157894735</v>
      </c>
      <c r="L77" s="79" t="str">
        <f t="shared" ca="1" si="158"/>
        <v/>
      </c>
      <c r="M77" s="83" t="str">
        <f t="shared" ca="1" si="209"/>
        <v/>
      </c>
      <c r="N77" s="79" t="str">
        <f t="shared" ca="1" si="159"/>
        <v/>
      </c>
      <c r="O77" s="83" t="str">
        <f t="shared" ca="1" si="160"/>
        <v/>
      </c>
      <c r="P77" s="79" t="str">
        <f t="shared" ca="1" si="161"/>
        <v/>
      </c>
      <c r="Q77" s="83" t="str">
        <f t="shared" ca="1" si="162"/>
        <v/>
      </c>
      <c r="R77" s="79" t="str">
        <f t="shared" ca="1" si="163"/>
        <v/>
      </c>
      <c r="S77" s="83" t="str">
        <f t="shared" ca="1" si="164"/>
        <v/>
      </c>
      <c r="T77" s="79" t="str">
        <f t="shared" ca="1" si="165"/>
        <v/>
      </c>
      <c r="U77" s="83" t="str">
        <f t="shared" ca="1" si="166"/>
        <v/>
      </c>
      <c r="V77" s="79" t="str">
        <f t="shared" ca="1" si="167"/>
        <v/>
      </c>
      <c r="W77" s="83" t="str">
        <f t="shared" ca="1" si="168"/>
        <v/>
      </c>
      <c r="X77" s="79" t="str">
        <f t="shared" ca="1" si="169"/>
        <v/>
      </c>
      <c r="Y77" s="83" t="str">
        <f t="shared" ca="1" si="170"/>
        <v/>
      </c>
      <c r="Z77" s="79" t="str">
        <f t="shared" ca="1" si="171"/>
        <v/>
      </c>
      <c r="AA77" s="83" t="str">
        <f t="shared" ca="1" si="172"/>
        <v/>
      </c>
      <c r="AB77" s="79" t="str">
        <f t="shared" ca="1" si="173"/>
        <v/>
      </c>
      <c r="AC77" s="83" t="str">
        <f t="shared" ca="1" si="174"/>
        <v/>
      </c>
      <c r="AD77" s="79" t="str">
        <f t="shared" ca="1" si="175"/>
        <v/>
      </c>
      <c r="AE77" s="83" t="str">
        <f t="shared" ca="1" si="176"/>
        <v/>
      </c>
      <c r="AF77" s="79" t="str">
        <f t="shared" ca="1" si="177"/>
        <v/>
      </c>
      <c r="AG77" s="83" t="str">
        <f t="shared" ca="1" si="178"/>
        <v/>
      </c>
      <c r="AH77" s="79" t="str">
        <f t="shared" ca="1" si="179"/>
        <v/>
      </c>
      <c r="AI77" s="83" t="str">
        <f t="shared" ca="1" si="180"/>
        <v/>
      </c>
      <c r="AJ77" s="79" t="str">
        <f t="shared" ca="1" si="181"/>
        <v/>
      </c>
      <c r="AK77" s="83" t="str">
        <f t="shared" ca="1" si="182"/>
        <v/>
      </c>
      <c r="AL77" s="79" t="str">
        <f t="shared" ca="1" si="183"/>
        <v/>
      </c>
      <c r="AM77" s="83" t="str">
        <f t="shared" ca="1" si="184"/>
        <v/>
      </c>
      <c r="AN77" s="79" t="str">
        <f t="shared" ca="1" si="185"/>
        <v/>
      </c>
      <c r="AO77" s="83" t="str">
        <f t="shared" ca="1" si="186"/>
        <v/>
      </c>
      <c r="AP77" s="79" t="str">
        <f t="shared" ca="1" si="187"/>
        <v/>
      </c>
      <c r="AQ77" s="83" t="str">
        <f t="shared" ca="1" si="188"/>
        <v/>
      </c>
      <c r="AR77" s="79" t="str">
        <f t="shared" ca="1" si="189"/>
        <v/>
      </c>
      <c r="AS77" s="83" t="str">
        <f t="shared" ca="1" si="190"/>
        <v/>
      </c>
      <c r="AT77" s="79" t="str">
        <f t="shared" ca="1" si="191"/>
        <v/>
      </c>
      <c r="AU77" s="83" t="str">
        <f t="shared" ca="1" si="192"/>
        <v/>
      </c>
      <c r="AV77" s="79" t="str">
        <f t="shared" ca="1" si="193"/>
        <v/>
      </c>
      <c r="AW77" s="83" t="str">
        <f t="shared" ca="1" si="194"/>
        <v/>
      </c>
      <c r="AX77" s="79" t="str">
        <f t="shared" ca="1" si="195"/>
        <v/>
      </c>
      <c r="AY77" s="83" t="str">
        <f t="shared" ca="1" si="196"/>
        <v/>
      </c>
      <c r="AZ77" s="79" t="str">
        <f t="shared" ca="1" si="197"/>
        <v/>
      </c>
      <c r="BA77" s="83" t="str">
        <f t="shared" ca="1" si="198"/>
        <v/>
      </c>
      <c r="BB77" s="79" t="str">
        <f t="shared" ca="1" si="199"/>
        <v/>
      </c>
      <c r="BC77" s="83" t="str">
        <f t="shared" ca="1" si="200"/>
        <v/>
      </c>
      <c r="BD77" s="79" t="str">
        <f t="shared" ca="1" si="201"/>
        <v/>
      </c>
      <c r="BE77" s="83" t="str">
        <f t="shared" ca="1" si="202"/>
        <v/>
      </c>
      <c r="BF77" s="79" t="str">
        <f t="shared" ca="1" si="203"/>
        <v/>
      </c>
      <c r="BG77" s="83" t="str">
        <f t="shared" ca="1" si="204"/>
        <v/>
      </c>
      <c r="BH77" s="79" t="str">
        <f t="shared" ca="1" si="205"/>
        <v/>
      </c>
      <c r="BI77" s="83" t="str">
        <f t="shared" ca="1" si="206"/>
        <v/>
      </c>
      <c r="BJ77" s="79" t="str">
        <f t="shared" ca="1" si="207"/>
        <v/>
      </c>
      <c r="BK77" s="83" t="str">
        <f t="shared" ca="1" si="208"/>
        <v/>
      </c>
    </row>
    <row r="78" spans="1:63" s="69" customFormat="1" ht="21" customHeight="1">
      <c r="A78" s="282">
        <v>6</v>
      </c>
      <c r="B78" s="937" t="s">
        <v>274</v>
      </c>
      <c r="C78" s="78">
        <f t="shared" ca="1" si="149"/>
        <v>159184.37</v>
      </c>
      <c r="D78" s="84" t="str">
        <f t="shared" ca="1" si="150"/>
        <v/>
      </c>
      <c r="E78" s="83" t="str">
        <f t="shared" ca="1" si="151"/>
        <v/>
      </c>
      <c r="F78" s="79">
        <f t="shared" ca="1" si="152"/>
        <v>176790.1</v>
      </c>
      <c r="G78" s="83">
        <f t="shared" ca="1" si="153"/>
        <v>0</v>
      </c>
      <c r="H78" s="79">
        <f t="shared" ca="1" si="154"/>
        <v>165200</v>
      </c>
      <c r="I78" s="83">
        <f t="shared" ca="1" si="155"/>
        <v>0</v>
      </c>
      <c r="J78" s="79">
        <f t="shared" ca="1" si="156"/>
        <v>135563</v>
      </c>
      <c r="K78" s="83">
        <f t="shared" ca="1" si="157"/>
        <v>4.2105263157894735</v>
      </c>
      <c r="L78" s="79" t="str">
        <f t="shared" ca="1" si="158"/>
        <v/>
      </c>
      <c r="M78" s="83" t="str">
        <f t="shared" ca="1" si="209"/>
        <v/>
      </c>
      <c r="N78" s="79" t="str">
        <f t="shared" ca="1" si="159"/>
        <v/>
      </c>
      <c r="O78" s="83" t="str">
        <f t="shared" ca="1" si="160"/>
        <v/>
      </c>
      <c r="P78" s="79" t="str">
        <f t="shared" ca="1" si="161"/>
        <v/>
      </c>
      <c r="Q78" s="83" t="str">
        <f t="shared" ca="1" si="162"/>
        <v/>
      </c>
      <c r="R78" s="79" t="str">
        <f t="shared" ca="1" si="163"/>
        <v/>
      </c>
      <c r="S78" s="83" t="str">
        <f t="shared" ca="1" si="164"/>
        <v/>
      </c>
      <c r="T78" s="79" t="str">
        <f t="shared" ca="1" si="165"/>
        <v/>
      </c>
      <c r="U78" s="83" t="str">
        <f t="shared" ca="1" si="166"/>
        <v/>
      </c>
      <c r="V78" s="79" t="str">
        <f t="shared" ca="1" si="167"/>
        <v/>
      </c>
      <c r="W78" s="83" t="str">
        <f t="shared" ca="1" si="168"/>
        <v/>
      </c>
      <c r="X78" s="79" t="str">
        <f t="shared" ca="1" si="169"/>
        <v/>
      </c>
      <c r="Y78" s="83" t="str">
        <f t="shared" ca="1" si="170"/>
        <v/>
      </c>
      <c r="Z78" s="79" t="str">
        <f t="shared" ca="1" si="171"/>
        <v/>
      </c>
      <c r="AA78" s="83" t="str">
        <f t="shared" ca="1" si="172"/>
        <v/>
      </c>
      <c r="AB78" s="79" t="str">
        <f t="shared" ca="1" si="173"/>
        <v/>
      </c>
      <c r="AC78" s="83" t="str">
        <f t="shared" ca="1" si="174"/>
        <v/>
      </c>
      <c r="AD78" s="79" t="str">
        <f t="shared" ca="1" si="175"/>
        <v/>
      </c>
      <c r="AE78" s="83" t="str">
        <f t="shared" ca="1" si="176"/>
        <v/>
      </c>
      <c r="AF78" s="79" t="str">
        <f t="shared" ca="1" si="177"/>
        <v/>
      </c>
      <c r="AG78" s="83" t="str">
        <f t="shared" ca="1" si="178"/>
        <v/>
      </c>
      <c r="AH78" s="79" t="str">
        <f t="shared" ca="1" si="179"/>
        <v/>
      </c>
      <c r="AI78" s="83" t="str">
        <f t="shared" ca="1" si="180"/>
        <v/>
      </c>
      <c r="AJ78" s="79" t="str">
        <f t="shared" ca="1" si="181"/>
        <v/>
      </c>
      <c r="AK78" s="83" t="str">
        <f t="shared" ca="1" si="182"/>
        <v/>
      </c>
      <c r="AL78" s="79" t="str">
        <f t="shared" ca="1" si="183"/>
        <v/>
      </c>
      <c r="AM78" s="83" t="str">
        <f t="shared" ca="1" si="184"/>
        <v/>
      </c>
      <c r="AN78" s="79" t="str">
        <f t="shared" ca="1" si="185"/>
        <v/>
      </c>
      <c r="AO78" s="83" t="str">
        <f t="shared" ca="1" si="186"/>
        <v/>
      </c>
      <c r="AP78" s="79" t="str">
        <f t="shared" ca="1" si="187"/>
        <v/>
      </c>
      <c r="AQ78" s="83" t="str">
        <f t="shared" ca="1" si="188"/>
        <v/>
      </c>
      <c r="AR78" s="79" t="str">
        <f t="shared" ca="1" si="189"/>
        <v/>
      </c>
      <c r="AS78" s="83" t="str">
        <f t="shared" ca="1" si="190"/>
        <v/>
      </c>
      <c r="AT78" s="79" t="str">
        <f t="shared" ca="1" si="191"/>
        <v/>
      </c>
      <c r="AU78" s="83" t="str">
        <f t="shared" ca="1" si="192"/>
        <v/>
      </c>
      <c r="AV78" s="79" t="str">
        <f t="shared" ca="1" si="193"/>
        <v/>
      </c>
      <c r="AW78" s="83" t="str">
        <f t="shared" ca="1" si="194"/>
        <v/>
      </c>
      <c r="AX78" s="79" t="str">
        <f t="shared" ca="1" si="195"/>
        <v/>
      </c>
      <c r="AY78" s="83" t="str">
        <f t="shared" ca="1" si="196"/>
        <v/>
      </c>
      <c r="AZ78" s="79" t="str">
        <f t="shared" ca="1" si="197"/>
        <v/>
      </c>
      <c r="BA78" s="83" t="str">
        <f t="shared" ca="1" si="198"/>
        <v/>
      </c>
      <c r="BB78" s="79" t="str">
        <f t="shared" ca="1" si="199"/>
        <v/>
      </c>
      <c r="BC78" s="83" t="str">
        <f t="shared" ca="1" si="200"/>
        <v/>
      </c>
      <c r="BD78" s="79" t="str">
        <f t="shared" ca="1" si="201"/>
        <v/>
      </c>
      <c r="BE78" s="83" t="str">
        <f t="shared" ca="1" si="202"/>
        <v/>
      </c>
      <c r="BF78" s="79" t="str">
        <f t="shared" ca="1" si="203"/>
        <v/>
      </c>
      <c r="BG78" s="83" t="str">
        <f t="shared" ca="1" si="204"/>
        <v/>
      </c>
      <c r="BH78" s="79" t="str">
        <f t="shared" ca="1" si="205"/>
        <v/>
      </c>
      <c r="BI78" s="83" t="str">
        <f t="shared" ca="1" si="206"/>
        <v/>
      </c>
      <c r="BJ78" s="79" t="str">
        <f t="shared" ca="1" si="207"/>
        <v/>
      </c>
      <c r="BK78" s="83" t="str">
        <f t="shared" ca="1" si="208"/>
        <v/>
      </c>
    </row>
    <row r="79" spans="1:63" s="69" customFormat="1" ht="21" customHeight="1">
      <c r="A79" s="282">
        <v>7</v>
      </c>
      <c r="B79" s="937" t="s">
        <v>275</v>
      </c>
      <c r="C79" s="78">
        <f t="shared" ca="1" si="149"/>
        <v>413710.7</v>
      </c>
      <c r="D79" s="84" t="str">
        <f t="shared" ca="1" si="150"/>
        <v/>
      </c>
      <c r="E79" s="83" t="str">
        <f t="shared" ca="1" si="151"/>
        <v/>
      </c>
      <c r="F79" s="79">
        <f t="shared" ca="1" si="152"/>
        <v>926182.1</v>
      </c>
      <c r="G79" s="83">
        <f t="shared" ca="1" si="153"/>
        <v>0</v>
      </c>
      <c r="H79" s="79">
        <f t="shared" ca="1" si="154"/>
        <v>46200</v>
      </c>
      <c r="I79" s="83">
        <f t="shared" ca="1" si="155"/>
        <v>4.2105263157894735</v>
      </c>
      <c r="J79" s="79">
        <f t="shared" ca="1" si="156"/>
        <v>268750</v>
      </c>
      <c r="K79" s="83">
        <f t="shared" ca="1" si="157"/>
        <v>4.2105263157894735</v>
      </c>
      <c r="L79" s="79" t="str">
        <f t="shared" ca="1" si="158"/>
        <v/>
      </c>
      <c r="M79" s="83" t="str">
        <f t="shared" ca="1" si="209"/>
        <v/>
      </c>
      <c r="N79" s="79" t="str">
        <f t="shared" ca="1" si="159"/>
        <v/>
      </c>
      <c r="O79" s="83" t="str">
        <f t="shared" ca="1" si="160"/>
        <v/>
      </c>
      <c r="P79" s="79" t="str">
        <f t="shared" ca="1" si="161"/>
        <v/>
      </c>
      <c r="Q79" s="83" t="str">
        <f t="shared" ca="1" si="162"/>
        <v/>
      </c>
      <c r="R79" s="79" t="str">
        <f t="shared" ca="1" si="163"/>
        <v/>
      </c>
      <c r="S79" s="83" t="str">
        <f t="shared" ca="1" si="164"/>
        <v/>
      </c>
      <c r="T79" s="79" t="str">
        <f t="shared" ca="1" si="165"/>
        <v/>
      </c>
      <c r="U79" s="83" t="str">
        <f t="shared" ca="1" si="166"/>
        <v/>
      </c>
      <c r="V79" s="79" t="str">
        <f t="shared" ca="1" si="167"/>
        <v/>
      </c>
      <c r="W79" s="83" t="str">
        <f t="shared" ca="1" si="168"/>
        <v/>
      </c>
      <c r="X79" s="79" t="str">
        <f t="shared" ca="1" si="169"/>
        <v/>
      </c>
      <c r="Y79" s="83" t="str">
        <f t="shared" ca="1" si="170"/>
        <v/>
      </c>
      <c r="Z79" s="79" t="str">
        <f t="shared" ca="1" si="171"/>
        <v/>
      </c>
      <c r="AA79" s="83" t="str">
        <f t="shared" ca="1" si="172"/>
        <v/>
      </c>
      <c r="AB79" s="79" t="str">
        <f t="shared" ca="1" si="173"/>
        <v/>
      </c>
      <c r="AC79" s="83" t="str">
        <f t="shared" ca="1" si="174"/>
        <v/>
      </c>
      <c r="AD79" s="79" t="str">
        <f t="shared" ca="1" si="175"/>
        <v/>
      </c>
      <c r="AE79" s="83" t="str">
        <f t="shared" ca="1" si="176"/>
        <v/>
      </c>
      <c r="AF79" s="79" t="str">
        <f t="shared" ca="1" si="177"/>
        <v/>
      </c>
      <c r="AG79" s="83" t="str">
        <f t="shared" ca="1" si="178"/>
        <v/>
      </c>
      <c r="AH79" s="79" t="str">
        <f t="shared" ca="1" si="179"/>
        <v/>
      </c>
      <c r="AI79" s="83" t="str">
        <f t="shared" ca="1" si="180"/>
        <v/>
      </c>
      <c r="AJ79" s="79" t="str">
        <f t="shared" ca="1" si="181"/>
        <v/>
      </c>
      <c r="AK79" s="83" t="str">
        <f t="shared" ca="1" si="182"/>
        <v/>
      </c>
      <c r="AL79" s="79" t="str">
        <f t="shared" ca="1" si="183"/>
        <v/>
      </c>
      <c r="AM79" s="83" t="str">
        <f t="shared" ca="1" si="184"/>
        <v/>
      </c>
      <c r="AN79" s="79" t="str">
        <f t="shared" ca="1" si="185"/>
        <v/>
      </c>
      <c r="AO79" s="83" t="str">
        <f t="shared" ca="1" si="186"/>
        <v/>
      </c>
      <c r="AP79" s="79" t="str">
        <f t="shared" ca="1" si="187"/>
        <v/>
      </c>
      <c r="AQ79" s="83" t="str">
        <f t="shared" ca="1" si="188"/>
        <v/>
      </c>
      <c r="AR79" s="79" t="str">
        <f t="shared" ca="1" si="189"/>
        <v/>
      </c>
      <c r="AS79" s="83" t="str">
        <f t="shared" ca="1" si="190"/>
        <v/>
      </c>
      <c r="AT79" s="79" t="str">
        <f t="shared" ca="1" si="191"/>
        <v/>
      </c>
      <c r="AU79" s="83" t="str">
        <f t="shared" ca="1" si="192"/>
        <v/>
      </c>
      <c r="AV79" s="79" t="str">
        <f t="shared" ca="1" si="193"/>
        <v/>
      </c>
      <c r="AW79" s="83" t="str">
        <f t="shared" ca="1" si="194"/>
        <v/>
      </c>
      <c r="AX79" s="79" t="str">
        <f t="shared" ca="1" si="195"/>
        <v/>
      </c>
      <c r="AY79" s="83" t="str">
        <f t="shared" ca="1" si="196"/>
        <v/>
      </c>
      <c r="AZ79" s="79" t="str">
        <f t="shared" ca="1" si="197"/>
        <v/>
      </c>
      <c r="BA79" s="83" t="str">
        <f t="shared" ca="1" si="198"/>
        <v/>
      </c>
      <c r="BB79" s="79" t="str">
        <f t="shared" ca="1" si="199"/>
        <v/>
      </c>
      <c r="BC79" s="83" t="str">
        <f t="shared" ca="1" si="200"/>
        <v/>
      </c>
      <c r="BD79" s="79" t="str">
        <f t="shared" ca="1" si="201"/>
        <v/>
      </c>
      <c r="BE79" s="83" t="str">
        <f t="shared" ca="1" si="202"/>
        <v/>
      </c>
      <c r="BF79" s="79" t="str">
        <f t="shared" ca="1" si="203"/>
        <v/>
      </c>
      <c r="BG79" s="83" t="str">
        <f t="shared" ca="1" si="204"/>
        <v/>
      </c>
      <c r="BH79" s="79" t="str">
        <f t="shared" ca="1" si="205"/>
        <v/>
      </c>
      <c r="BI79" s="83" t="str">
        <f t="shared" ca="1" si="206"/>
        <v/>
      </c>
      <c r="BJ79" s="79" t="str">
        <f t="shared" ca="1" si="207"/>
        <v/>
      </c>
      <c r="BK79" s="83" t="str">
        <f t="shared" ca="1" si="208"/>
        <v/>
      </c>
    </row>
    <row r="80" spans="1:63" s="69" customFormat="1" ht="21" customHeight="1">
      <c r="A80" s="282">
        <v>8</v>
      </c>
      <c r="B80" s="937" t="s">
        <v>278</v>
      </c>
      <c r="C80" s="78">
        <f t="shared" ca="1" si="149"/>
        <v>595399.1</v>
      </c>
      <c r="D80" s="84" t="str">
        <f t="shared" ca="1" si="150"/>
        <v/>
      </c>
      <c r="E80" s="83" t="str">
        <f t="shared" ca="1" si="151"/>
        <v/>
      </c>
      <c r="F80" s="79">
        <f t="shared" ca="1" si="152"/>
        <v>562913.30000000005</v>
      </c>
      <c r="G80" s="83">
        <f t="shared" ca="1" si="153"/>
        <v>4.2105263157894735</v>
      </c>
      <c r="H80" s="79">
        <f t="shared" ca="1" si="154"/>
        <v>686784</v>
      </c>
      <c r="I80" s="83">
        <f t="shared" ca="1" si="155"/>
        <v>0</v>
      </c>
      <c r="J80" s="79">
        <f t="shared" ca="1" si="156"/>
        <v>536500</v>
      </c>
      <c r="K80" s="83">
        <f t="shared" ca="1" si="157"/>
        <v>4.2105263157894735</v>
      </c>
      <c r="L80" s="79" t="str">
        <f t="shared" ca="1" si="158"/>
        <v/>
      </c>
      <c r="M80" s="83" t="str">
        <f t="shared" ca="1" si="209"/>
        <v/>
      </c>
      <c r="N80" s="79" t="str">
        <f t="shared" ca="1" si="159"/>
        <v/>
      </c>
      <c r="O80" s="83" t="str">
        <f t="shared" ca="1" si="160"/>
        <v/>
      </c>
      <c r="P80" s="79" t="str">
        <f t="shared" ca="1" si="161"/>
        <v/>
      </c>
      <c r="Q80" s="83" t="str">
        <f t="shared" ca="1" si="162"/>
        <v/>
      </c>
      <c r="R80" s="79" t="str">
        <f t="shared" ca="1" si="163"/>
        <v/>
      </c>
      <c r="S80" s="83" t="str">
        <f t="shared" ca="1" si="164"/>
        <v/>
      </c>
      <c r="T80" s="79" t="str">
        <f t="shared" ca="1" si="165"/>
        <v/>
      </c>
      <c r="U80" s="83" t="str">
        <f t="shared" ca="1" si="166"/>
        <v/>
      </c>
      <c r="V80" s="79" t="str">
        <f t="shared" ca="1" si="167"/>
        <v/>
      </c>
      <c r="W80" s="83" t="str">
        <f t="shared" ca="1" si="168"/>
        <v/>
      </c>
      <c r="X80" s="79" t="str">
        <f t="shared" ca="1" si="169"/>
        <v/>
      </c>
      <c r="Y80" s="83" t="str">
        <f t="shared" ca="1" si="170"/>
        <v/>
      </c>
      <c r="Z80" s="79" t="str">
        <f t="shared" ca="1" si="171"/>
        <v/>
      </c>
      <c r="AA80" s="83" t="str">
        <f t="shared" ca="1" si="172"/>
        <v/>
      </c>
      <c r="AB80" s="79" t="str">
        <f t="shared" ca="1" si="173"/>
        <v/>
      </c>
      <c r="AC80" s="83" t="str">
        <f t="shared" ca="1" si="174"/>
        <v/>
      </c>
      <c r="AD80" s="79" t="str">
        <f t="shared" ca="1" si="175"/>
        <v/>
      </c>
      <c r="AE80" s="83" t="str">
        <f t="shared" ca="1" si="176"/>
        <v/>
      </c>
      <c r="AF80" s="79" t="str">
        <f t="shared" ca="1" si="177"/>
        <v/>
      </c>
      <c r="AG80" s="83" t="str">
        <f t="shared" ca="1" si="178"/>
        <v/>
      </c>
      <c r="AH80" s="79" t="str">
        <f t="shared" ca="1" si="179"/>
        <v/>
      </c>
      <c r="AI80" s="83" t="str">
        <f t="shared" ca="1" si="180"/>
        <v/>
      </c>
      <c r="AJ80" s="79" t="str">
        <f t="shared" ca="1" si="181"/>
        <v/>
      </c>
      <c r="AK80" s="83" t="str">
        <f t="shared" ca="1" si="182"/>
        <v/>
      </c>
      <c r="AL80" s="79" t="str">
        <f t="shared" ca="1" si="183"/>
        <v/>
      </c>
      <c r="AM80" s="83" t="str">
        <f t="shared" ca="1" si="184"/>
        <v/>
      </c>
      <c r="AN80" s="79" t="str">
        <f t="shared" ca="1" si="185"/>
        <v/>
      </c>
      <c r="AO80" s="83" t="str">
        <f t="shared" ca="1" si="186"/>
        <v/>
      </c>
      <c r="AP80" s="79" t="str">
        <f t="shared" ca="1" si="187"/>
        <v/>
      </c>
      <c r="AQ80" s="83" t="str">
        <f t="shared" ca="1" si="188"/>
        <v/>
      </c>
      <c r="AR80" s="79" t="str">
        <f t="shared" ca="1" si="189"/>
        <v/>
      </c>
      <c r="AS80" s="83" t="str">
        <f t="shared" ca="1" si="190"/>
        <v/>
      </c>
      <c r="AT80" s="79" t="str">
        <f t="shared" ca="1" si="191"/>
        <v/>
      </c>
      <c r="AU80" s="83" t="str">
        <f t="shared" ca="1" si="192"/>
        <v/>
      </c>
      <c r="AV80" s="79" t="str">
        <f t="shared" ca="1" si="193"/>
        <v/>
      </c>
      <c r="AW80" s="83" t="str">
        <f t="shared" ca="1" si="194"/>
        <v/>
      </c>
      <c r="AX80" s="79" t="str">
        <f t="shared" ca="1" si="195"/>
        <v/>
      </c>
      <c r="AY80" s="83" t="str">
        <f t="shared" ca="1" si="196"/>
        <v/>
      </c>
      <c r="AZ80" s="79" t="str">
        <f t="shared" ca="1" si="197"/>
        <v/>
      </c>
      <c r="BA80" s="83" t="str">
        <f t="shared" ca="1" si="198"/>
        <v/>
      </c>
      <c r="BB80" s="79" t="str">
        <f t="shared" ca="1" si="199"/>
        <v/>
      </c>
      <c r="BC80" s="83" t="str">
        <f t="shared" ca="1" si="200"/>
        <v/>
      </c>
      <c r="BD80" s="79" t="str">
        <f t="shared" ca="1" si="201"/>
        <v/>
      </c>
      <c r="BE80" s="83" t="str">
        <f t="shared" ca="1" si="202"/>
        <v/>
      </c>
      <c r="BF80" s="79" t="str">
        <f t="shared" ca="1" si="203"/>
        <v/>
      </c>
      <c r="BG80" s="83" t="str">
        <f t="shared" ca="1" si="204"/>
        <v/>
      </c>
      <c r="BH80" s="79" t="str">
        <f t="shared" ca="1" si="205"/>
        <v/>
      </c>
      <c r="BI80" s="83" t="str">
        <f t="shared" ca="1" si="206"/>
        <v/>
      </c>
      <c r="BJ80" s="79" t="str">
        <f t="shared" ca="1" si="207"/>
        <v/>
      </c>
      <c r="BK80" s="83" t="str">
        <f t="shared" ca="1" si="208"/>
        <v/>
      </c>
    </row>
    <row r="81" spans="1:63" s="69" customFormat="1" ht="21" customHeight="1">
      <c r="A81" s="282">
        <v>9</v>
      </c>
      <c r="B81" s="937" t="s">
        <v>280</v>
      </c>
      <c r="C81" s="78">
        <f t="shared" ca="1" si="149"/>
        <v>618989.30000000005</v>
      </c>
      <c r="D81" s="84" t="str">
        <f t="shared" ca="1" si="150"/>
        <v/>
      </c>
      <c r="E81" s="83" t="str">
        <f t="shared" ca="1" si="151"/>
        <v/>
      </c>
      <c r="F81" s="79">
        <f t="shared" ca="1" si="152"/>
        <v>1020978.9</v>
      </c>
      <c r="G81" s="83">
        <f t="shared" ca="1" si="153"/>
        <v>0</v>
      </c>
      <c r="H81" s="79">
        <f t="shared" ca="1" si="154"/>
        <v>449358</v>
      </c>
      <c r="I81" s="83">
        <f t="shared" ca="1" si="155"/>
        <v>4.2105263157894735</v>
      </c>
      <c r="J81" s="79">
        <f t="shared" ca="1" si="156"/>
        <v>386631</v>
      </c>
      <c r="K81" s="83">
        <f t="shared" ca="1" si="157"/>
        <v>4.2105263157894735</v>
      </c>
      <c r="L81" s="79" t="str">
        <f t="shared" ca="1" si="158"/>
        <v/>
      </c>
      <c r="M81" s="83" t="str">
        <f t="shared" ca="1" si="209"/>
        <v/>
      </c>
      <c r="N81" s="79" t="str">
        <f t="shared" ca="1" si="159"/>
        <v/>
      </c>
      <c r="O81" s="83" t="str">
        <f t="shared" ca="1" si="160"/>
        <v/>
      </c>
      <c r="P81" s="79" t="str">
        <f t="shared" ca="1" si="161"/>
        <v/>
      </c>
      <c r="Q81" s="83" t="str">
        <f t="shared" ca="1" si="162"/>
        <v/>
      </c>
      <c r="R81" s="79" t="str">
        <f t="shared" ca="1" si="163"/>
        <v/>
      </c>
      <c r="S81" s="83" t="str">
        <f t="shared" ca="1" si="164"/>
        <v/>
      </c>
      <c r="T81" s="79" t="str">
        <f t="shared" ca="1" si="165"/>
        <v/>
      </c>
      <c r="U81" s="83" t="str">
        <f t="shared" ca="1" si="166"/>
        <v/>
      </c>
      <c r="V81" s="79" t="str">
        <f t="shared" ca="1" si="167"/>
        <v/>
      </c>
      <c r="W81" s="83" t="str">
        <f t="shared" ca="1" si="168"/>
        <v/>
      </c>
      <c r="X81" s="79" t="str">
        <f t="shared" ca="1" si="169"/>
        <v/>
      </c>
      <c r="Y81" s="83" t="str">
        <f t="shared" ca="1" si="170"/>
        <v/>
      </c>
      <c r="Z81" s="79" t="str">
        <f t="shared" ca="1" si="171"/>
        <v/>
      </c>
      <c r="AA81" s="83" t="str">
        <f t="shared" ca="1" si="172"/>
        <v/>
      </c>
      <c r="AB81" s="79" t="str">
        <f t="shared" ca="1" si="173"/>
        <v/>
      </c>
      <c r="AC81" s="83" t="str">
        <f t="shared" ca="1" si="174"/>
        <v/>
      </c>
      <c r="AD81" s="79" t="str">
        <f t="shared" ca="1" si="175"/>
        <v/>
      </c>
      <c r="AE81" s="83" t="str">
        <f t="shared" ca="1" si="176"/>
        <v/>
      </c>
      <c r="AF81" s="79" t="str">
        <f t="shared" ca="1" si="177"/>
        <v/>
      </c>
      <c r="AG81" s="83" t="str">
        <f t="shared" ca="1" si="178"/>
        <v/>
      </c>
      <c r="AH81" s="79" t="str">
        <f t="shared" ca="1" si="179"/>
        <v/>
      </c>
      <c r="AI81" s="83" t="str">
        <f t="shared" ca="1" si="180"/>
        <v/>
      </c>
      <c r="AJ81" s="79" t="str">
        <f t="shared" ca="1" si="181"/>
        <v/>
      </c>
      <c r="AK81" s="83" t="str">
        <f t="shared" ca="1" si="182"/>
        <v/>
      </c>
      <c r="AL81" s="79" t="str">
        <f t="shared" ca="1" si="183"/>
        <v/>
      </c>
      <c r="AM81" s="83" t="str">
        <f t="shared" ca="1" si="184"/>
        <v/>
      </c>
      <c r="AN81" s="79" t="str">
        <f t="shared" ca="1" si="185"/>
        <v/>
      </c>
      <c r="AO81" s="83" t="str">
        <f t="shared" ca="1" si="186"/>
        <v/>
      </c>
      <c r="AP81" s="79" t="str">
        <f t="shared" ca="1" si="187"/>
        <v/>
      </c>
      <c r="AQ81" s="83" t="str">
        <f t="shared" ca="1" si="188"/>
        <v/>
      </c>
      <c r="AR81" s="79" t="str">
        <f t="shared" ca="1" si="189"/>
        <v/>
      </c>
      <c r="AS81" s="83" t="str">
        <f t="shared" ca="1" si="190"/>
        <v/>
      </c>
      <c r="AT81" s="79" t="str">
        <f t="shared" ca="1" si="191"/>
        <v/>
      </c>
      <c r="AU81" s="83" t="str">
        <f t="shared" ca="1" si="192"/>
        <v/>
      </c>
      <c r="AV81" s="79" t="str">
        <f t="shared" ca="1" si="193"/>
        <v/>
      </c>
      <c r="AW81" s="83" t="str">
        <f t="shared" ca="1" si="194"/>
        <v/>
      </c>
      <c r="AX81" s="79" t="str">
        <f t="shared" ca="1" si="195"/>
        <v/>
      </c>
      <c r="AY81" s="83" t="str">
        <f t="shared" ca="1" si="196"/>
        <v/>
      </c>
      <c r="AZ81" s="79" t="str">
        <f t="shared" ca="1" si="197"/>
        <v/>
      </c>
      <c r="BA81" s="83" t="str">
        <f t="shared" ca="1" si="198"/>
        <v/>
      </c>
      <c r="BB81" s="79" t="str">
        <f t="shared" ca="1" si="199"/>
        <v/>
      </c>
      <c r="BC81" s="83" t="str">
        <f t="shared" ca="1" si="200"/>
        <v/>
      </c>
      <c r="BD81" s="79" t="str">
        <f t="shared" ca="1" si="201"/>
        <v/>
      </c>
      <c r="BE81" s="83" t="str">
        <f t="shared" ca="1" si="202"/>
        <v/>
      </c>
      <c r="BF81" s="79" t="str">
        <f t="shared" ca="1" si="203"/>
        <v/>
      </c>
      <c r="BG81" s="83" t="str">
        <f t="shared" ca="1" si="204"/>
        <v/>
      </c>
      <c r="BH81" s="79" t="str">
        <f t="shared" ca="1" si="205"/>
        <v/>
      </c>
      <c r="BI81" s="83" t="str">
        <f t="shared" ca="1" si="206"/>
        <v/>
      </c>
      <c r="BJ81" s="79" t="str">
        <f t="shared" ca="1" si="207"/>
        <v/>
      </c>
      <c r="BK81" s="83" t="str">
        <f t="shared" ca="1" si="208"/>
        <v/>
      </c>
    </row>
    <row r="82" spans="1:63" s="69" customFormat="1" ht="21" customHeight="1">
      <c r="A82" s="282">
        <v>10</v>
      </c>
      <c r="B82" s="937" t="s">
        <v>283</v>
      </c>
      <c r="C82" s="78">
        <f t="shared" ca="1" si="149"/>
        <v>379142.97</v>
      </c>
      <c r="D82" s="84" t="str">
        <f t="shared" ca="1" si="150"/>
        <v/>
      </c>
      <c r="E82" s="83" t="str">
        <f t="shared" ca="1" si="151"/>
        <v/>
      </c>
      <c r="F82" s="79">
        <f t="shared" ca="1" si="152"/>
        <v>281431.90000000002</v>
      </c>
      <c r="G82" s="83">
        <f t="shared" ca="1" si="153"/>
        <v>4.2105263157894735</v>
      </c>
      <c r="H82" s="79">
        <f t="shared" ca="1" si="154"/>
        <v>416416</v>
      </c>
      <c r="I82" s="83">
        <f t="shared" ca="1" si="155"/>
        <v>0</v>
      </c>
      <c r="J82" s="79">
        <f t="shared" ca="1" si="156"/>
        <v>439581</v>
      </c>
      <c r="K82" s="83">
        <f t="shared" ca="1" si="157"/>
        <v>0</v>
      </c>
      <c r="L82" s="79" t="str">
        <f t="shared" ca="1" si="158"/>
        <v/>
      </c>
      <c r="M82" s="83" t="str">
        <f t="shared" ca="1" si="209"/>
        <v/>
      </c>
      <c r="N82" s="79" t="str">
        <f t="shared" ca="1" si="159"/>
        <v/>
      </c>
      <c r="O82" s="83" t="str">
        <f t="shared" ca="1" si="160"/>
        <v/>
      </c>
      <c r="P82" s="79" t="str">
        <f t="shared" ca="1" si="161"/>
        <v/>
      </c>
      <c r="Q82" s="83" t="str">
        <f t="shared" ca="1" si="162"/>
        <v/>
      </c>
      <c r="R82" s="79" t="str">
        <f t="shared" ca="1" si="163"/>
        <v/>
      </c>
      <c r="S82" s="83" t="str">
        <f t="shared" ca="1" si="164"/>
        <v/>
      </c>
      <c r="T82" s="79" t="str">
        <f t="shared" ca="1" si="165"/>
        <v/>
      </c>
      <c r="U82" s="83" t="str">
        <f t="shared" ca="1" si="166"/>
        <v/>
      </c>
      <c r="V82" s="79" t="str">
        <f t="shared" ca="1" si="167"/>
        <v/>
      </c>
      <c r="W82" s="83" t="str">
        <f t="shared" ca="1" si="168"/>
        <v/>
      </c>
      <c r="X82" s="79" t="str">
        <f t="shared" ca="1" si="169"/>
        <v/>
      </c>
      <c r="Y82" s="83" t="str">
        <f t="shared" ca="1" si="170"/>
        <v/>
      </c>
      <c r="Z82" s="79" t="str">
        <f t="shared" ca="1" si="171"/>
        <v/>
      </c>
      <c r="AA82" s="83" t="str">
        <f t="shared" ca="1" si="172"/>
        <v/>
      </c>
      <c r="AB82" s="79" t="str">
        <f t="shared" ca="1" si="173"/>
        <v/>
      </c>
      <c r="AC82" s="83" t="str">
        <f t="shared" ca="1" si="174"/>
        <v/>
      </c>
      <c r="AD82" s="79" t="str">
        <f t="shared" ca="1" si="175"/>
        <v/>
      </c>
      <c r="AE82" s="83" t="str">
        <f t="shared" ca="1" si="176"/>
        <v/>
      </c>
      <c r="AF82" s="79" t="str">
        <f t="shared" ca="1" si="177"/>
        <v/>
      </c>
      <c r="AG82" s="83" t="str">
        <f t="shared" ca="1" si="178"/>
        <v/>
      </c>
      <c r="AH82" s="79" t="str">
        <f t="shared" ca="1" si="179"/>
        <v/>
      </c>
      <c r="AI82" s="83" t="str">
        <f t="shared" ca="1" si="180"/>
        <v/>
      </c>
      <c r="AJ82" s="79" t="str">
        <f t="shared" ca="1" si="181"/>
        <v/>
      </c>
      <c r="AK82" s="83" t="str">
        <f t="shared" ca="1" si="182"/>
        <v/>
      </c>
      <c r="AL82" s="79" t="str">
        <f t="shared" ca="1" si="183"/>
        <v/>
      </c>
      <c r="AM82" s="83" t="str">
        <f t="shared" ca="1" si="184"/>
        <v/>
      </c>
      <c r="AN82" s="79" t="str">
        <f t="shared" ca="1" si="185"/>
        <v/>
      </c>
      <c r="AO82" s="83" t="str">
        <f t="shared" ca="1" si="186"/>
        <v/>
      </c>
      <c r="AP82" s="79" t="str">
        <f t="shared" ca="1" si="187"/>
        <v/>
      </c>
      <c r="AQ82" s="83" t="str">
        <f t="shared" ca="1" si="188"/>
        <v/>
      </c>
      <c r="AR82" s="79" t="str">
        <f t="shared" ca="1" si="189"/>
        <v/>
      </c>
      <c r="AS82" s="83" t="str">
        <f t="shared" ca="1" si="190"/>
        <v/>
      </c>
      <c r="AT82" s="79" t="str">
        <f t="shared" ca="1" si="191"/>
        <v/>
      </c>
      <c r="AU82" s="83" t="str">
        <f t="shared" ca="1" si="192"/>
        <v/>
      </c>
      <c r="AV82" s="79" t="str">
        <f t="shared" ca="1" si="193"/>
        <v/>
      </c>
      <c r="AW82" s="83" t="str">
        <f t="shared" ca="1" si="194"/>
        <v/>
      </c>
      <c r="AX82" s="79" t="str">
        <f t="shared" ca="1" si="195"/>
        <v/>
      </c>
      <c r="AY82" s="83" t="str">
        <f t="shared" ca="1" si="196"/>
        <v/>
      </c>
      <c r="AZ82" s="79" t="str">
        <f t="shared" ca="1" si="197"/>
        <v/>
      </c>
      <c r="BA82" s="83" t="str">
        <f t="shared" ca="1" si="198"/>
        <v/>
      </c>
      <c r="BB82" s="79" t="str">
        <f t="shared" ca="1" si="199"/>
        <v/>
      </c>
      <c r="BC82" s="83" t="str">
        <f t="shared" ca="1" si="200"/>
        <v/>
      </c>
      <c r="BD82" s="79" t="str">
        <f t="shared" ca="1" si="201"/>
        <v/>
      </c>
      <c r="BE82" s="83" t="str">
        <f t="shared" ca="1" si="202"/>
        <v/>
      </c>
      <c r="BF82" s="79" t="str">
        <f t="shared" ca="1" si="203"/>
        <v/>
      </c>
      <c r="BG82" s="83" t="str">
        <f t="shared" ca="1" si="204"/>
        <v/>
      </c>
      <c r="BH82" s="79" t="str">
        <f t="shared" ca="1" si="205"/>
        <v/>
      </c>
      <c r="BI82" s="83" t="str">
        <f t="shared" ca="1" si="206"/>
        <v/>
      </c>
      <c r="BJ82" s="79" t="str">
        <f t="shared" ca="1" si="207"/>
        <v/>
      </c>
      <c r="BK82" s="83" t="str">
        <f t="shared" ca="1" si="208"/>
        <v/>
      </c>
    </row>
    <row r="83" spans="1:63" s="69" customFormat="1" ht="21" customHeight="1">
      <c r="A83" s="282">
        <v>11</v>
      </c>
      <c r="B83" s="937" t="s">
        <v>287</v>
      </c>
      <c r="C83" s="78">
        <f t="shared" ca="1" si="149"/>
        <v>4362484.43</v>
      </c>
      <c r="D83" s="84" t="str">
        <f t="shared" ca="1" si="150"/>
        <v/>
      </c>
      <c r="E83" s="83" t="str">
        <f t="shared" ca="1" si="151"/>
        <v/>
      </c>
      <c r="F83" s="79">
        <f t="shared" ca="1" si="152"/>
        <v>4129172.3</v>
      </c>
      <c r="G83" s="83">
        <f t="shared" ca="1" si="153"/>
        <v>4.2105263157894735</v>
      </c>
      <c r="H83" s="79">
        <f t="shared" ca="1" si="154"/>
        <v>1960000</v>
      </c>
      <c r="I83" s="83">
        <f t="shared" ca="1" si="155"/>
        <v>4.2105263157894735</v>
      </c>
      <c r="J83" s="79">
        <f t="shared" ca="1" si="156"/>
        <v>6998281</v>
      </c>
      <c r="K83" s="83">
        <f t="shared" ca="1" si="157"/>
        <v>0</v>
      </c>
      <c r="L83" s="79" t="str">
        <f t="shared" ca="1" si="158"/>
        <v/>
      </c>
      <c r="M83" s="83" t="str">
        <f t="shared" ca="1" si="209"/>
        <v/>
      </c>
      <c r="N83" s="79" t="str">
        <f t="shared" ca="1" si="159"/>
        <v/>
      </c>
      <c r="O83" s="83" t="str">
        <f t="shared" ca="1" si="160"/>
        <v/>
      </c>
      <c r="P83" s="79" t="str">
        <f t="shared" ca="1" si="161"/>
        <v/>
      </c>
      <c r="Q83" s="83" t="str">
        <f t="shared" ca="1" si="162"/>
        <v/>
      </c>
      <c r="R83" s="79" t="str">
        <f t="shared" ca="1" si="163"/>
        <v/>
      </c>
      <c r="S83" s="83" t="str">
        <f t="shared" ca="1" si="164"/>
        <v/>
      </c>
      <c r="T83" s="79" t="str">
        <f t="shared" ca="1" si="165"/>
        <v/>
      </c>
      <c r="U83" s="83" t="str">
        <f t="shared" ca="1" si="166"/>
        <v/>
      </c>
      <c r="V83" s="79" t="str">
        <f t="shared" ca="1" si="167"/>
        <v/>
      </c>
      <c r="W83" s="83" t="str">
        <f t="shared" ca="1" si="168"/>
        <v/>
      </c>
      <c r="X83" s="79" t="str">
        <f t="shared" ca="1" si="169"/>
        <v/>
      </c>
      <c r="Y83" s="83" t="str">
        <f t="shared" ca="1" si="170"/>
        <v/>
      </c>
      <c r="Z83" s="79" t="str">
        <f t="shared" ca="1" si="171"/>
        <v/>
      </c>
      <c r="AA83" s="83" t="str">
        <f t="shared" ca="1" si="172"/>
        <v/>
      </c>
      <c r="AB83" s="79" t="str">
        <f t="shared" ca="1" si="173"/>
        <v/>
      </c>
      <c r="AC83" s="83" t="str">
        <f t="shared" ca="1" si="174"/>
        <v/>
      </c>
      <c r="AD83" s="79" t="str">
        <f t="shared" ca="1" si="175"/>
        <v/>
      </c>
      <c r="AE83" s="83" t="str">
        <f t="shared" ca="1" si="176"/>
        <v/>
      </c>
      <c r="AF83" s="79" t="str">
        <f t="shared" ca="1" si="177"/>
        <v/>
      </c>
      <c r="AG83" s="83" t="str">
        <f t="shared" ca="1" si="178"/>
        <v/>
      </c>
      <c r="AH83" s="79" t="str">
        <f t="shared" ca="1" si="179"/>
        <v/>
      </c>
      <c r="AI83" s="83" t="str">
        <f t="shared" ca="1" si="180"/>
        <v/>
      </c>
      <c r="AJ83" s="79" t="str">
        <f t="shared" ca="1" si="181"/>
        <v/>
      </c>
      <c r="AK83" s="83" t="str">
        <f t="shared" ca="1" si="182"/>
        <v/>
      </c>
      <c r="AL83" s="79" t="str">
        <f t="shared" ca="1" si="183"/>
        <v/>
      </c>
      <c r="AM83" s="83" t="str">
        <f t="shared" ca="1" si="184"/>
        <v/>
      </c>
      <c r="AN83" s="79" t="str">
        <f t="shared" ca="1" si="185"/>
        <v/>
      </c>
      <c r="AO83" s="83" t="str">
        <f t="shared" ca="1" si="186"/>
        <v/>
      </c>
      <c r="AP83" s="79" t="str">
        <f t="shared" ca="1" si="187"/>
        <v/>
      </c>
      <c r="AQ83" s="83" t="str">
        <f t="shared" ca="1" si="188"/>
        <v/>
      </c>
      <c r="AR83" s="79" t="str">
        <f t="shared" ca="1" si="189"/>
        <v/>
      </c>
      <c r="AS83" s="83" t="str">
        <f t="shared" ca="1" si="190"/>
        <v/>
      </c>
      <c r="AT83" s="79" t="str">
        <f t="shared" ca="1" si="191"/>
        <v/>
      </c>
      <c r="AU83" s="83" t="str">
        <f t="shared" ca="1" si="192"/>
        <v/>
      </c>
      <c r="AV83" s="79" t="str">
        <f t="shared" ca="1" si="193"/>
        <v/>
      </c>
      <c r="AW83" s="83" t="str">
        <f t="shared" ca="1" si="194"/>
        <v/>
      </c>
      <c r="AX83" s="79" t="str">
        <f t="shared" ca="1" si="195"/>
        <v/>
      </c>
      <c r="AY83" s="83" t="str">
        <f t="shared" ca="1" si="196"/>
        <v/>
      </c>
      <c r="AZ83" s="79" t="str">
        <f t="shared" ca="1" si="197"/>
        <v/>
      </c>
      <c r="BA83" s="83" t="str">
        <f t="shared" ca="1" si="198"/>
        <v/>
      </c>
      <c r="BB83" s="79" t="str">
        <f t="shared" ca="1" si="199"/>
        <v/>
      </c>
      <c r="BC83" s="83" t="str">
        <f t="shared" ca="1" si="200"/>
        <v/>
      </c>
      <c r="BD83" s="79" t="str">
        <f t="shared" ca="1" si="201"/>
        <v/>
      </c>
      <c r="BE83" s="83" t="str">
        <f t="shared" ca="1" si="202"/>
        <v/>
      </c>
      <c r="BF83" s="79" t="str">
        <f t="shared" ca="1" si="203"/>
        <v/>
      </c>
      <c r="BG83" s="83" t="str">
        <f t="shared" ca="1" si="204"/>
        <v/>
      </c>
      <c r="BH83" s="79" t="str">
        <f t="shared" ca="1" si="205"/>
        <v/>
      </c>
      <c r="BI83" s="83" t="str">
        <f t="shared" ca="1" si="206"/>
        <v/>
      </c>
      <c r="BJ83" s="79" t="str">
        <f t="shared" ca="1" si="207"/>
        <v/>
      </c>
      <c r="BK83" s="83" t="str">
        <f t="shared" ca="1" si="208"/>
        <v/>
      </c>
    </row>
    <row r="84" spans="1:63" s="69" customFormat="1" ht="21" customHeight="1">
      <c r="A84" s="282">
        <v>12</v>
      </c>
      <c r="B84" s="937" t="s">
        <v>290</v>
      </c>
      <c r="C84" s="78">
        <f t="shared" ca="1" si="149"/>
        <v>1825051.47</v>
      </c>
      <c r="D84" s="84" t="str">
        <f t="shared" ca="1" si="150"/>
        <v/>
      </c>
      <c r="E84" s="83" t="str">
        <f t="shared" ca="1" si="151"/>
        <v/>
      </c>
      <c r="F84" s="79">
        <f t="shared" ca="1" si="152"/>
        <v>2173585.4</v>
      </c>
      <c r="G84" s="83">
        <f t="shared" ca="1" si="153"/>
        <v>0</v>
      </c>
      <c r="H84" s="79">
        <f t="shared" ca="1" si="154"/>
        <v>1805944</v>
      </c>
      <c r="I84" s="83">
        <f t="shared" ca="1" si="155"/>
        <v>4.2105263157894735</v>
      </c>
      <c r="J84" s="79">
        <f t="shared" ca="1" si="156"/>
        <v>1495625</v>
      </c>
      <c r="K84" s="83">
        <f t="shared" ca="1" si="157"/>
        <v>4.2105263157894735</v>
      </c>
      <c r="L84" s="79" t="str">
        <f t="shared" ca="1" si="158"/>
        <v/>
      </c>
      <c r="M84" s="83" t="str">
        <f t="shared" ca="1" si="209"/>
        <v/>
      </c>
      <c r="N84" s="79" t="str">
        <f t="shared" ca="1" si="159"/>
        <v/>
      </c>
      <c r="O84" s="83" t="str">
        <f t="shared" ca="1" si="160"/>
        <v/>
      </c>
      <c r="P84" s="79" t="str">
        <f t="shared" ca="1" si="161"/>
        <v/>
      </c>
      <c r="Q84" s="83" t="str">
        <f t="shared" ca="1" si="162"/>
        <v/>
      </c>
      <c r="R84" s="79" t="str">
        <f t="shared" ca="1" si="163"/>
        <v/>
      </c>
      <c r="S84" s="83" t="str">
        <f t="shared" ca="1" si="164"/>
        <v/>
      </c>
      <c r="T84" s="79" t="str">
        <f t="shared" ca="1" si="165"/>
        <v/>
      </c>
      <c r="U84" s="83" t="str">
        <f t="shared" ca="1" si="166"/>
        <v/>
      </c>
      <c r="V84" s="79" t="str">
        <f t="shared" ca="1" si="167"/>
        <v/>
      </c>
      <c r="W84" s="83" t="str">
        <f t="shared" ca="1" si="168"/>
        <v/>
      </c>
      <c r="X84" s="79" t="str">
        <f t="shared" ca="1" si="169"/>
        <v/>
      </c>
      <c r="Y84" s="83" t="str">
        <f t="shared" ca="1" si="170"/>
        <v/>
      </c>
      <c r="Z84" s="79" t="str">
        <f t="shared" ca="1" si="171"/>
        <v/>
      </c>
      <c r="AA84" s="83" t="str">
        <f t="shared" ca="1" si="172"/>
        <v/>
      </c>
      <c r="AB84" s="79" t="str">
        <f t="shared" ca="1" si="173"/>
        <v/>
      </c>
      <c r="AC84" s="83" t="str">
        <f t="shared" ca="1" si="174"/>
        <v/>
      </c>
      <c r="AD84" s="79" t="str">
        <f t="shared" ca="1" si="175"/>
        <v/>
      </c>
      <c r="AE84" s="83" t="str">
        <f t="shared" ca="1" si="176"/>
        <v/>
      </c>
      <c r="AF84" s="79" t="str">
        <f t="shared" ca="1" si="177"/>
        <v/>
      </c>
      <c r="AG84" s="83" t="str">
        <f t="shared" ca="1" si="178"/>
        <v/>
      </c>
      <c r="AH84" s="79" t="str">
        <f t="shared" ca="1" si="179"/>
        <v/>
      </c>
      <c r="AI84" s="83" t="str">
        <f t="shared" ca="1" si="180"/>
        <v/>
      </c>
      <c r="AJ84" s="79" t="str">
        <f t="shared" ca="1" si="181"/>
        <v/>
      </c>
      <c r="AK84" s="83" t="str">
        <f t="shared" ca="1" si="182"/>
        <v/>
      </c>
      <c r="AL84" s="79" t="str">
        <f t="shared" ca="1" si="183"/>
        <v/>
      </c>
      <c r="AM84" s="83" t="str">
        <f t="shared" ca="1" si="184"/>
        <v/>
      </c>
      <c r="AN84" s="79" t="str">
        <f t="shared" ca="1" si="185"/>
        <v/>
      </c>
      <c r="AO84" s="83" t="str">
        <f t="shared" ca="1" si="186"/>
        <v/>
      </c>
      <c r="AP84" s="79" t="str">
        <f t="shared" ca="1" si="187"/>
        <v/>
      </c>
      <c r="AQ84" s="83" t="str">
        <f t="shared" ca="1" si="188"/>
        <v/>
      </c>
      <c r="AR84" s="79" t="str">
        <f t="shared" ca="1" si="189"/>
        <v/>
      </c>
      <c r="AS84" s="83" t="str">
        <f t="shared" ca="1" si="190"/>
        <v/>
      </c>
      <c r="AT84" s="79" t="str">
        <f t="shared" ca="1" si="191"/>
        <v/>
      </c>
      <c r="AU84" s="83" t="str">
        <f t="shared" ca="1" si="192"/>
        <v/>
      </c>
      <c r="AV84" s="79" t="str">
        <f t="shared" ca="1" si="193"/>
        <v/>
      </c>
      <c r="AW84" s="83" t="str">
        <f t="shared" ca="1" si="194"/>
        <v/>
      </c>
      <c r="AX84" s="79" t="str">
        <f t="shared" ca="1" si="195"/>
        <v/>
      </c>
      <c r="AY84" s="83" t="str">
        <f t="shared" ca="1" si="196"/>
        <v/>
      </c>
      <c r="AZ84" s="79" t="str">
        <f t="shared" ca="1" si="197"/>
        <v/>
      </c>
      <c r="BA84" s="83" t="str">
        <f t="shared" ca="1" si="198"/>
        <v/>
      </c>
      <c r="BB84" s="79" t="str">
        <f t="shared" ca="1" si="199"/>
        <v/>
      </c>
      <c r="BC84" s="83" t="str">
        <f t="shared" ca="1" si="200"/>
        <v/>
      </c>
      <c r="BD84" s="79" t="str">
        <f t="shared" ca="1" si="201"/>
        <v/>
      </c>
      <c r="BE84" s="83" t="str">
        <f t="shared" ca="1" si="202"/>
        <v/>
      </c>
      <c r="BF84" s="79" t="str">
        <f t="shared" ca="1" si="203"/>
        <v/>
      </c>
      <c r="BG84" s="83" t="str">
        <f t="shared" ca="1" si="204"/>
        <v/>
      </c>
      <c r="BH84" s="79" t="str">
        <f t="shared" ca="1" si="205"/>
        <v/>
      </c>
      <c r="BI84" s="83" t="str">
        <f t="shared" ca="1" si="206"/>
        <v/>
      </c>
      <c r="BJ84" s="79" t="str">
        <f t="shared" ca="1" si="207"/>
        <v/>
      </c>
      <c r="BK84" s="83" t="str">
        <f t="shared" ca="1" si="208"/>
        <v/>
      </c>
    </row>
    <row r="85" spans="1:63" s="69" customFormat="1" ht="21" customHeight="1">
      <c r="A85" s="282">
        <v>13</v>
      </c>
      <c r="B85" s="937" t="s">
        <v>291</v>
      </c>
      <c r="C85" s="78">
        <f t="shared" ca="1" si="149"/>
        <v>2091291.1</v>
      </c>
      <c r="D85" s="84" t="str">
        <f t="shared" ca="1" si="150"/>
        <v/>
      </c>
      <c r="E85" s="83" t="str">
        <f t="shared" ca="1" si="151"/>
        <v/>
      </c>
      <c r="F85" s="79">
        <f t="shared" ca="1" si="152"/>
        <v>1874543.3</v>
      </c>
      <c r="G85" s="83">
        <f t="shared" ca="1" si="153"/>
        <v>4.2105263157894735</v>
      </c>
      <c r="H85" s="79">
        <f t="shared" ca="1" si="154"/>
        <v>1069880</v>
      </c>
      <c r="I85" s="83">
        <f t="shared" ca="1" si="155"/>
        <v>4.2105263157894735</v>
      </c>
      <c r="J85" s="79">
        <f t="shared" ca="1" si="156"/>
        <v>3329450</v>
      </c>
      <c r="K85" s="83">
        <f t="shared" ca="1" si="157"/>
        <v>0</v>
      </c>
      <c r="L85" s="79" t="str">
        <f t="shared" ca="1" si="158"/>
        <v/>
      </c>
      <c r="M85" s="83" t="str">
        <f t="shared" ca="1" si="209"/>
        <v/>
      </c>
      <c r="N85" s="79" t="str">
        <f t="shared" ca="1" si="159"/>
        <v/>
      </c>
      <c r="O85" s="83" t="str">
        <f t="shared" ca="1" si="160"/>
        <v/>
      </c>
      <c r="P85" s="79" t="str">
        <f t="shared" ca="1" si="161"/>
        <v/>
      </c>
      <c r="Q85" s="83" t="str">
        <f t="shared" ca="1" si="162"/>
        <v/>
      </c>
      <c r="R85" s="79" t="str">
        <f t="shared" ca="1" si="163"/>
        <v/>
      </c>
      <c r="S85" s="83" t="str">
        <f t="shared" ca="1" si="164"/>
        <v/>
      </c>
      <c r="T85" s="79" t="str">
        <f t="shared" ca="1" si="165"/>
        <v/>
      </c>
      <c r="U85" s="83" t="str">
        <f t="shared" ca="1" si="166"/>
        <v/>
      </c>
      <c r="V85" s="79" t="str">
        <f t="shared" ca="1" si="167"/>
        <v/>
      </c>
      <c r="W85" s="83" t="str">
        <f t="shared" ca="1" si="168"/>
        <v/>
      </c>
      <c r="X85" s="79" t="str">
        <f t="shared" ca="1" si="169"/>
        <v/>
      </c>
      <c r="Y85" s="83" t="str">
        <f t="shared" ca="1" si="170"/>
        <v/>
      </c>
      <c r="Z85" s="79" t="str">
        <f t="shared" ca="1" si="171"/>
        <v/>
      </c>
      <c r="AA85" s="83" t="str">
        <f t="shared" ca="1" si="172"/>
        <v/>
      </c>
      <c r="AB85" s="79" t="str">
        <f t="shared" ca="1" si="173"/>
        <v/>
      </c>
      <c r="AC85" s="83" t="str">
        <f t="shared" ca="1" si="174"/>
        <v/>
      </c>
      <c r="AD85" s="79" t="str">
        <f t="shared" ca="1" si="175"/>
        <v/>
      </c>
      <c r="AE85" s="83" t="str">
        <f t="shared" ca="1" si="176"/>
        <v/>
      </c>
      <c r="AF85" s="79" t="str">
        <f t="shared" ca="1" si="177"/>
        <v/>
      </c>
      <c r="AG85" s="83" t="str">
        <f t="shared" ca="1" si="178"/>
        <v/>
      </c>
      <c r="AH85" s="79" t="str">
        <f t="shared" ca="1" si="179"/>
        <v/>
      </c>
      <c r="AI85" s="83" t="str">
        <f t="shared" ca="1" si="180"/>
        <v/>
      </c>
      <c r="AJ85" s="79" t="str">
        <f t="shared" ca="1" si="181"/>
        <v/>
      </c>
      <c r="AK85" s="83" t="str">
        <f t="shared" ca="1" si="182"/>
        <v/>
      </c>
      <c r="AL85" s="79" t="str">
        <f t="shared" ca="1" si="183"/>
        <v/>
      </c>
      <c r="AM85" s="83" t="str">
        <f t="shared" ca="1" si="184"/>
        <v/>
      </c>
      <c r="AN85" s="79" t="str">
        <f t="shared" ca="1" si="185"/>
        <v/>
      </c>
      <c r="AO85" s="83" t="str">
        <f t="shared" ca="1" si="186"/>
        <v/>
      </c>
      <c r="AP85" s="79" t="str">
        <f t="shared" ca="1" si="187"/>
        <v/>
      </c>
      <c r="AQ85" s="83" t="str">
        <f t="shared" ca="1" si="188"/>
        <v/>
      </c>
      <c r="AR85" s="79" t="str">
        <f t="shared" ca="1" si="189"/>
        <v/>
      </c>
      <c r="AS85" s="83" t="str">
        <f t="shared" ca="1" si="190"/>
        <v/>
      </c>
      <c r="AT85" s="79" t="str">
        <f t="shared" ca="1" si="191"/>
        <v/>
      </c>
      <c r="AU85" s="83" t="str">
        <f t="shared" ca="1" si="192"/>
        <v/>
      </c>
      <c r="AV85" s="79" t="str">
        <f t="shared" ca="1" si="193"/>
        <v/>
      </c>
      <c r="AW85" s="83" t="str">
        <f t="shared" ca="1" si="194"/>
        <v/>
      </c>
      <c r="AX85" s="79" t="str">
        <f t="shared" ca="1" si="195"/>
        <v/>
      </c>
      <c r="AY85" s="83" t="str">
        <f t="shared" ca="1" si="196"/>
        <v/>
      </c>
      <c r="AZ85" s="79" t="str">
        <f t="shared" ca="1" si="197"/>
        <v/>
      </c>
      <c r="BA85" s="83" t="str">
        <f t="shared" ca="1" si="198"/>
        <v/>
      </c>
      <c r="BB85" s="79" t="str">
        <f t="shared" ca="1" si="199"/>
        <v/>
      </c>
      <c r="BC85" s="83" t="str">
        <f t="shared" ca="1" si="200"/>
        <v/>
      </c>
      <c r="BD85" s="79" t="str">
        <f t="shared" ca="1" si="201"/>
        <v/>
      </c>
      <c r="BE85" s="83" t="str">
        <f t="shared" ca="1" si="202"/>
        <v/>
      </c>
      <c r="BF85" s="79" t="str">
        <f t="shared" ca="1" si="203"/>
        <v/>
      </c>
      <c r="BG85" s="83" t="str">
        <f t="shared" ca="1" si="204"/>
        <v/>
      </c>
      <c r="BH85" s="79" t="str">
        <f t="shared" ca="1" si="205"/>
        <v/>
      </c>
      <c r="BI85" s="83" t="str">
        <f t="shared" ca="1" si="206"/>
        <v/>
      </c>
      <c r="BJ85" s="79" t="str">
        <f t="shared" ca="1" si="207"/>
        <v/>
      </c>
      <c r="BK85" s="83" t="str">
        <f t="shared" ca="1" si="208"/>
        <v/>
      </c>
    </row>
    <row r="86" spans="1:63" s="69" customFormat="1" ht="21" customHeight="1">
      <c r="A86" s="282">
        <v>14</v>
      </c>
      <c r="B86" s="937" t="s">
        <v>293</v>
      </c>
      <c r="C86" s="78">
        <f t="shared" ca="1" si="149"/>
        <v>164010.1</v>
      </c>
      <c r="D86" s="84" t="str">
        <f t="shared" ca="1" si="150"/>
        <v/>
      </c>
      <c r="E86" s="83" t="str">
        <f t="shared" ca="1" si="151"/>
        <v/>
      </c>
      <c r="F86" s="79">
        <f t="shared" ca="1" si="152"/>
        <v>160651.29999999999</v>
      </c>
      <c r="G86" s="83">
        <f t="shared" ca="1" si="153"/>
        <v>4.2105263157894735</v>
      </c>
      <c r="H86" s="79">
        <f t="shared" ca="1" si="154"/>
        <v>193879</v>
      </c>
      <c r="I86" s="83">
        <f t="shared" ca="1" si="155"/>
        <v>0</v>
      </c>
      <c r="J86" s="79">
        <f t="shared" ca="1" si="156"/>
        <v>137500</v>
      </c>
      <c r="K86" s="83">
        <f t="shared" ca="1" si="157"/>
        <v>4.2105263157894735</v>
      </c>
      <c r="L86" s="79" t="str">
        <f t="shared" ca="1" si="158"/>
        <v/>
      </c>
      <c r="M86" s="83" t="str">
        <f t="shared" ca="1" si="209"/>
        <v/>
      </c>
      <c r="N86" s="79" t="str">
        <f t="shared" ca="1" si="159"/>
        <v/>
      </c>
      <c r="O86" s="83" t="str">
        <f t="shared" ca="1" si="160"/>
        <v/>
      </c>
      <c r="P86" s="79" t="str">
        <f t="shared" ca="1" si="161"/>
        <v/>
      </c>
      <c r="Q86" s="83" t="str">
        <f t="shared" ca="1" si="162"/>
        <v/>
      </c>
      <c r="R86" s="79" t="str">
        <f t="shared" ca="1" si="163"/>
        <v/>
      </c>
      <c r="S86" s="83" t="str">
        <f t="shared" ca="1" si="164"/>
        <v/>
      </c>
      <c r="T86" s="79" t="str">
        <f t="shared" ca="1" si="165"/>
        <v/>
      </c>
      <c r="U86" s="83" t="str">
        <f t="shared" ca="1" si="166"/>
        <v/>
      </c>
      <c r="V86" s="79" t="str">
        <f t="shared" ca="1" si="167"/>
        <v/>
      </c>
      <c r="W86" s="83" t="str">
        <f t="shared" ca="1" si="168"/>
        <v/>
      </c>
      <c r="X86" s="79" t="str">
        <f t="shared" ca="1" si="169"/>
        <v/>
      </c>
      <c r="Y86" s="83" t="str">
        <f t="shared" ca="1" si="170"/>
        <v/>
      </c>
      <c r="Z86" s="79" t="str">
        <f t="shared" ca="1" si="171"/>
        <v/>
      </c>
      <c r="AA86" s="83" t="str">
        <f t="shared" ca="1" si="172"/>
        <v/>
      </c>
      <c r="AB86" s="79" t="str">
        <f t="shared" ca="1" si="173"/>
        <v/>
      </c>
      <c r="AC86" s="83" t="str">
        <f t="shared" ca="1" si="174"/>
        <v/>
      </c>
      <c r="AD86" s="79" t="str">
        <f t="shared" ca="1" si="175"/>
        <v/>
      </c>
      <c r="AE86" s="83" t="str">
        <f t="shared" ca="1" si="176"/>
        <v/>
      </c>
      <c r="AF86" s="79" t="str">
        <f t="shared" ca="1" si="177"/>
        <v/>
      </c>
      <c r="AG86" s="83" t="str">
        <f t="shared" ca="1" si="178"/>
        <v/>
      </c>
      <c r="AH86" s="79" t="str">
        <f t="shared" ca="1" si="179"/>
        <v/>
      </c>
      <c r="AI86" s="83" t="str">
        <f t="shared" ca="1" si="180"/>
        <v/>
      </c>
      <c r="AJ86" s="79" t="str">
        <f t="shared" ca="1" si="181"/>
        <v/>
      </c>
      <c r="AK86" s="83" t="str">
        <f t="shared" ca="1" si="182"/>
        <v/>
      </c>
      <c r="AL86" s="79" t="str">
        <f t="shared" ca="1" si="183"/>
        <v/>
      </c>
      <c r="AM86" s="83" t="str">
        <f t="shared" ca="1" si="184"/>
        <v/>
      </c>
      <c r="AN86" s="79" t="str">
        <f t="shared" ca="1" si="185"/>
        <v/>
      </c>
      <c r="AO86" s="83" t="str">
        <f t="shared" ca="1" si="186"/>
        <v/>
      </c>
      <c r="AP86" s="79" t="str">
        <f t="shared" ca="1" si="187"/>
        <v/>
      </c>
      <c r="AQ86" s="83" t="str">
        <f t="shared" ca="1" si="188"/>
        <v/>
      </c>
      <c r="AR86" s="79" t="str">
        <f t="shared" ca="1" si="189"/>
        <v/>
      </c>
      <c r="AS86" s="83" t="str">
        <f t="shared" ca="1" si="190"/>
        <v/>
      </c>
      <c r="AT86" s="79" t="str">
        <f t="shared" ca="1" si="191"/>
        <v/>
      </c>
      <c r="AU86" s="83" t="str">
        <f t="shared" ca="1" si="192"/>
        <v/>
      </c>
      <c r="AV86" s="79" t="str">
        <f t="shared" ca="1" si="193"/>
        <v/>
      </c>
      <c r="AW86" s="83" t="str">
        <f t="shared" ca="1" si="194"/>
        <v/>
      </c>
      <c r="AX86" s="79" t="str">
        <f t="shared" ca="1" si="195"/>
        <v/>
      </c>
      <c r="AY86" s="83" t="str">
        <f t="shared" ca="1" si="196"/>
        <v/>
      </c>
      <c r="AZ86" s="79" t="str">
        <f t="shared" ca="1" si="197"/>
        <v/>
      </c>
      <c r="BA86" s="83" t="str">
        <f t="shared" ca="1" si="198"/>
        <v/>
      </c>
      <c r="BB86" s="79" t="str">
        <f t="shared" ca="1" si="199"/>
        <v/>
      </c>
      <c r="BC86" s="83" t="str">
        <f t="shared" ca="1" si="200"/>
        <v/>
      </c>
      <c r="BD86" s="79" t="str">
        <f t="shared" ca="1" si="201"/>
        <v/>
      </c>
      <c r="BE86" s="83" t="str">
        <f t="shared" ca="1" si="202"/>
        <v/>
      </c>
      <c r="BF86" s="79" t="str">
        <f t="shared" ca="1" si="203"/>
        <v/>
      </c>
      <c r="BG86" s="83" t="str">
        <f t="shared" ca="1" si="204"/>
        <v/>
      </c>
      <c r="BH86" s="79" t="str">
        <f t="shared" ca="1" si="205"/>
        <v/>
      </c>
      <c r="BI86" s="83" t="str">
        <f t="shared" ca="1" si="206"/>
        <v/>
      </c>
      <c r="BJ86" s="79" t="str">
        <f t="shared" ca="1" si="207"/>
        <v/>
      </c>
      <c r="BK86" s="83" t="str">
        <f t="shared" ca="1" si="208"/>
        <v/>
      </c>
    </row>
    <row r="87" spans="1:63" s="69" customFormat="1" ht="21" customHeight="1">
      <c r="A87" s="282">
        <v>15</v>
      </c>
      <c r="B87" s="937" t="s">
        <v>295</v>
      </c>
      <c r="C87" s="78">
        <f t="shared" ca="1" si="149"/>
        <v>50317.83</v>
      </c>
      <c r="D87" s="84" t="str">
        <f t="shared" ca="1" si="150"/>
        <v/>
      </c>
      <c r="E87" s="83" t="str">
        <f t="shared" ca="1" si="151"/>
        <v/>
      </c>
      <c r="F87" s="79">
        <f t="shared" ca="1" si="152"/>
        <v>18642.5</v>
      </c>
      <c r="G87" s="83">
        <f t="shared" ca="1" si="153"/>
        <v>4.2105263157894735</v>
      </c>
      <c r="H87" s="79">
        <f t="shared" ca="1" si="154"/>
        <v>87080</v>
      </c>
      <c r="I87" s="83">
        <f t="shared" ca="1" si="155"/>
        <v>0</v>
      </c>
      <c r="J87" s="79">
        <f t="shared" ca="1" si="156"/>
        <v>45231</v>
      </c>
      <c r="K87" s="83">
        <f t="shared" ca="1" si="157"/>
        <v>4.2105263157894735</v>
      </c>
      <c r="L87" s="79" t="str">
        <f t="shared" ca="1" si="158"/>
        <v/>
      </c>
      <c r="M87" s="83" t="str">
        <f t="shared" ca="1" si="209"/>
        <v/>
      </c>
      <c r="N87" s="79" t="str">
        <f t="shared" ca="1" si="159"/>
        <v/>
      </c>
      <c r="O87" s="83" t="str">
        <f t="shared" ca="1" si="160"/>
        <v/>
      </c>
      <c r="P87" s="79" t="str">
        <f t="shared" ca="1" si="161"/>
        <v/>
      </c>
      <c r="Q87" s="83" t="str">
        <f t="shared" ca="1" si="162"/>
        <v/>
      </c>
      <c r="R87" s="79" t="str">
        <f t="shared" ca="1" si="163"/>
        <v/>
      </c>
      <c r="S87" s="83" t="str">
        <f t="shared" ca="1" si="164"/>
        <v/>
      </c>
      <c r="T87" s="79" t="str">
        <f t="shared" ca="1" si="165"/>
        <v/>
      </c>
      <c r="U87" s="83" t="str">
        <f t="shared" ca="1" si="166"/>
        <v/>
      </c>
      <c r="V87" s="79" t="str">
        <f t="shared" ca="1" si="167"/>
        <v/>
      </c>
      <c r="W87" s="83" t="str">
        <f t="shared" ca="1" si="168"/>
        <v/>
      </c>
      <c r="X87" s="79" t="str">
        <f t="shared" ca="1" si="169"/>
        <v/>
      </c>
      <c r="Y87" s="83" t="str">
        <f t="shared" ca="1" si="170"/>
        <v/>
      </c>
      <c r="Z87" s="79" t="str">
        <f t="shared" ca="1" si="171"/>
        <v/>
      </c>
      <c r="AA87" s="83" t="str">
        <f t="shared" ca="1" si="172"/>
        <v/>
      </c>
      <c r="AB87" s="79" t="str">
        <f t="shared" ca="1" si="173"/>
        <v/>
      </c>
      <c r="AC87" s="83" t="str">
        <f t="shared" ca="1" si="174"/>
        <v/>
      </c>
      <c r="AD87" s="79" t="str">
        <f t="shared" ca="1" si="175"/>
        <v/>
      </c>
      <c r="AE87" s="83" t="str">
        <f t="shared" ca="1" si="176"/>
        <v/>
      </c>
      <c r="AF87" s="79" t="str">
        <f t="shared" ca="1" si="177"/>
        <v/>
      </c>
      <c r="AG87" s="83" t="str">
        <f t="shared" ca="1" si="178"/>
        <v/>
      </c>
      <c r="AH87" s="79" t="str">
        <f t="shared" ca="1" si="179"/>
        <v/>
      </c>
      <c r="AI87" s="83" t="str">
        <f t="shared" ca="1" si="180"/>
        <v/>
      </c>
      <c r="AJ87" s="79" t="str">
        <f t="shared" ca="1" si="181"/>
        <v/>
      </c>
      <c r="AK87" s="83" t="str">
        <f t="shared" ca="1" si="182"/>
        <v/>
      </c>
      <c r="AL87" s="79" t="str">
        <f t="shared" ca="1" si="183"/>
        <v/>
      </c>
      <c r="AM87" s="83" t="str">
        <f t="shared" ca="1" si="184"/>
        <v/>
      </c>
      <c r="AN87" s="79" t="str">
        <f t="shared" ca="1" si="185"/>
        <v/>
      </c>
      <c r="AO87" s="83" t="str">
        <f t="shared" ca="1" si="186"/>
        <v/>
      </c>
      <c r="AP87" s="79" t="str">
        <f t="shared" ca="1" si="187"/>
        <v/>
      </c>
      <c r="AQ87" s="83" t="str">
        <f t="shared" ca="1" si="188"/>
        <v/>
      </c>
      <c r="AR87" s="79" t="str">
        <f t="shared" ca="1" si="189"/>
        <v/>
      </c>
      <c r="AS87" s="83" t="str">
        <f t="shared" ca="1" si="190"/>
        <v/>
      </c>
      <c r="AT87" s="79" t="str">
        <f t="shared" ca="1" si="191"/>
        <v/>
      </c>
      <c r="AU87" s="83" t="str">
        <f t="shared" ca="1" si="192"/>
        <v/>
      </c>
      <c r="AV87" s="79" t="str">
        <f t="shared" ca="1" si="193"/>
        <v/>
      </c>
      <c r="AW87" s="83" t="str">
        <f t="shared" ca="1" si="194"/>
        <v/>
      </c>
      <c r="AX87" s="79" t="str">
        <f t="shared" ca="1" si="195"/>
        <v/>
      </c>
      <c r="AY87" s="83" t="str">
        <f t="shared" ca="1" si="196"/>
        <v/>
      </c>
      <c r="AZ87" s="79" t="str">
        <f t="shared" ca="1" si="197"/>
        <v/>
      </c>
      <c r="BA87" s="83" t="str">
        <f t="shared" ca="1" si="198"/>
        <v/>
      </c>
      <c r="BB87" s="79" t="str">
        <f t="shared" ca="1" si="199"/>
        <v/>
      </c>
      <c r="BC87" s="83" t="str">
        <f t="shared" ca="1" si="200"/>
        <v/>
      </c>
      <c r="BD87" s="79" t="str">
        <f t="shared" ca="1" si="201"/>
        <v/>
      </c>
      <c r="BE87" s="83" t="str">
        <f t="shared" ca="1" si="202"/>
        <v/>
      </c>
      <c r="BF87" s="79" t="str">
        <f t="shared" ca="1" si="203"/>
        <v/>
      </c>
      <c r="BG87" s="83" t="str">
        <f t="shared" ca="1" si="204"/>
        <v/>
      </c>
      <c r="BH87" s="79" t="str">
        <f t="shared" ca="1" si="205"/>
        <v/>
      </c>
      <c r="BI87" s="83" t="str">
        <f t="shared" ca="1" si="206"/>
        <v/>
      </c>
      <c r="BJ87" s="79" t="str">
        <f t="shared" ca="1" si="207"/>
        <v/>
      </c>
      <c r="BK87" s="83" t="str">
        <f t="shared" ca="1" si="208"/>
        <v/>
      </c>
    </row>
    <row r="88" spans="1:63" s="69" customFormat="1" ht="21" customHeight="1">
      <c r="A88" s="282">
        <v>16</v>
      </c>
      <c r="B88" s="937" t="s">
        <v>297</v>
      </c>
      <c r="C88" s="78">
        <f t="shared" ca="1" si="149"/>
        <v>17761.13</v>
      </c>
      <c r="D88" s="84" t="str">
        <f t="shared" ca="1" si="150"/>
        <v/>
      </c>
      <c r="E88" s="83" t="str">
        <f t="shared" ca="1" si="151"/>
        <v/>
      </c>
      <c r="F88" s="79">
        <f t="shared" ca="1" si="152"/>
        <v>6576</v>
      </c>
      <c r="G88" s="83">
        <f t="shared" ca="1" si="153"/>
        <v>4.2105263157894735</v>
      </c>
      <c r="H88" s="79">
        <f t="shared" ca="1" si="154"/>
        <v>15457.4</v>
      </c>
      <c r="I88" s="83">
        <f t="shared" ca="1" si="155"/>
        <v>4.2105263157894735</v>
      </c>
      <c r="J88" s="79">
        <f t="shared" ca="1" si="156"/>
        <v>31250</v>
      </c>
      <c r="K88" s="83">
        <f t="shared" ca="1" si="157"/>
        <v>0</v>
      </c>
      <c r="L88" s="79" t="str">
        <f t="shared" ca="1" si="158"/>
        <v/>
      </c>
      <c r="M88" s="83" t="str">
        <f t="shared" ca="1" si="209"/>
        <v/>
      </c>
      <c r="N88" s="79" t="str">
        <f t="shared" ca="1" si="159"/>
        <v/>
      </c>
      <c r="O88" s="83" t="str">
        <f t="shared" ca="1" si="160"/>
        <v/>
      </c>
      <c r="P88" s="79" t="str">
        <f t="shared" ca="1" si="161"/>
        <v/>
      </c>
      <c r="Q88" s="83" t="str">
        <f t="shared" ca="1" si="162"/>
        <v/>
      </c>
      <c r="R88" s="79" t="str">
        <f t="shared" ca="1" si="163"/>
        <v/>
      </c>
      <c r="S88" s="83" t="str">
        <f t="shared" ca="1" si="164"/>
        <v/>
      </c>
      <c r="T88" s="79" t="str">
        <f t="shared" ca="1" si="165"/>
        <v/>
      </c>
      <c r="U88" s="83" t="str">
        <f t="shared" ca="1" si="166"/>
        <v/>
      </c>
      <c r="V88" s="79" t="str">
        <f t="shared" ca="1" si="167"/>
        <v/>
      </c>
      <c r="W88" s="83" t="str">
        <f t="shared" ca="1" si="168"/>
        <v/>
      </c>
      <c r="X88" s="79" t="str">
        <f t="shared" ca="1" si="169"/>
        <v/>
      </c>
      <c r="Y88" s="83" t="str">
        <f t="shared" ca="1" si="170"/>
        <v/>
      </c>
      <c r="Z88" s="79" t="str">
        <f t="shared" ca="1" si="171"/>
        <v/>
      </c>
      <c r="AA88" s="83" t="str">
        <f t="shared" ca="1" si="172"/>
        <v/>
      </c>
      <c r="AB88" s="79" t="str">
        <f t="shared" ca="1" si="173"/>
        <v/>
      </c>
      <c r="AC88" s="83" t="str">
        <f t="shared" ca="1" si="174"/>
        <v/>
      </c>
      <c r="AD88" s="79" t="str">
        <f t="shared" ca="1" si="175"/>
        <v/>
      </c>
      <c r="AE88" s="83" t="str">
        <f t="shared" ca="1" si="176"/>
        <v/>
      </c>
      <c r="AF88" s="79" t="str">
        <f t="shared" ca="1" si="177"/>
        <v/>
      </c>
      <c r="AG88" s="83" t="str">
        <f t="shared" ca="1" si="178"/>
        <v/>
      </c>
      <c r="AH88" s="79" t="str">
        <f t="shared" ca="1" si="179"/>
        <v/>
      </c>
      <c r="AI88" s="83" t="str">
        <f t="shared" ca="1" si="180"/>
        <v/>
      </c>
      <c r="AJ88" s="79" t="str">
        <f t="shared" ca="1" si="181"/>
        <v/>
      </c>
      <c r="AK88" s="83" t="str">
        <f t="shared" ca="1" si="182"/>
        <v/>
      </c>
      <c r="AL88" s="79" t="str">
        <f t="shared" ca="1" si="183"/>
        <v/>
      </c>
      <c r="AM88" s="83" t="str">
        <f t="shared" ca="1" si="184"/>
        <v/>
      </c>
      <c r="AN88" s="79" t="str">
        <f t="shared" ca="1" si="185"/>
        <v/>
      </c>
      <c r="AO88" s="83" t="str">
        <f t="shared" ca="1" si="186"/>
        <v/>
      </c>
      <c r="AP88" s="79" t="str">
        <f t="shared" ca="1" si="187"/>
        <v/>
      </c>
      <c r="AQ88" s="83" t="str">
        <f t="shared" ca="1" si="188"/>
        <v/>
      </c>
      <c r="AR88" s="79" t="str">
        <f t="shared" ca="1" si="189"/>
        <v/>
      </c>
      <c r="AS88" s="83" t="str">
        <f t="shared" ca="1" si="190"/>
        <v/>
      </c>
      <c r="AT88" s="79" t="str">
        <f t="shared" ca="1" si="191"/>
        <v/>
      </c>
      <c r="AU88" s="83" t="str">
        <f t="shared" ca="1" si="192"/>
        <v/>
      </c>
      <c r="AV88" s="79" t="str">
        <f t="shared" ca="1" si="193"/>
        <v/>
      </c>
      <c r="AW88" s="83" t="str">
        <f t="shared" ca="1" si="194"/>
        <v/>
      </c>
      <c r="AX88" s="79" t="str">
        <f t="shared" ca="1" si="195"/>
        <v/>
      </c>
      <c r="AY88" s="83" t="str">
        <f t="shared" ca="1" si="196"/>
        <v/>
      </c>
      <c r="AZ88" s="79" t="str">
        <f t="shared" ca="1" si="197"/>
        <v/>
      </c>
      <c r="BA88" s="83" t="str">
        <f t="shared" ca="1" si="198"/>
        <v/>
      </c>
      <c r="BB88" s="79" t="str">
        <f t="shared" ca="1" si="199"/>
        <v/>
      </c>
      <c r="BC88" s="83" t="str">
        <f t="shared" ca="1" si="200"/>
        <v/>
      </c>
      <c r="BD88" s="79" t="str">
        <f t="shared" ca="1" si="201"/>
        <v/>
      </c>
      <c r="BE88" s="83" t="str">
        <f t="shared" ca="1" si="202"/>
        <v/>
      </c>
      <c r="BF88" s="79" t="str">
        <f t="shared" ca="1" si="203"/>
        <v/>
      </c>
      <c r="BG88" s="83" t="str">
        <f t="shared" ca="1" si="204"/>
        <v/>
      </c>
      <c r="BH88" s="79" t="str">
        <f t="shared" ca="1" si="205"/>
        <v/>
      </c>
      <c r="BI88" s="83" t="str">
        <f t="shared" ca="1" si="206"/>
        <v/>
      </c>
      <c r="BJ88" s="79" t="str">
        <f t="shared" ca="1" si="207"/>
        <v/>
      </c>
      <c r="BK88" s="83" t="str">
        <f t="shared" ca="1" si="208"/>
        <v/>
      </c>
    </row>
    <row r="89" spans="1:63" s="69" customFormat="1" ht="21" customHeight="1">
      <c r="A89" s="282">
        <v>17</v>
      </c>
      <c r="B89" s="937" t="s">
        <v>298</v>
      </c>
      <c r="C89" s="78">
        <f t="shared" ca="1" si="149"/>
        <v>5978.27</v>
      </c>
      <c r="D89" s="84" t="str">
        <f t="shared" ca="1" si="150"/>
        <v/>
      </c>
      <c r="E89" s="83" t="str">
        <f t="shared" ca="1" si="151"/>
        <v/>
      </c>
      <c r="F89" s="79">
        <f t="shared" ca="1" si="152"/>
        <v>4860.8</v>
      </c>
      <c r="G89" s="83">
        <f t="shared" ca="1" si="153"/>
        <v>4.2105263157894735</v>
      </c>
      <c r="H89" s="79">
        <f t="shared" ca="1" si="154"/>
        <v>9660</v>
      </c>
      <c r="I89" s="83">
        <f t="shared" ca="1" si="155"/>
        <v>0</v>
      </c>
      <c r="J89" s="79">
        <f t="shared" ca="1" si="156"/>
        <v>3414</v>
      </c>
      <c r="K89" s="83">
        <f t="shared" ca="1" si="157"/>
        <v>4.2105263157894735</v>
      </c>
      <c r="L89" s="79" t="str">
        <f t="shared" ca="1" si="158"/>
        <v/>
      </c>
      <c r="M89" s="83" t="str">
        <f t="shared" ca="1" si="209"/>
        <v/>
      </c>
      <c r="N89" s="79" t="str">
        <f t="shared" ca="1" si="159"/>
        <v/>
      </c>
      <c r="O89" s="83" t="str">
        <f t="shared" ca="1" si="160"/>
        <v/>
      </c>
      <c r="P89" s="79" t="str">
        <f t="shared" ca="1" si="161"/>
        <v/>
      </c>
      <c r="Q89" s="83" t="str">
        <f t="shared" ca="1" si="162"/>
        <v/>
      </c>
      <c r="R89" s="79" t="str">
        <f t="shared" ca="1" si="163"/>
        <v/>
      </c>
      <c r="S89" s="83" t="str">
        <f t="shared" ca="1" si="164"/>
        <v/>
      </c>
      <c r="T89" s="79" t="str">
        <f t="shared" ca="1" si="165"/>
        <v/>
      </c>
      <c r="U89" s="83" t="str">
        <f t="shared" ca="1" si="166"/>
        <v/>
      </c>
      <c r="V89" s="79" t="str">
        <f t="shared" ca="1" si="167"/>
        <v/>
      </c>
      <c r="W89" s="83" t="str">
        <f t="shared" ca="1" si="168"/>
        <v/>
      </c>
      <c r="X89" s="79" t="str">
        <f t="shared" ca="1" si="169"/>
        <v/>
      </c>
      <c r="Y89" s="83" t="str">
        <f t="shared" ca="1" si="170"/>
        <v/>
      </c>
      <c r="Z89" s="79" t="str">
        <f t="shared" ca="1" si="171"/>
        <v/>
      </c>
      <c r="AA89" s="83" t="str">
        <f t="shared" ca="1" si="172"/>
        <v/>
      </c>
      <c r="AB89" s="79" t="str">
        <f t="shared" ca="1" si="173"/>
        <v/>
      </c>
      <c r="AC89" s="83" t="str">
        <f t="shared" ca="1" si="174"/>
        <v/>
      </c>
      <c r="AD89" s="79" t="str">
        <f t="shared" ca="1" si="175"/>
        <v/>
      </c>
      <c r="AE89" s="83" t="str">
        <f t="shared" ca="1" si="176"/>
        <v/>
      </c>
      <c r="AF89" s="79" t="str">
        <f t="shared" ca="1" si="177"/>
        <v/>
      </c>
      <c r="AG89" s="83" t="str">
        <f t="shared" ca="1" si="178"/>
        <v/>
      </c>
      <c r="AH89" s="79" t="str">
        <f t="shared" ca="1" si="179"/>
        <v/>
      </c>
      <c r="AI89" s="83" t="str">
        <f t="shared" ca="1" si="180"/>
        <v/>
      </c>
      <c r="AJ89" s="79" t="str">
        <f t="shared" ca="1" si="181"/>
        <v/>
      </c>
      <c r="AK89" s="83" t="str">
        <f t="shared" ca="1" si="182"/>
        <v/>
      </c>
      <c r="AL89" s="79" t="str">
        <f t="shared" ca="1" si="183"/>
        <v/>
      </c>
      <c r="AM89" s="83" t="str">
        <f t="shared" ca="1" si="184"/>
        <v/>
      </c>
      <c r="AN89" s="79" t="str">
        <f t="shared" ca="1" si="185"/>
        <v/>
      </c>
      <c r="AO89" s="83" t="str">
        <f t="shared" ca="1" si="186"/>
        <v/>
      </c>
      <c r="AP89" s="79" t="str">
        <f t="shared" ca="1" si="187"/>
        <v/>
      </c>
      <c r="AQ89" s="83" t="str">
        <f t="shared" ca="1" si="188"/>
        <v/>
      </c>
      <c r="AR89" s="79" t="str">
        <f t="shared" ca="1" si="189"/>
        <v/>
      </c>
      <c r="AS89" s="83" t="str">
        <f t="shared" ca="1" si="190"/>
        <v/>
      </c>
      <c r="AT89" s="79" t="str">
        <f t="shared" ca="1" si="191"/>
        <v/>
      </c>
      <c r="AU89" s="83" t="str">
        <f t="shared" ca="1" si="192"/>
        <v/>
      </c>
      <c r="AV89" s="79" t="str">
        <f t="shared" ca="1" si="193"/>
        <v/>
      </c>
      <c r="AW89" s="83" t="str">
        <f t="shared" ca="1" si="194"/>
        <v/>
      </c>
      <c r="AX89" s="79" t="str">
        <f t="shared" ca="1" si="195"/>
        <v/>
      </c>
      <c r="AY89" s="83" t="str">
        <f t="shared" ca="1" si="196"/>
        <v/>
      </c>
      <c r="AZ89" s="79" t="str">
        <f t="shared" ca="1" si="197"/>
        <v/>
      </c>
      <c r="BA89" s="83" t="str">
        <f t="shared" ca="1" si="198"/>
        <v/>
      </c>
      <c r="BB89" s="79" t="str">
        <f t="shared" ca="1" si="199"/>
        <v/>
      </c>
      <c r="BC89" s="83" t="str">
        <f t="shared" ca="1" si="200"/>
        <v/>
      </c>
      <c r="BD89" s="79" t="str">
        <f t="shared" ca="1" si="201"/>
        <v/>
      </c>
      <c r="BE89" s="83" t="str">
        <f t="shared" ca="1" si="202"/>
        <v/>
      </c>
      <c r="BF89" s="79" t="str">
        <f t="shared" ca="1" si="203"/>
        <v/>
      </c>
      <c r="BG89" s="83" t="str">
        <f t="shared" ca="1" si="204"/>
        <v/>
      </c>
      <c r="BH89" s="79" t="str">
        <f t="shared" ca="1" si="205"/>
        <v/>
      </c>
      <c r="BI89" s="83" t="str">
        <f t="shared" ca="1" si="206"/>
        <v/>
      </c>
      <c r="BJ89" s="79" t="str">
        <f t="shared" ca="1" si="207"/>
        <v/>
      </c>
      <c r="BK89" s="83" t="str">
        <f t="shared" ca="1" si="208"/>
        <v/>
      </c>
    </row>
    <row r="90" spans="1:63" s="69" customFormat="1" ht="21" customHeight="1">
      <c r="A90" s="282">
        <v>18</v>
      </c>
      <c r="B90" s="937" t="s">
        <v>299</v>
      </c>
      <c r="C90" s="78">
        <f t="shared" ca="1" si="149"/>
        <v>5978.27</v>
      </c>
      <c r="D90" s="84" t="str">
        <f t="shared" ca="1" si="150"/>
        <v/>
      </c>
      <c r="E90" s="83" t="str">
        <f t="shared" ca="1" si="151"/>
        <v/>
      </c>
      <c r="F90" s="79">
        <f t="shared" ca="1" si="152"/>
        <v>4860.8</v>
      </c>
      <c r="G90" s="83">
        <f t="shared" ca="1" si="153"/>
        <v>4.2105263157894735</v>
      </c>
      <c r="H90" s="79">
        <f t="shared" ca="1" si="154"/>
        <v>9660</v>
      </c>
      <c r="I90" s="83">
        <f t="shared" ca="1" si="155"/>
        <v>0</v>
      </c>
      <c r="J90" s="79">
        <f t="shared" ca="1" si="156"/>
        <v>3414</v>
      </c>
      <c r="K90" s="83">
        <f t="shared" ca="1" si="157"/>
        <v>4.2105263157894735</v>
      </c>
      <c r="L90" s="79" t="str">
        <f t="shared" ca="1" si="158"/>
        <v/>
      </c>
      <c r="M90" s="83" t="str">
        <f t="shared" ca="1" si="209"/>
        <v/>
      </c>
      <c r="N90" s="79" t="str">
        <f t="shared" ca="1" si="159"/>
        <v/>
      </c>
      <c r="O90" s="83" t="str">
        <f t="shared" ca="1" si="160"/>
        <v/>
      </c>
      <c r="P90" s="79" t="str">
        <f t="shared" ca="1" si="161"/>
        <v/>
      </c>
      <c r="Q90" s="83" t="str">
        <f t="shared" ca="1" si="162"/>
        <v/>
      </c>
      <c r="R90" s="79" t="str">
        <f t="shared" ca="1" si="163"/>
        <v/>
      </c>
      <c r="S90" s="83" t="str">
        <f t="shared" ca="1" si="164"/>
        <v/>
      </c>
      <c r="T90" s="79" t="str">
        <f t="shared" ca="1" si="165"/>
        <v/>
      </c>
      <c r="U90" s="83" t="str">
        <f t="shared" ca="1" si="166"/>
        <v/>
      </c>
      <c r="V90" s="79" t="str">
        <f t="shared" ca="1" si="167"/>
        <v/>
      </c>
      <c r="W90" s="83" t="str">
        <f t="shared" ca="1" si="168"/>
        <v/>
      </c>
      <c r="X90" s="79" t="str">
        <f t="shared" ca="1" si="169"/>
        <v/>
      </c>
      <c r="Y90" s="83" t="str">
        <f t="shared" ca="1" si="170"/>
        <v/>
      </c>
      <c r="Z90" s="79" t="str">
        <f t="shared" ca="1" si="171"/>
        <v/>
      </c>
      <c r="AA90" s="83" t="str">
        <f t="shared" ca="1" si="172"/>
        <v/>
      </c>
      <c r="AB90" s="79" t="str">
        <f t="shared" ca="1" si="173"/>
        <v/>
      </c>
      <c r="AC90" s="83" t="str">
        <f t="shared" ca="1" si="174"/>
        <v/>
      </c>
      <c r="AD90" s="79" t="str">
        <f t="shared" ca="1" si="175"/>
        <v/>
      </c>
      <c r="AE90" s="83" t="str">
        <f t="shared" ca="1" si="176"/>
        <v/>
      </c>
      <c r="AF90" s="79" t="str">
        <f t="shared" ca="1" si="177"/>
        <v/>
      </c>
      <c r="AG90" s="83" t="str">
        <f t="shared" ca="1" si="178"/>
        <v/>
      </c>
      <c r="AH90" s="79" t="str">
        <f t="shared" ca="1" si="179"/>
        <v/>
      </c>
      <c r="AI90" s="83" t="str">
        <f t="shared" ca="1" si="180"/>
        <v/>
      </c>
      <c r="AJ90" s="79" t="str">
        <f t="shared" ca="1" si="181"/>
        <v/>
      </c>
      <c r="AK90" s="83" t="str">
        <f t="shared" ca="1" si="182"/>
        <v/>
      </c>
      <c r="AL90" s="79" t="str">
        <f t="shared" ca="1" si="183"/>
        <v/>
      </c>
      <c r="AM90" s="83" t="str">
        <f t="shared" ca="1" si="184"/>
        <v/>
      </c>
      <c r="AN90" s="79" t="str">
        <f t="shared" ca="1" si="185"/>
        <v/>
      </c>
      <c r="AO90" s="83" t="str">
        <f t="shared" ca="1" si="186"/>
        <v/>
      </c>
      <c r="AP90" s="79" t="str">
        <f t="shared" ca="1" si="187"/>
        <v/>
      </c>
      <c r="AQ90" s="83" t="str">
        <f t="shared" ca="1" si="188"/>
        <v/>
      </c>
      <c r="AR90" s="79" t="str">
        <f t="shared" ca="1" si="189"/>
        <v/>
      </c>
      <c r="AS90" s="83" t="str">
        <f t="shared" ca="1" si="190"/>
        <v/>
      </c>
      <c r="AT90" s="79" t="str">
        <f t="shared" ca="1" si="191"/>
        <v/>
      </c>
      <c r="AU90" s="83" t="str">
        <f t="shared" ca="1" si="192"/>
        <v/>
      </c>
      <c r="AV90" s="79" t="str">
        <f t="shared" ca="1" si="193"/>
        <v/>
      </c>
      <c r="AW90" s="83" t="str">
        <f t="shared" ca="1" si="194"/>
        <v/>
      </c>
      <c r="AX90" s="79" t="str">
        <f t="shared" ca="1" si="195"/>
        <v/>
      </c>
      <c r="AY90" s="83" t="str">
        <f t="shared" ca="1" si="196"/>
        <v/>
      </c>
      <c r="AZ90" s="79" t="str">
        <f t="shared" ca="1" si="197"/>
        <v/>
      </c>
      <c r="BA90" s="83" t="str">
        <f t="shared" ca="1" si="198"/>
        <v/>
      </c>
      <c r="BB90" s="79" t="str">
        <f t="shared" ca="1" si="199"/>
        <v/>
      </c>
      <c r="BC90" s="83" t="str">
        <f t="shared" ca="1" si="200"/>
        <v/>
      </c>
      <c r="BD90" s="79" t="str">
        <f t="shared" ca="1" si="201"/>
        <v/>
      </c>
      <c r="BE90" s="83" t="str">
        <f t="shared" ca="1" si="202"/>
        <v/>
      </c>
      <c r="BF90" s="79" t="str">
        <f t="shared" ca="1" si="203"/>
        <v/>
      </c>
      <c r="BG90" s="83" t="str">
        <f t="shared" ca="1" si="204"/>
        <v/>
      </c>
      <c r="BH90" s="79" t="str">
        <f t="shared" ca="1" si="205"/>
        <v/>
      </c>
      <c r="BI90" s="83" t="str">
        <f t="shared" ca="1" si="206"/>
        <v/>
      </c>
      <c r="BJ90" s="79" t="str">
        <f t="shared" ca="1" si="207"/>
        <v/>
      </c>
      <c r="BK90" s="83" t="str">
        <f t="shared" ca="1" si="208"/>
        <v/>
      </c>
    </row>
    <row r="91" spans="1:63" s="69" customFormat="1" ht="21" customHeight="1">
      <c r="A91" s="282">
        <v>19</v>
      </c>
      <c r="B91" s="937" t="s">
        <v>300</v>
      </c>
      <c r="C91" s="78">
        <f t="shared" ca="1" si="149"/>
        <v>3859034.6</v>
      </c>
      <c r="D91" s="84" t="str">
        <f t="shared" ca="1" si="150"/>
        <v/>
      </c>
      <c r="E91" s="83" t="str">
        <f t="shared" ca="1" si="151"/>
        <v/>
      </c>
      <c r="F91" s="79">
        <f t="shared" ca="1" si="152"/>
        <v>6299603.7999999998</v>
      </c>
      <c r="G91" s="83">
        <f t="shared" ca="1" si="153"/>
        <v>0</v>
      </c>
      <c r="H91" s="79">
        <f t="shared" ca="1" si="154"/>
        <v>2340000</v>
      </c>
      <c r="I91" s="83">
        <f t="shared" ca="1" si="155"/>
        <v>4.2105263157894735</v>
      </c>
      <c r="J91" s="79">
        <f t="shared" ca="1" si="156"/>
        <v>2937500</v>
      </c>
      <c r="K91" s="83">
        <f t="shared" ca="1" si="157"/>
        <v>4.2105263157894735</v>
      </c>
      <c r="L91" s="79" t="str">
        <f t="shared" ca="1" si="158"/>
        <v/>
      </c>
      <c r="M91" s="83" t="str">
        <f t="shared" ca="1" si="209"/>
        <v/>
      </c>
      <c r="N91" s="79" t="str">
        <f t="shared" ca="1" si="159"/>
        <v/>
      </c>
      <c r="O91" s="83" t="str">
        <f t="shared" ca="1" si="160"/>
        <v/>
      </c>
      <c r="P91" s="79" t="str">
        <f t="shared" ca="1" si="161"/>
        <v/>
      </c>
      <c r="Q91" s="83" t="str">
        <f t="shared" ca="1" si="162"/>
        <v/>
      </c>
      <c r="R91" s="79" t="str">
        <f t="shared" ca="1" si="163"/>
        <v/>
      </c>
      <c r="S91" s="83" t="str">
        <f t="shared" ca="1" si="164"/>
        <v/>
      </c>
      <c r="T91" s="79" t="str">
        <f t="shared" ca="1" si="165"/>
        <v/>
      </c>
      <c r="U91" s="83" t="str">
        <f t="shared" ca="1" si="166"/>
        <v/>
      </c>
      <c r="V91" s="79" t="str">
        <f t="shared" ca="1" si="167"/>
        <v/>
      </c>
      <c r="W91" s="83" t="str">
        <f t="shared" ca="1" si="168"/>
        <v/>
      </c>
      <c r="X91" s="79" t="str">
        <f t="shared" ca="1" si="169"/>
        <v/>
      </c>
      <c r="Y91" s="83" t="str">
        <f t="shared" ca="1" si="170"/>
        <v/>
      </c>
      <c r="Z91" s="79" t="str">
        <f t="shared" ca="1" si="171"/>
        <v/>
      </c>
      <c r="AA91" s="83" t="str">
        <f t="shared" ca="1" si="172"/>
        <v/>
      </c>
      <c r="AB91" s="79" t="str">
        <f t="shared" ca="1" si="173"/>
        <v/>
      </c>
      <c r="AC91" s="83" t="str">
        <f t="shared" ca="1" si="174"/>
        <v/>
      </c>
      <c r="AD91" s="79" t="str">
        <f t="shared" ca="1" si="175"/>
        <v/>
      </c>
      <c r="AE91" s="83" t="str">
        <f t="shared" ca="1" si="176"/>
        <v/>
      </c>
      <c r="AF91" s="79" t="str">
        <f t="shared" ca="1" si="177"/>
        <v/>
      </c>
      <c r="AG91" s="83" t="str">
        <f t="shared" ca="1" si="178"/>
        <v/>
      </c>
      <c r="AH91" s="79" t="str">
        <f t="shared" ca="1" si="179"/>
        <v/>
      </c>
      <c r="AI91" s="83" t="str">
        <f t="shared" ca="1" si="180"/>
        <v/>
      </c>
      <c r="AJ91" s="79" t="str">
        <f t="shared" ca="1" si="181"/>
        <v/>
      </c>
      <c r="AK91" s="83" t="str">
        <f t="shared" ca="1" si="182"/>
        <v/>
      </c>
      <c r="AL91" s="79" t="str">
        <f t="shared" ca="1" si="183"/>
        <v/>
      </c>
      <c r="AM91" s="83" t="str">
        <f t="shared" ca="1" si="184"/>
        <v/>
      </c>
      <c r="AN91" s="79" t="str">
        <f t="shared" ca="1" si="185"/>
        <v/>
      </c>
      <c r="AO91" s="83" t="str">
        <f t="shared" ca="1" si="186"/>
        <v/>
      </c>
      <c r="AP91" s="79" t="str">
        <f t="shared" ca="1" si="187"/>
        <v/>
      </c>
      <c r="AQ91" s="83" t="str">
        <f t="shared" ca="1" si="188"/>
        <v/>
      </c>
      <c r="AR91" s="79" t="str">
        <f t="shared" ca="1" si="189"/>
        <v/>
      </c>
      <c r="AS91" s="83" t="str">
        <f t="shared" ca="1" si="190"/>
        <v/>
      </c>
      <c r="AT91" s="79" t="str">
        <f t="shared" ca="1" si="191"/>
        <v/>
      </c>
      <c r="AU91" s="83" t="str">
        <f t="shared" ca="1" si="192"/>
        <v/>
      </c>
      <c r="AV91" s="79" t="str">
        <f t="shared" ca="1" si="193"/>
        <v/>
      </c>
      <c r="AW91" s="83" t="str">
        <f t="shared" ca="1" si="194"/>
        <v/>
      </c>
      <c r="AX91" s="79" t="str">
        <f t="shared" ca="1" si="195"/>
        <v/>
      </c>
      <c r="AY91" s="83" t="str">
        <f t="shared" ca="1" si="196"/>
        <v/>
      </c>
      <c r="AZ91" s="79" t="str">
        <f t="shared" ca="1" si="197"/>
        <v/>
      </c>
      <c r="BA91" s="83" t="str">
        <f t="shared" ca="1" si="198"/>
        <v/>
      </c>
      <c r="BB91" s="79" t="str">
        <f t="shared" ca="1" si="199"/>
        <v/>
      </c>
      <c r="BC91" s="83" t="str">
        <f t="shared" ca="1" si="200"/>
        <v/>
      </c>
      <c r="BD91" s="79" t="str">
        <f t="shared" ca="1" si="201"/>
        <v/>
      </c>
      <c r="BE91" s="83" t="str">
        <f t="shared" ca="1" si="202"/>
        <v/>
      </c>
      <c r="BF91" s="79" t="str">
        <f t="shared" ca="1" si="203"/>
        <v/>
      </c>
      <c r="BG91" s="83" t="str">
        <f t="shared" ca="1" si="204"/>
        <v/>
      </c>
      <c r="BH91" s="79" t="str">
        <f t="shared" ca="1" si="205"/>
        <v/>
      </c>
      <c r="BI91" s="83" t="str">
        <f t="shared" ca="1" si="206"/>
        <v/>
      </c>
      <c r="BJ91" s="79" t="str">
        <f t="shared" ca="1" si="207"/>
        <v/>
      </c>
      <c r="BK91" s="83" t="str">
        <f t="shared" ca="1" si="208"/>
        <v/>
      </c>
    </row>
    <row r="92" spans="1:63" s="69" customFormat="1" ht="21" hidden="1" customHeight="1">
      <c r="A92" s="282">
        <v>20</v>
      </c>
      <c r="B92" s="938"/>
      <c r="C92" s="78" t="str">
        <f t="shared" si="149"/>
        <v/>
      </c>
      <c r="D92" s="84" t="str">
        <f t="shared" ca="1" si="150"/>
        <v/>
      </c>
      <c r="E92" s="83" t="str">
        <f t="shared" si="151"/>
        <v/>
      </c>
      <c r="F92" s="79" t="str">
        <f t="shared" ca="1" si="152"/>
        <v/>
      </c>
      <c r="G92" s="83" t="str">
        <f t="shared" si="153"/>
        <v/>
      </c>
      <c r="H92" s="79" t="str">
        <f t="shared" ca="1" si="154"/>
        <v/>
      </c>
      <c r="I92" s="83" t="str">
        <f t="shared" si="155"/>
        <v/>
      </c>
      <c r="J92" s="79" t="str">
        <f t="shared" ref="J92:J104" ca="1" si="210">IF($J$8="Habilitado",IF($B92="","",ROUND(VLOOKUP($B92,OFERENTE_4,6,FALSE),2)),"")</f>
        <v/>
      </c>
      <c r="K92" s="83" t="str">
        <f t="shared" si="157"/>
        <v/>
      </c>
      <c r="L92" s="79" t="str">
        <f t="shared" ca="1" si="158"/>
        <v/>
      </c>
      <c r="M92" s="83" t="str">
        <f t="shared" si="209"/>
        <v/>
      </c>
      <c r="N92" s="79" t="str">
        <f t="shared" ca="1" si="159"/>
        <v/>
      </c>
      <c r="O92" s="83" t="str">
        <f t="shared" si="160"/>
        <v/>
      </c>
      <c r="P92" s="79" t="str">
        <f t="shared" ca="1" si="161"/>
        <v/>
      </c>
      <c r="Q92" s="83" t="str">
        <f t="shared" si="162"/>
        <v/>
      </c>
      <c r="R92" s="79" t="str">
        <f t="shared" ca="1" si="163"/>
        <v/>
      </c>
      <c r="S92" s="83" t="str">
        <f t="shared" si="164"/>
        <v/>
      </c>
      <c r="T92" s="79" t="str">
        <f t="shared" ca="1" si="165"/>
        <v/>
      </c>
      <c r="U92" s="83" t="str">
        <f t="shared" si="166"/>
        <v/>
      </c>
      <c r="V92" s="79" t="str">
        <f t="shared" ca="1" si="167"/>
        <v/>
      </c>
      <c r="W92" s="83" t="str">
        <f t="shared" si="168"/>
        <v/>
      </c>
      <c r="X92" s="79" t="str">
        <f t="shared" ca="1" si="169"/>
        <v/>
      </c>
      <c r="Y92" s="83" t="str">
        <f t="shared" si="170"/>
        <v/>
      </c>
      <c r="Z92" s="79" t="str">
        <f t="shared" ca="1" si="171"/>
        <v/>
      </c>
      <c r="AA92" s="83" t="str">
        <f t="shared" si="172"/>
        <v/>
      </c>
      <c r="AB92" s="79" t="str">
        <f t="shared" ca="1" si="173"/>
        <v/>
      </c>
      <c r="AC92" s="83" t="str">
        <f t="shared" si="174"/>
        <v/>
      </c>
      <c r="AD92" s="79" t="str">
        <f t="shared" ca="1" si="175"/>
        <v/>
      </c>
      <c r="AE92" s="83" t="str">
        <f t="shared" si="176"/>
        <v/>
      </c>
      <c r="AF92" s="79" t="str">
        <f t="shared" ca="1" si="177"/>
        <v/>
      </c>
      <c r="AG92" s="83" t="str">
        <f t="shared" si="178"/>
        <v/>
      </c>
      <c r="AH92" s="79" t="str">
        <f t="shared" ca="1" si="179"/>
        <v/>
      </c>
      <c r="AI92" s="83" t="str">
        <f t="shared" si="180"/>
        <v/>
      </c>
      <c r="AJ92" s="79" t="str">
        <f t="shared" ca="1" si="181"/>
        <v/>
      </c>
      <c r="AK92" s="83" t="str">
        <f t="shared" si="182"/>
        <v/>
      </c>
      <c r="AL92" s="79" t="str">
        <f t="shared" ca="1" si="183"/>
        <v/>
      </c>
      <c r="AM92" s="83" t="str">
        <f t="shared" si="184"/>
        <v/>
      </c>
      <c r="AN92" s="79" t="str">
        <f t="shared" ca="1" si="185"/>
        <v/>
      </c>
      <c r="AO92" s="83" t="str">
        <f t="shared" si="186"/>
        <v/>
      </c>
      <c r="AP92" s="79" t="str">
        <f t="shared" ca="1" si="187"/>
        <v/>
      </c>
      <c r="AQ92" s="83" t="str">
        <f t="shared" si="188"/>
        <v/>
      </c>
      <c r="AR92" s="79" t="str">
        <f t="shared" ca="1" si="189"/>
        <v/>
      </c>
      <c r="AS92" s="83" t="str">
        <f t="shared" si="190"/>
        <v/>
      </c>
      <c r="AT92" s="79" t="str">
        <f t="shared" ca="1" si="191"/>
        <v/>
      </c>
      <c r="AU92" s="83" t="str">
        <f t="shared" si="192"/>
        <v/>
      </c>
      <c r="AV92" s="79" t="str">
        <f t="shared" ca="1" si="193"/>
        <v/>
      </c>
      <c r="AW92" s="83" t="str">
        <f t="shared" si="194"/>
        <v/>
      </c>
      <c r="AX92" s="79" t="str">
        <f t="shared" ca="1" si="195"/>
        <v/>
      </c>
      <c r="AY92" s="83" t="str">
        <f t="shared" si="196"/>
        <v/>
      </c>
      <c r="AZ92" s="79" t="str">
        <f t="shared" ca="1" si="197"/>
        <v/>
      </c>
      <c r="BA92" s="83" t="str">
        <f t="shared" si="198"/>
        <v/>
      </c>
      <c r="BB92" s="79" t="str">
        <f t="shared" ca="1" si="199"/>
        <v/>
      </c>
      <c r="BC92" s="83" t="str">
        <f t="shared" si="200"/>
        <v/>
      </c>
      <c r="BD92" s="79" t="str">
        <f t="shared" ca="1" si="201"/>
        <v/>
      </c>
      <c r="BE92" s="83" t="str">
        <f t="shared" si="202"/>
        <v/>
      </c>
      <c r="BF92" s="79" t="str">
        <f t="shared" ca="1" si="203"/>
        <v/>
      </c>
      <c r="BG92" s="83" t="str">
        <f t="shared" si="204"/>
        <v/>
      </c>
      <c r="BH92" s="79" t="str">
        <f t="shared" ca="1" si="205"/>
        <v/>
      </c>
      <c r="BI92" s="83" t="str">
        <f t="shared" si="206"/>
        <v/>
      </c>
      <c r="BJ92" s="79" t="str">
        <f t="shared" ca="1" si="207"/>
        <v/>
      </c>
      <c r="BK92" s="83" t="str">
        <f t="shared" si="208"/>
        <v/>
      </c>
    </row>
    <row r="93" spans="1:63" s="69" customFormat="1" ht="21" hidden="1" customHeight="1">
      <c r="A93" s="282">
        <v>21</v>
      </c>
      <c r="B93" s="938"/>
      <c r="C93" s="78" t="str">
        <f t="shared" si="149"/>
        <v/>
      </c>
      <c r="D93" s="84" t="str">
        <f t="shared" ca="1" si="150"/>
        <v/>
      </c>
      <c r="E93" s="83" t="str">
        <f t="shared" si="151"/>
        <v/>
      </c>
      <c r="F93" s="79" t="str">
        <f t="shared" ca="1" si="152"/>
        <v/>
      </c>
      <c r="G93" s="83" t="str">
        <f t="shared" si="153"/>
        <v/>
      </c>
      <c r="H93" s="79" t="str">
        <f t="shared" ca="1" si="154"/>
        <v/>
      </c>
      <c r="I93" s="83" t="str">
        <f t="shared" si="155"/>
        <v/>
      </c>
      <c r="J93" s="79" t="str">
        <f t="shared" ca="1" si="210"/>
        <v/>
      </c>
      <c r="K93" s="83" t="str">
        <f t="shared" si="157"/>
        <v/>
      </c>
      <c r="L93" s="79" t="str">
        <f t="shared" ca="1" si="158"/>
        <v/>
      </c>
      <c r="M93" s="83" t="str">
        <f t="shared" si="209"/>
        <v/>
      </c>
      <c r="N93" s="79" t="str">
        <f t="shared" ca="1" si="159"/>
        <v/>
      </c>
      <c r="O93" s="83" t="str">
        <f t="shared" si="160"/>
        <v/>
      </c>
      <c r="P93" s="79" t="str">
        <f t="shared" ca="1" si="161"/>
        <v/>
      </c>
      <c r="Q93" s="83" t="str">
        <f t="shared" si="162"/>
        <v/>
      </c>
      <c r="R93" s="79" t="str">
        <f t="shared" ca="1" si="163"/>
        <v/>
      </c>
      <c r="S93" s="83" t="str">
        <f t="shared" si="164"/>
        <v/>
      </c>
      <c r="T93" s="79" t="str">
        <f t="shared" ca="1" si="165"/>
        <v/>
      </c>
      <c r="U93" s="83" t="str">
        <f t="shared" si="166"/>
        <v/>
      </c>
      <c r="V93" s="79" t="str">
        <f t="shared" ca="1" si="167"/>
        <v/>
      </c>
      <c r="W93" s="83" t="str">
        <f t="shared" si="168"/>
        <v/>
      </c>
      <c r="X93" s="79" t="str">
        <f t="shared" ca="1" si="169"/>
        <v/>
      </c>
      <c r="Y93" s="83" t="str">
        <f t="shared" si="170"/>
        <v/>
      </c>
      <c r="Z93" s="79" t="str">
        <f t="shared" ca="1" si="171"/>
        <v/>
      </c>
      <c r="AA93" s="83" t="str">
        <f t="shared" si="172"/>
        <v/>
      </c>
      <c r="AB93" s="79" t="str">
        <f t="shared" ca="1" si="173"/>
        <v/>
      </c>
      <c r="AC93" s="83" t="str">
        <f t="shared" si="174"/>
        <v/>
      </c>
      <c r="AD93" s="79" t="str">
        <f t="shared" ca="1" si="175"/>
        <v/>
      </c>
      <c r="AE93" s="83" t="str">
        <f t="shared" si="176"/>
        <v/>
      </c>
      <c r="AF93" s="79" t="str">
        <f t="shared" ca="1" si="177"/>
        <v/>
      </c>
      <c r="AG93" s="83" t="str">
        <f t="shared" si="178"/>
        <v/>
      </c>
      <c r="AH93" s="79" t="str">
        <f t="shared" ca="1" si="179"/>
        <v/>
      </c>
      <c r="AI93" s="83" t="str">
        <f t="shared" si="180"/>
        <v/>
      </c>
      <c r="AJ93" s="79" t="str">
        <f t="shared" ca="1" si="181"/>
        <v/>
      </c>
      <c r="AK93" s="83" t="str">
        <f t="shared" si="182"/>
        <v/>
      </c>
      <c r="AL93" s="79" t="str">
        <f t="shared" ca="1" si="183"/>
        <v/>
      </c>
      <c r="AM93" s="83" t="str">
        <f t="shared" si="184"/>
        <v/>
      </c>
      <c r="AN93" s="79" t="str">
        <f t="shared" ca="1" si="185"/>
        <v/>
      </c>
      <c r="AO93" s="83" t="str">
        <f t="shared" si="186"/>
        <v/>
      </c>
      <c r="AP93" s="79" t="str">
        <f t="shared" ca="1" si="187"/>
        <v/>
      </c>
      <c r="AQ93" s="83" t="str">
        <f t="shared" si="188"/>
        <v/>
      </c>
      <c r="AR93" s="79" t="str">
        <f t="shared" ca="1" si="189"/>
        <v/>
      </c>
      <c r="AS93" s="83" t="str">
        <f t="shared" si="190"/>
        <v/>
      </c>
      <c r="AT93" s="79" t="str">
        <f t="shared" ca="1" si="191"/>
        <v/>
      </c>
      <c r="AU93" s="83" t="str">
        <f t="shared" si="192"/>
        <v/>
      </c>
      <c r="AV93" s="79" t="str">
        <f t="shared" ca="1" si="193"/>
        <v/>
      </c>
      <c r="AW93" s="83" t="str">
        <f t="shared" si="194"/>
        <v/>
      </c>
      <c r="AX93" s="79" t="str">
        <f t="shared" ca="1" si="195"/>
        <v/>
      </c>
      <c r="AY93" s="83" t="str">
        <f t="shared" si="196"/>
        <v/>
      </c>
      <c r="AZ93" s="79" t="str">
        <f t="shared" ca="1" si="197"/>
        <v/>
      </c>
      <c r="BA93" s="83" t="str">
        <f t="shared" si="198"/>
        <v/>
      </c>
      <c r="BB93" s="79" t="str">
        <f t="shared" ca="1" si="199"/>
        <v/>
      </c>
      <c r="BC93" s="83" t="str">
        <f t="shared" si="200"/>
        <v/>
      </c>
      <c r="BD93" s="79" t="str">
        <f t="shared" ca="1" si="201"/>
        <v/>
      </c>
      <c r="BE93" s="83" t="str">
        <f t="shared" si="202"/>
        <v/>
      </c>
      <c r="BF93" s="79" t="str">
        <f t="shared" ca="1" si="203"/>
        <v/>
      </c>
      <c r="BG93" s="83" t="str">
        <f t="shared" si="204"/>
        <v/>
      </c>
      <c r="BH93" s="79" t="str">
        <f t="shared" ca="1" si="205"/>
        <v/>
      </c>
      <c r="BI93" s="83" t="str">
        <f t="shared" si="206"/>
        <v/>
      </c>
      <c r="BJ93" s="79" t="str">
        <f t="shared" ca="1" si="207"/>
        <v/>
      </c>
      <c r="BK93" s="83" t="str">
        <f t="shared" si="208"/>
        <v/>
      </c>
    </row>
    <row r="94" spans="1:63" s="69" customFormat="1" ht="21" hidden="1" customHeight="1">
      <c r="A94" s="282">
        <v>22</v>
      </c>
      <c r="B94" s="938"/>
      <c r="C94" s="78" t="str">
        <f t="shared" si="149"/>
        <v/>
      </c>
      <c r="D94" s="84" t="str">
        <f t="shared" ca="1" si="150"/>
        <v/>
      </c>
      <c r="E94" s="83" t="str">
        <f t="shared" si="151"/>
        <v/>
      </c>
      <c r="F94" s="79" t="str">
        <f t="shared" ca="1" si="152"/>
        <v/>
      </c>
      <c r="G94" s="83" t="str">
        <f t="shared" si="153"/>
        <v/>
      </c>
      <c r="H94" s="79" t="str">
        <f t="shared" ca="1" si="154"/>
        <v/>
      </c>
      <c r="I94" s="83" t="str">
        <f t="shared" si="155"/>
        <v/>
      </c>
      <c r="J94" s="79" t="str">
        <f t="shared" ca="1" si="210"/>
        <v/>
      </c>
      <c r="K94" s="83" t="str">
        <f t="shared" si="157"/>
        <v/>
      </c>
      <c r="L94" s="79" t="str">
        <f t="shared" ca="1" si="158"/>
        <v/>
      </c>
      <c r="M94" s="83" t="str">
        <f t="shared" si="209"/>
        <v/>
      </c>
      <c r="N94" s="79" t="str">
        <f t="shared" ca="1" si="159"/>
        <v/>
      </c>
      <c r="O94" s="83" t="str">
        <f t="shared" si="160"/>
        <v/>
      </c>
      <c r="P94" s="79" t="str">
        <f t="shared" ca="1" si="161"/>
        <v/>
      </c>
      <c r="Q94" s="83" t="str">
        <f t="shared" si="162"/>
        <v/>
      </c>
      <c r="R94" s="79" t="str">
        <f t="shared" ca="1" si="163"/>
        <v/>
      </c>
      <c r="S94" s="83" t="str">
        <f t="shared" si="164"/>
        <v/>
      </c>
      <c r="T94" s="79" t="str">
        <f t="shared" ca="1" si="165"/>
        <v/>
      </c>
      <c r="U94" s="83" t="str">
        <f t="shared" si="166"/>
        <v/>
      </c>
      <c r="V94" s="79" t="str">
        <f t="shared" ca="1" si="167"/>
        <v/>
      </c>
      <c r="W94" s="83" t="str">
        <f t="shared" si="168"/>
        <v/>
      </c>
      <c r="X94" s="79" t="str">
        <f t="shared" ca="1" si="169"/>
        <v/>
      </c>
      <c r="Y94" s="83" t="str">
        <f t="shared" si="170"/>
        <v/>
      </c>
      <c r="Z94" s="79" t="str">
        <f t="shared" ca="1" si="171"/>
        <v/>
      </c>
      <c r="AA94" s="83" t="str">
        <f t="shared" si="172"/>
        <v/>
      </c>
      <c r="AB94" s="79" t="str">
        <f t="shared" ca="1" si="173"/>
        <v/>
      </c>
      <c r="AC94" s="83" t="str">
        <f t="shared" si="174"/>
        <v/>
      </c>
      <c r="AD94" s="79" t="str">
        <f t="shared" ca="1" si="175"/>
        <v/>
      </c>
      <c r="AE94" s="83" t="str">
        <f t="shared" si="176"/>
        <v/>
      </c>
      <c r="AF94" s="79" t="str">
        <f t="shared" ca="1" si="177"/>
        <v/>
      </c>
      <c r="AG94" s="83" t="str">
        <f t="shared" si="178"/>
        <v/>
      </c>
      <c r="AH94" s="79" t="str">
        <f t="shared" ca="1" si="179"/>
        <v/>
      </c>
      <c r="AI94" s="83" t="str">
        <f t="shared" si="180"/>
        <v/>
      </c>
      <c r="AJ94" s="79" t="str">
        <f t="shared" ca="1" si="181"/>
        <v/>
      </c>
      <c r="AK94" s="83" t="str">
        <f t="shared" si="182"/>
        <v/>
      </c>
      <c r="AL94" s="79" t="str">
        <f t="shared" ca="1" si="183"/>
        <v/>
      </c>
      <c r="AM94" s="83" t="str">
        <f t="shared" si="184"/>
        <v/>
      </c>
      <c r="AN94" s="79" t="str">
        <f t="shared" ca="1" si="185"/>
        <v/>
      </c>
      <c r="AO94" s="83" t="str">
        <f t="shared" si="186"/>
        <v/>
      </c>
      <c r="AP94" s="79" t="str">
        <f t="shared" ca="1" si="187"/>
        <v/>
      </c>
      <c r="AQ94" s="83" t="str">
        <f t="shared" si="188"/>
        <v/>
      </c>
      <c r="AR94" s="79" t="str">
        <f t="shared" ca="1" si="189"/>
        <v/>
      </c>
      <c r="AS94" s="83" t="str">
        <f t="shared" si="190"/>
        <v/>
      </c>
      <c r="AT94" s="79" t="str">
        <f t="shared" ca="1" si="191"/>
        <v/>
      </c>
      <c r="AU94" s="83" t="str">
        <f t="shared" si="192"/>
        <v/>
      </c>
      <c r="AV94" s="79" t="str">
        <f t="shared" ca="1" si="193"/>
        <v/>
      </c>
      <c r="AW94" s="83" t="str">
        <f t="shared" si="194"/>
        <v/>
      </c>
      <c r="AX94" s="79" t="str">
        <f t="shared" ca="1" si="195"/>
        <v/>
      </c>
      <c r="AY94" s="83" t="str">
        <f t="shared" si="196"/>
        <v/>
      </c>
      <c r="AZ94" s="79" t="str">
        <f t="shared" ca="1" si="197"/>
        <v/>
      </c>
      <c r="BA94" s="83" t="str">
        <f t="shared" si="198"/>
        <v/>
      </c>
      <c r="BB94" s="79" t="str">
        <f t="shared" ca="1" si="199"/>
        <v/>
      </c>
      <c r="BC94" s="83" t="str">
        <f t="shared" si="200"/>
        <v/>
      </c>
      <c r="BD94" s="79" t="str">
        <f t="shared" ca="1" si="201"/>
        <v/>
      </c>
      <c r="BE94" s="83" t="str">
        <f t="shared" si="202"/>
        <v/>
      </c>
      <c r="BF94" s="79" t="str">
        <f t="shared" ca="1" si="203"/>
        <v/>
      </c>
      <c r="BG94" s="83" t="str">
        <f t="shared" si="204"/>
        <v/>
      </c>
      <c r="BH94" s="79" t="str">
        <f t="shared" ca="1" si="205"/>
        <v/>
      </c>
      <c r="BI94" s="83" t="str">
        <f t="shared" si="206"/>
        <v/>
      </c>
      <c r="BJ94" s="79" t="str">
        <f t="shared" ca="1" si="207"/>
        <v/>
      </c>
      <c r="BK94" s="83" t="str">
        <f t="shared" si="208"/>
        <v/>
      </c>
    </row>
    <row r="95" spans="1:63" s="69" customFormat="1" ht="21" hidden="1" customHeight="1">
      <c r="A95" s="282">
        <v>23</v>
      </c>
      <c r="B95" s="936"/>
      <c r="C95" s="78" t="str">
        <f t="shared" si="149"/>
        <v/>
      </c>
      <c r="D95" s="84" t="str">
        <f t="shared" ca="1" si="150"/>
        <v/>
      </c>
      <c r="E95" s="83" t="str">
        <f t="shared" si="151"/>
        <v/>
      </c>
      <c r="F95" s="79" t="str">
        <f t="shared" ca="1" si="152"/>
        <v/>
      </c>
      <c r="G95" s="83" t="str">
        <f t="shared" si="153"/>
        <v/>
      </c>
      <c r="H95" s="79" t="str">
        <f t="shared" ca="1" si="154"/>
        <v/>
      </c>
      <c r="I95" s="83" t="str">
        <f t="shared" si="155"/>
        <v/>
      </c>
      <c r="J95" s="79" t="str">
        <f t="shared" ca="1" si="210"/>
        <v/>
      </c>
      <c r="K95" s="83" t="str">
        <f t="shared" si="157"/>
        <v/>
      </c>
      <c r="L95" s="79" t="str">
        <f t="shared" ca="1" si="158"/>
        <v/>
      </c>
      <c r="M95" s="83" t="str">
        <f t="shared" si="209"/>
        <v/>
      </c>
      <c r="N95" s="79" t="str">
        <f t="shared" ca="1" si="159"/>
        <v/>
      </c>
      <c r="O95" s="83" t="str">
        <f t="shared" si="160"/>
        <v/>
      </c>
      <c r="P95" s="79" t="str">
        <f t="shared" ca="1" si="161"/>
        <v/>
      </c>
      <c r="Q95" s="83" t="str">
        <f t="shared" si="162"/>
        <v/>
      </c>
      <c r="R95" s="79" t="str">
        <f t="shared" ca="1" si="163"/>
        <v/>
      </c>
      <c r="S95" s="83" t="str">
        <f t="shared" si="164"/>
        <v/>
      </c>
      <c r="T95" s="79" t="str">
        <f t="shared" ca="1" si="165"/>
        <v/>
      </c>
      <c r="U95" s="83" t="str">
        <f t="shared" si="166"/>
        <v/>
      </c>
      <c r="V95" s="79" t="str">
        <f t="shared" ca="1" si="167"/>
        <v/>
      </c>
      <c r="W95" s="83" t="str">
        <f t="shared" si="168"/>
        <v/>
      </c>
      <c r="X95" s="79" t="str">
        <f t="shared" ca="1" si="169"/>
        <v/>
      </c>
      <c r="Y95" s="83" t="str">
        <f t="shared" si="170"/>
        <v/>
      </c>
      <c r="Z95" s="79" t="str">
        <f t="shared" ca="1" si="171"/>
        <v/>
      </c>
      <c r="AA95" s="83" t="str">
        <f t="shared" si="172"/>
        <v/>
      </c>
      <c r="AB95" s="79" t="str">
        <f t="shared" ca="1" si="173"/>
        <v/>
      </c>
      <c r="AC95" s="83" t="str">
        <f t="shared" si="174"/>
        <v/>
      </c>
      <c r="AD95" s="79" t="str">
        <f t="shared" ca="1" si="175"/>
        <v/>
      </c>
      <c r="AE95" s="83" t="str">
        <f t="shared" si="176"/>
        <v/>
      </c>
      <c r="AF95" s="79" t="str">
        <f t="shared" ca="1" si="177"/>
        <v/>
      </c>
      <c r="AG95" s="83" t="str">
        <f t="shared" si="178"/>
        <v/>
      </c>
      <c r="AH95" s="79" t="str">
        <f t="shared" ca="1" si="179"/>
        <v/>
      </c>
      <c r="AI95" s="83" t="str">
        <f t="shared" si="180"/>
        <v/>
      </c>
      <c r="AJ95" s="79" t="str">
        <f t="shared" ca="1" si="181"/>
        <v/>
      </c>
      <c r="AK95" s="83" t="str">
        <f t="shared" si="182"/>
        <v/>
      </c>
      <c r="AL95" s="79" t="str">
        <f t="shared" ca="1" si="183"/>
        <v/>
      </c>
      <c r="AM95" s="83" t="str">
        <f t="shared" si="184"/>
        <v/>
      </c>
      <c r="AN95" s="79" t="str">
        <f t="shared" ca="1" si="185"/>
        <v/>
      </c>
      <c r="AO95" s="83" t="str">
        <f t="shared" si="186"/>
        <v/>
      </c>
      <c r="AP95" s="79" t="str">
        <f t="shared" ca="1" si="187"/>
        <v/>
      </c>
      <c r="AQ95" s="83" t="str">
        <f t="shared" si="188"/>
        <v/>
      </c>
      <c r="AR95" s="79" t="str">
        <f t="shared" ca="1" si="189"/>
        <v/>
      </c>
      <c r="AS95" s="83" t="str">
        <f t="shared" si="190"/>
        <v/>
      </c>
      <c r="AT95" s="79" t="str">
        <f t="shared" ca="1" si="191"/>
        <v/>
      </c>
      <c r="AU95" s="83" t="str">
        <f t="shared" si="192"/>
        <v/>
      </c>
      <c r="AV95" s="79" t="str">
        <f t="shared" ca="1" si="193"/>
        <v/>
      </c>
      <c r="AW95" s="83" t="str">
        <f t="shared" si="194"/>
        <v/>
      </c>
      <c r="AX95" s="79" t="str">
        <f t="shared" ca="1" si="195"/>
        <v/>
      </c>
      <c r="AY95" s="83" t="str">
        <f t="shared" si="196"/>
        <v/>
      </c>
      <c r="AZ95" s="79" t="str">
        <f t="shared" ca="1" si="197"/>
        <v/>
      </c>
      <c r="BA95" s="83" t="str">
        <f t="shared" si="198"/>
        <v/>
      </c>
      <c r="BB95" s="79" t="str">
        <f t="shared" ca="1" si="199"/>
        <v/>
      </c>
      <c r="BC95" s="83" t="str">
        <f t="shared" si="200"/>
        <v/>
      </c>
      <c r="BD95" s="79" t="str">
        <f t="shared" ca="1" si="201"/>
        <v/>
      </c>
      <c r="BE95" s="83" t="str">
        <f t="shared" si="202"/>
        <v/>
      </c>
      <c r="BF95" s="79" t="str">
        <f t="shared" ca="1" si="203"/>
        <v/>
      </c>
      <c r="BG95" s="83" t="str">
        <f t="shared" si="204"/>
        <v/>
      </c>
      <c r="BH95" s="79" t="str">
        <f t="shared" ca="1" si="205"/>
        <v/>
      </c>
      <c r="BI95" s="83" t="str">
        <f t="shared" si="206"/>
        <v/>
      </c>
      <c r="BJ95" s="79" t="str">
        <f t="shared" ca="1" si="207"/>
        <v/>
      </c>
      <c r="BK95" s="83" t="str">
        <f t="shared" si="208"/>
        <v/>
      </c>
    </row>
    <row r="96" spans="1:63" s="69" customFormat="1" ht="21" hidden="1" customHeight="1">
      <c r="A96" s="282">
        <v>24</v>
      </c>
      <c r="B96" s="936"/>
      <c r="C96" s="78" t="str">
        <f t="shared" si="149"/>
        <v/>
      </c>
      <c r="D96" s="84" t="str">
        <f t="shared" ca="1" si="150"/>
        <v/>
      </c>
      <c r="E96" s="83" t="str">
        <f t="shared" si="151"/>
        <v/>
      </c>
      <c r="F96" s="79" t="str">
        <f t="shared" ca="1" si="152"/>
        <v/>
      </c>
      <c r="G96" s="83" t="str">
        <f t="shared" si="153"/>
        <v/>
      </c>
      <c r="H96" s="79" t="str">
        <f t="shared" ca="1" si="154"/>
        <v/>
      </c>
      <c r="I96" s="83" t="str">
        <f t="shared" si="155"/>
        <v/>
      </c>
      <c r="J96" s="79" t="str">
        <f t="shared" ca="1" si="210"/>
        <v/>
      </c>
      <c r="K96" s="83" t="str">
        <f t="shared" si="157"/>
        <v/>
      </c>
      <c r="L96" s="79" t="str">
        <f t="shared" ca="1" si="158"/>
        <v/>
      </c>
      <c r="M96" s="83" t="str">
        <f t="shared" si="209"/>
        <v/>
      </c>
      <c r="N96" s="79" t="str">
        <f t="shared" ca="1" si="159"/>
        <v/>
      </c>
      <c r="O96" s="83" t="str">
        <f t="shared" si="160"/>
        <v/>
      </c>
      <c r="P96" s="79" t="str">
        <f t="shared" ca="1" si="161"/>
        <v/>
      </c>
      <c r="Q96" s="83" t="str">
        <f t="shared" si="162"/>
        <v/>
      </c>
      <c r="R96" s="79" t="str">
        <f t="shared" ca="1" si="163"/>
        <v/>
      </c>
      <c r="S96" s="83" t="str">
        <f t="shared" si="164"/>
        <v/>
      </c>
      <c r="T96" s="79" t="str">
        <f t="shared" ca="1" si="165"/>
        <v/>
      </c>
      <c r="U96" s="83" t="str">
        <f t="shared" si="166"/>
        <v/>
      </c>
      <c r="V96" s="79" t="str">
        <f t="shared" ca="1" si="167"/>
        <v/>
      </c>
      <c r="W96" s="83" t="str">
        <f t="shared" si="168"/>
        <v/>
      </c>
      <c r="X96" s="79" t="str">
        <f t="shared" ca="1" si="169"/>
        <v/>
      </c>
      <c r="Y96" s="83" t="str">
        <f t="shared" si="170"/>
        <v/>
      </c>
      <c r="Z96" s="79" t="str">
        <f t="shared" ca="1" si="171"/>
        <v/>
      </c>
      <c r="AA96" s="83" t="str">
        <f t="shared" si="172"/>
        <v/>
      </c>
      <c r="AB96" s="79" t="str">
        <f t="shared" ca="1" si="173"/>
        <v/>
      </c>
      <c r="AC96" s="83" t="str">
        <f t="shared" si="174"/>
        <v/>
      </c>
      <c r="AD96" s="79" t="str">
        <f t="shared" ca="1" si="175"/>
        <v/>
      </c>
      <c r="AE96" s="83" t="str">
        <f t="shared" si="176"/>
        <v/>
      </c>
      <c r="AF96" s="79" t="str">
        <f t="shared" ca="1" si="177"/>
        <v/>
      </c>
      <c r="AG96" s="83" t="str">
        <f t="shared" si="178"/>
        <v/>
      </c>
      <c r="AH96" s="79" t="str">
        <f t="shared" ca="1" si="179"/>
        <v/>
      </c>
      <c r="AI96" s="83" t="str">
        <f t="shared" si="180"/>
        <v/>
      </c>
      <c r="AJ96" s="79" t="str">
        <f t="shared" ca="1" si="181"/>
        <v/>
      </c>
      <c r="AK96" s="83" t="str">
        <f t="shared" si="182"/>
        <v/>
      </c>
      <c r="AL96" s="79" t="str">
        <f t="shared" ca="1" si="183"/>
        <v/>
      </c>
      <c r="AM96" s="83" t="str">
        <f t="shared" si="184"/>
        <v/>
      </c>
      <c r="AN96" s="79" t="str">
        <f t="shared" ca="1" si="185"/>
        <v/>
      </c>
      <c r="AO96" s="83" t="str">
        <f t="shared" si="186"/>
        <v/>
      </c>
      <c r="AP96" s="79" t="str">
        <f t="shared" ca="1" si="187"/>
        <v/>
      </c>
      <c r="AQ96" s="83" t="str">
        <f t="shared" si="188"/>
        <v/>
      </c>
      <c r="AR96" s="79" t="str">
        <f t="shared" ca="1" si="189"/>
        <v/>
      </c>
      <c r="AS96" s="83" t="str">
        <f t="shared" si="190"/>
        <v/>
      </c>
      <c r="AT96" s="79" t="str">
        <f t="shared" ca="1" si="191"/>
        <v/>
      </c>
      <c r="AU96" s="83" t="str">
        <f t="shared" si="192"/>
        <v/>
      </c>
      <c r="AV96" s="79" t="str">
        <f t="shared" ca="1" si="193"/>
        <v/>
      </c>
      <c r="AW96" s="83" t="str">
        <f t="shared" si="194"/>
        <v/>
      </c>
      <c r="AX96" s="79" t="str">
        <f t="shared" ca="1" si="195"/>
        <v/>
      </c>
      <c r="AY96" s="83" t="str">
        <f t="shared" si="196"/>
        <v/>
      </c>
      <c r="AZ96" s="79" t="str">
        <f t="shared" ca="1" si="197"/>
        <v/>
      </c>
      <c r="BA96" s="83" t="str">
        <f t="shared" si="198"/>
        <v/>
      </c>
      <c r="BB96" s="79" t="str">
        <f t="shared" ca="1" si="199"/>
        <v/>
      </c>
      <c r="BC96" s="83" t="str">
        <f t="shared" si="200"/>
        <v/>
      </c>
      <c r="BD96" s="79" t="str">
        <f t="shared" ca="1" si="201"/>
        <v/>
      </c>
      <c r="BE96" s="83" t="str">
        <f t="shared" si="202"/>
        <v/>
      </c>
      <c r="BF96" s="79" t="str">
        <f t="shared" ca="1" si="203"/>
        <v/>
      </c>
      <c r="BG96" s="83" t="str">
        <f t="shared" si="204"/>
        <v/>
      </c>
      <c r="BH96" s="79" t="str">
        <f t="shared" ca="1" si="205"/>
        <v/>
      </c>
      <c r="BI96" s="83" t="str">
        <f t="shared" si="206"/>
        <v/>
      </c>
      <c r="BJ96" s="79" t="str">
        <f t="shared" ca="1" si="207"/>
        <v/>
      </c>
      <c r="BK96" s="83" t="str">
        <f t="shared" si="208"/>
        <v/>
      </c>
    </row>
    <row r="97" spans="1:63" s="69" customFormat="1" ht="21" hidden="1" customHeight="1">
      <c r="A97" s="282">
        <v>25</v>
      </c>
      <c r="B97" s="73"/>
      <c r="C97" s="78" t="str">
        <f t="shared" si="149"/>
        <v/>
      </c>
      <c r="D97" s="84" t="str">
        <f t="shared" ca="1" si="150"/>
        <v/>
      </c>
      <c r="E97" s="83" t="str">
        <f t="shared" si="151"/>
        <v/>
      </c>
      <c r="F97" s="79" t="str">
        <f t="shared" ca="1" si="152"/>
        <v/>
      </c>
      <c r="G97" s="83" t="str">
        <f t="shared" si="153"/>
        <v/>
      </c>
      <c r="H97" s="79" t="str">
        <f t="shared" ca="1" si="154"/>
        <v/>
      </c>
      <c r="I97" s="83" t="str">
        <f t="shared" si="155"/>
        <v/>
      </c>
      <c r="J97" s="79" t="str">
        <f t="shared" ca="1" si="210"/>
        <v/>
      </c>
      <c r="K97" s="83" t="str">
        <f t="shared" si="157"/>
        <v/>
      </c>
      <c r="L97" s="79" t="str">
        <f t="shared" ca="1" si="158"/>
        <v/>
      </c>
      <c r="M97" s="83" t="str">
        <f t="shared" si="209"/>
        <v/>
      </c>
      <c r="N97" s="79" t="str">
        <f t="shared" ca="1" si="159"/>
        <v/>
      </c>
      <c r="O97" s="83" t="str">
        <f t="shared" si="160"/>
        <v/>
      </c>
      <c r="P97" s="79" t="str">
        <f t="shared" ca="1" si="161"/>
        <v/>
      </c>
      <c r="Q97" s="83" t="str">
        <f t="shared" si="162"/>
        <v/>
      </c>
      <c r="R97" s="79" t="str">
        <f t="shared" ca="1" si="163"/>
        <v/>
      </c>
      <c r="S97" s="83" t="str">
        <f t="shared" si="164"/>
        <v/>
      </c>
      <c r="T97" s="79" t="str">
        <f t="shared" ca="1" si="165"/>
        <v/>
      </c>
      <c r="U97" s="83" t="str">
        <f t="shared" si="166"/>
        <v/>
      </c>
      <c r="V97" s="79" t="str">
        <f t="shared" ca="1" si="167"/>
        <v/>
      </c>
      <c r="W97" s="83" t="str">
        <f t="shared" si="168"/>
        <v/>
      </c>
      <c r="X97" s="79" t="str">
        <f t="shared" ca="1" si="169"/>
        <v/>
      </c>
      <c r="Y97" s="83" t="str">
        <f t="shared" si="170"/>
        <v/>
      </c>
      <c r="Z97" s="79" t="str">
        <f t="shared" ca="1" si="171"/>
        <v/>
      </c>
      <c r="AA97" s="83" t="str">
        <f t="shared" si="172"/>
        <v/>
      </c>
      <c r="AB97" s="79" t="str">
        <f t="shared" ca="1" si="173"/>
        <v/>
      </c>
      <c r="AC97" s="83" t="str">
        <f t="shared" si="174"/>
        <v/>
      </c>
      <c r="AD97" s="79" t="str">
        <f t="shared" ca="1" si="175"/>
        <v/>
      </c>
      <c r="AE97" s="83" t="str">
        <f t="shared" si="176"/>
        <v/>
      </c>
      <c r="AF97" s="79" t="str">
        <f t="shared" ca="1" si="177"/>
        <v/>
      </c>
      <c r="AG97" s="83" t="str">
        <f t="shared" si="178"/>
        <v/>
      </c>
      <c r="AH97" s="79" t="str">
        <f t="shared" ca="1" si="179"/>
        <v/>
      </c>
      <c r="AI97" s="83" t="str">
        <f t="shared" si="180"/>
        <v/>
      </c>
      <c r="AJ97" s="79" t="str">
        <f t="shared" ca="1" si="181"/>
        <v/>
      </c>
      <c r="AK97" s="83" t="str">
        <f t="shared" si="182"/>
        <v/>
      </c>
      <c r="AL97" s="79" t="str">
        <f t="shared" ca="1" si="183"/>
        <v/>
      </c>
      <c r="AM97" s="83" t="str">
        <f t="shared" si="184"/>
        <v/>
      </c>
      <c r="AN97" s="79" t="str">
        <f t="shared" ca="1" si="185"/>
        <v/>
      </c>
      <c r="AO97" s="83" t="str">
        <f t="shared" si="186"/>
        <v/>
      </c>
      <c r="AP97" s="79" t="str">
        <f t="shared" ca="1" si="187"/>
        <v/>
      </c>
      <c r="AQ97" s="83" t="str">
        <f t="shared" si="188"/>
        <v/>
      </c>
      <c r="AR97" s="79" t="str">
        <f t="shared" ca="1" si="189"/>
        <v/>
      </c>
      <c r="AS97" s="83" t="str">
        <f t="shared" si="190"/>
        <v/>
      </c>
      <c r="AT97" s="79" t="str">
        <f t="shared" ca="1" si="191"/>
        <v/>
      </c>
      <c r="AU97" s="83" t="str">
        <f t="shared" si="192"/>
        <v/>
      </c>
      <c r="AV97" s="79" t="str">
        <f t="shared" ca="1" si="193"/>
        <v/>
      </c>
      <c r="AW97" s="83" t="str">
        <f t="shared" si="194"/>
        <v/>
      </c>
      <c r="AX97" s="79" t="str">
        <f t="shared" ca="1" si="195"/>
        <v/>
      </c>
      <c r="AY97" s="83" t="str">
        <f t="shared" si="196"/>
        <v/>
      </c>
      <c r="AZ97" s="79" t="str">
        <f t="shared" ca="1" si="197"/>
        <v/>
      </c>
      <c r="BA97" s="83" t="str">
        <f t="shared" si="198"/>
        <v/>
      </c>
      <c r="BB97" s="79" t="str">
        <f t="shared" ca="1" si="199"/>
        <v/>
      </c>
      <c r="BC97" s="83" t="str">
        <f t="shared" si="200"/>
        <v/>
      </c>
      <c r="BD97" s="79" t="str">
        <f t="shared" ca="1" si="201"/>
        <v/>
      </c>
      <c r="BE97" s="83" t="str">
        <f t="shared" si="202"/>
        <v/>
      </c>
      <c r="BF97" s="79" t="str">
        <f t="shared" ca="1" si="203"/>
        <v/>
      </c>
      <c r="BG97" s="83" t="str">
        <f t="shared" si="204"/>
        <v/>
      </c>
      <c r="BH97" s="79" t="str">
        <f t="shared" ca="1" si="205"/>
        <v/>
      </c>
      <c r="BI97" s="83" t="str">
        <f t="shared" si="206"/>
        <v/>
      </c>
      <c r="BJ97" s="79" t="str">
        <f t="shared" ca="1" si="207"/>
        <v/>
      </c>
      <c r="BK97" s="83" t="str">
        <f t="shared" si="208"/>
        <v/>
      </c>
    </row>
    <row r="98" spans="1:63" s="69" customFormat="1" ht="21" hidden="1" customHeight="1">
      <c r="A98" s="282">
        <v>26</v>
      </c>
      <c r="B98" s="73"/>
      <c r="C98" s="78" t="str">
        <f t="shared" si="149"/>
        <v/>
      </c>
      <c r="D98" s="84" t="str">
        <f t="shared" ca="1" si="150"/>
        <v/>
      </c>
      <c r="E98" s="83" t="str">
        <f t="shared" si="151"/>
        <v/>
      </c>
      <c r="F98" s="79" t="str">
        <f t="shared" ca="1" si="152"/>
        <v/>
      </c>
      <c r="G98" s="83" t="str">
        <f t="shared" si="153"/>
        <v/>
      </c>
      <c r="H98" s="79" t="str">
        <f t="shared" ca="1" si="154"/>
        <v/>
      </c>
      <c r="I98" s="83" t="str">
        <f t="shared" si="155"/>
        <v/>
      </c>
      <c r="J98" s="79" t="str">
        <f t="shared" ca="1" si="210"/>
        <v/>
      </c>
      <c r="K98" s="83" t="str">
        <f t="shared" si="157"/>
        <v/>
      </c>
      <c r="L98" s="79" t="str">
        <f t="shared" ca="1" si="158"/>
        <v/>
      </c>
      <c r="M98" s="83" t="str">
        <f t="shared" si="209"/>
        <v/>
      </c>
      <c r="N98" s="79" t="str">
        <f t="shared" ca="1" si="159"/>
        <v/>
      </c>
      <c r="O98" s="83" t="str">
        <f t="shared" si="160"/>
        <v/>
      </c>
      <c r="P98" s="79" t="str">
        <f t="shared" ca="1" si="161"/>
        <v/>
      </c>
      <c r="Q98" s="83" t="str">
        <f t="shared" si="162"/>
        <v/>
      </c>
      <c r="R98" s="79" t="str">
        <f t="shared" ca="1" si="163"/>
        <v/>
      </c>
      <c r="S98" s="83" t="str">
        <f t="shared" si="164"/>
        <v/>
      </c>
      <c r="T98" s="79" t="str">
        <f t="shared" ca="1" si="165"/>
        <v/>
      </c>
      <c r="U98" s="83" t="str">
        <f t="shared" si="166"/>
        <v/>
      </c>
      <c r="V98" s="79" t="str">
        <f t="shared" ca="1" si="167"/>
        <v/>
      </c>
      <c r="W98" s="83" t="str">
        <f t="shared" si="168"/>
        <v/>
      </c>
      <c r="X98" s="79" t="str">
        <f t="shared" ca="1" si="169"/>
        <v/>
      </c>
      <c r="Y98" s="83" t="str">
        <f t="shared" si="170"/>
        <v/>
      </c>
      <c r="Z98" s="79" t="str">
        <f t="shared" ca="1" si="171"/>
        <v/>
      </c>
      <c r="AA98" s="83" t="str">
        <f t="shared" si="172"/>
        <v/>
      </c>
      <c r="AB98" s="79" t="str">
        <f t="shared" ca="1" si="173"/>
        <v/>
      </c>
      <c r="AC98" s="83" t="str">
        <f t="shared" si="174"/>
        <v/>
      </c>
      <c r="AD98" s="79" t="str">
        <f t="shared" ca="1" si="175"/>
        <v/>
      </c>
      <c r="AE98" s="83" t="str">
        <f t="shared" si="176"/>
        <v/>
      </c>
      <c r="AF98" s="79" t="str">
        <f t="shared" ca="1" si="177"/>
        <v/>
      </c>
      <c r="AG98" s="83" t="str">
        <f t="shared" si="178"/>
        <v/>
      </c>
      <c r="AH98" s="79" t="str">
        <f t="shared" ca="1" si="179"/>
        <v/>
      </c>
      <c r="AI98" s="83" t="str">
        <f t="shared" si="180"/>
        <v/>
      </c>
      <c r="AJ98" s="79" t="str">
        <f t="shared" ca="1" si="181"/>
        <v/>
      </c>
      <c r="AK98" s="83" t="str">
        <f t="shared" si="182"/>
        <v/>
      </c>
      <c r="AL98" s="79" t="str">
        <f t="shared" ca="1" si="183"/>
        <v/>
      </c>
      <c r="AM98" s="83" t="str">
        <f t="shared" si="184"/>
        <v/>
      </c>
      <c r="AN98" s="79" t="str">
        <f t="shared" ca="1" si="185"/>
        <v/>
      </c>
      <c r="AO98" s="83" t="str">
        <f t="shared" si="186"/>
        <v/>
      </c>
      <c r="AP98" s="79" t="str">
        <f t="shared" ca="1" si="187"/>
        <v/>
      </c>
      <c r="AQ98" s="83" t="str">
        <f t="shared" si="188"/>
        <v/>
      </c>
      <c r="AR98" s="79" t="str">
        <f t="shared" ca="1" si="189"/>
        <v/>
      </c>
      <c r="AS98" s="83" t="str">
        <f t="shared" si="190"/>
        <v/>
      </c>
      <c r="AT98" s="79" t="str">
        <f t="shared" ca="1" si="191"/>
        <v/>
      </c>
      <c r="AU98" s="83" t="str">
        <f t="shared" si="192"/>
        <v/>
      </c>
      <c r="AV98" s="79" t="str">
        <f t="shared" ca="1" si="193"/>
        <v/>
      </c>
      <c r="AW98" s="83" t="str">
        <f t="shared" si="194"/>
        <v/>
      </c>
      <c r="AX98" s="79" t="str">
        <f t="shared" ca="1" si="195"/>
        <v/>
      </c>
      <c r="AY98" s="83" t="str">
        <f t="shared" si="196"/>
        <v/>
      </c>
      <c r="AZ98" s="79" t="str">
        <f t="shared" ca="1" si="197"/>
        <v/>
      </c>
      <c r="BA98" s="83" t="str">
        <f t="shared" si="198"/>
        <v/>
      </c>
      <c r="BB98" s="79" t="str">
        <f t="shared" ca="1" si="199"/>
        <v/>
      </c>
      <c r="BC98" s="83" t="str">
        <f t="shared" si="200"/>
        <v/>
      </c>
      <c r="BD98" s="79" t="str">
        <f t="shared" ca="1" si="201"/>
        <v/>
      </c>
      <c r="BE98" s="83" t="str">
        <f t="shared" si="202"/>
        <v/>
      </c>
      <c r="BF98" s="79" t="str">
        <f t="shared" ca="1" si="203"/>
        <v/>
      </c>
      <c r="BG98" s="83" t="str">
        <f t="shared" si="204"/>
        <v/>
      </c>
      <c r="BH98" s="79" t="str">
        <f t="shared" ca="1" si="205"/>
        <v/>
      </c>
      <c r="BI98" s="83" t="str">
        <f t="shared" si="206"/>
        <v/>
      </c>
      <c r="BJ98" s="79" t="str">
        <f t="shared" ca="1" si="207"/>
        <v/>
      </c>
      <c r="BK98" s="83" t="str">
        <f t="shared" si="208"/>
        <v/>
      </c>
    </row>
    <row r="99" spans="1:63" s="69" customFormat="1" ht="21" hidden="1" customHeight="1">
      <c r="A99" s="282">
        <v>27</v>
      </c>
      <c r="B99" s="73"/>
      <c r="C99" s="78" t="str">
        <f t="shared" si="149"/>
        <v/>
      </c>
      <c r="D99" s="84" t="str">
        <f t="shared" ca="1" si="150"/>
        <v/>
      </c>
      <c r="E99" s="83" t="str">
        <f t="shared" si="151"/>
        <v/>
      </c>
      <c r="F99" s="79" t="str">
        <f t="shared" ca="1" si="152"/>
        <v/>
      </c>
      <c r="G99" s="83" t="str">
        <f t="shared" si="153"/>
        <v/>
      </c>
      <c r="H99" s="79" t="str">
        <f t="shared" ca="1" si="154"/>
        <v/>
      </c>
      <c r="I99" s="83" t="str">
        <f t="shared" si="155"/>
        <v/>
      </c>
      <c r="J99" s="79" t="str">
        <f t="shared" ca="1" si="210"/>
        <v/>
      </c>
      <c r="K99" s="83" t="str">
        <f t="shared" si="157"/>
        <v/>
      </c>
      <c r="L99" s="79" t="str">
        <f t="shared" ca="1" si="158"/>
        <v/>
      </c>
      <c r="M99" s="83" t="str">
        <f t="shared" si="209"/>
        <v/>
      </c>
      <c r="N99" s="79" t="str">
        <f t="shared" ca="1" si="159"/>
        <v/>
      </c>
      <c r="O99" s="83" t="str">
        <f t="shared" si="160"/>
        <v/>
      </c>
      <c r="P99" s="79" t="str">
        <f t="shared" ca="1" si="161"/>
        <v/>
      </c>
      <c r="Q99" s="83" t="str">
        <f t="shared" si="162"/>
        <v/>
      </c>
      <c r="R99" s="79" t="str">
        <f t="shared" ca="1" si="163"/>
        <v/>
      </c>
      <c r="S99" s="83" t="str">
        <f t="shared" si="164"/>
        <v/>
      </c>
      <c r="T99" s="79" t="str">
        <f t="shared" ca="1" si="165"/>
        <v/>
      </c>
      <c r="U99" s="83" t="str">
        <f t="shared" si="166"/>
        <v/>
      </c>
      <c r="V99" s="79" t="str">
        <f t="shared" ca="1" si="167"/>
        <v/>
      </c>
      <c r="W99" s="83" t="str">
        <f t="shared" si="168"/>
        <v/>
      </c>
      <c r="X99" s="79" t="str">
        <f t="shared" ca="1" si="169"/>
        <v/>
      </c>
      <c r="Y99" s="83" t="str">
        <f t="shared" si="170"/>
        <v/>
      </c>
      <c r="Z99" s="79" t="str">
        <f t="shared" ca="1" si="171"/>
        <v/>
      </c>
      <c r="AA99" s="83" t="str">
        <f t="shared" si="172"/>
        <v/>
      </c>
      <c r="AB99" s="79" t="str">
        <f t="shared" ca="1" si="173"/>
        <v/>
      </c>
      <c r="AC99" s="83" t="str">
        <f t="shared" si="174"/>
        <v/>
      </c>
      <c r="AD99" s="79" t="str">
        <f t="shared" ca="1" si="175"/>
        <v/>
      </c>
      <c r="AE99" s="83" t="str">
        <f t="shared" si="176"/>
        <v/>
      </c>
      <c r="AF99" s="79" t="str">
        <f t="shared" ca="1" si="177"/>
        <v/>
      </c>
      <c r="AG99" s="83" t="str">
        <f t="shared" si="178"/>
        <v/>
      </c>
      <c r="AH99" s="79" t="str">
        <f t="shared" ca="1" si="179"/>
        <v/>
      </c>
      <c r="AI99" s="83" t="str">
        <f t="shared" si="180"/>
        <v/>
      </c>
      <c r="AJ99" s="79" t="str">
        <f t="shared" ca="1" si="181"/>
        <v/>
      </c>
      <c r="AK99" s="83" t="str">
        <f t="shared" si="182"/>
        <v/>
      </c>
      <c r="AL99" s="79" t="str">
        <f t="shared" ca="1" si="183"/>
        <v/>
      </c>
      <c r="AM99" s="83" t="str">
        <f t="shared" si="184"/>
        <v/>
      </c>
      <c r="AN99" s="79" t="str">
        <f t="shared" ca="1" si="185"/>
        <v/>
      </c>
      <c r="AO99" s="83" t="str">
        <f t="shared" si="186"/>
        <v/>
      </c>
      <c r="AP99" s="79" t="str">
        <f t="shared" ca="1" si="187"/>
        <v/>
      </c>
      <c r="AQ99" s="83" t="str">
        <f t="shared" si="188"/>
        <v/>
      </c>
      <c r="AR99" s="79" t="str">
        <f t="shared" ca="1" si="189"/>
        <v/>
      </c>
      <c r="AS99" s="83" t="str">
        <f t="shared" si="190"/>
        <v/>
      </c>
      <c r="AT99" s="79" t="str">
        <f t="shared" ca="1" si="191"/>
        <v/>
      </c>
      <c r="AU99" s="83" t="str">
        <f t="shared" si="192"/>
        <v/>
      </c>
      <c r="AV99" s="79" t="str">
        <f t="shared" ca="1" si="193"/>
        <v/>
      </c>
      <c r="AW99" s="83" t="str">
        <f t="shared" si="194"/>
        <v/>
      </c>
      <c r="AX99" s="79" t="str">
        <f t="shared" ca="1" si="195"/>
        <v/>
      </c>
      <c r="AY99" s="83" t="str">
        <f t="shared" si="196"/>
        <v/>
      </c>
      <c r="AZ99" s="79" t="str">
        <f t="shared" ca="1" si="197"/>
        <v/>
      </c>
      <c r="BA99" s="83" t="str">
        <f t="shared" si="198"/>
        <v/>
      </c>
      <c r="BB99" s="79" t="str">
        <f t="shared" ca="1" si="199"/>
        <v/>
      </c>
      <c r="BC99" s="83" t="str">
        <f t="shared" si="200"/>
        <v/>
      </c>
      <c r="BD99" s="79" t="str">
        <f t="shared" ca="1" si="201"/>
        <v/>
      </c>
      <c r="BE99" s="83" t="str">
        <f t="shared" si="202"/>
        <v/>
      </c>
      <c r="BF99" s="79" t="str">
        <f t="shared" ca="1" si="203"/>
        <v/>
      </c>
      <c r="BG99" s="83" t="str">
        <f t="shared" si="204"/>
        <v/>
      </c>
      <c r="BH99" s="79" t="str">
        <f t="shared" ca="1" si="205"/>
        <v/>
      </c>
      <c r="BI99" s="83" t="str">
        <f t="shared" si="206"/>
        <v/>
      </c>
      <c r="BJ99" s="79" t="str">
        <f t="shared" ca="1" si="207"/>
        <v/>
      </c>
      <c r="BK99" s="83" t="str">
        <f t="shared" si="208"/>
        <v/>
      </c>
    </row>
    <row r="100" spans="1:63" s="69" customFormat="1" ht="21" hidden="1" customHeight="1">
      <c r="A100" s="282">
        <v>28</v>
      </c>
      <c r="B100" s="73"/>
      <c r="C100" s="78" t="str">
        <f t="shared" si="149"/>
        <v/>
      </c>
      <c r="D100" s="84" t="str">
        <f t="shared" ca="1" si="150"/>
        <v/>
      </c>
      <c r="E100" s="83" t="str">
        <f t="shared" si="151"/>
        <v/>
      </c>
      <c r="F100" s="79" t="str">
        <f t="shared" ca="1" si="152"/>
        <v/>
      </c>
      <c r="G100" s="83" t="str">
        <f t="shared" si="153"/>
        <v/>
      </c>
      <c r="H100" s="79" t="str">
        <f t="shared" ca="1" si="154"/>
        <v/>
      </c>
      <c r="I100" s="83" t="str">
        <f t="shared" si="155"/>
        <v/>
      </c>
      <c r="J100" s="79" t="str">
        <f t="shared" ca="1" si="210"/>
        <v/>
      </c>
      <c r="K100" s="83" t="str">
        <f t="shared" si="157"/>
        <v/>
      </c>
      <c r="L100" s="79" t="str">
        <f t="shared" ca="1" si="158"/>
        <v/>
      </c>
      <c r="M100" s="83" t="str">
        <f t="shared" si="209"/>
        <v/>
      </c>
      <c r="N100" s="79" t="str">
        <f t="shared" ca="1" si="159"/>
        <v/>
      </c>
      <c r="O100" s="83" t="str">
        <f t="shared" si="160"/>
        <v/>
      </c>
      <c r="P100" s="79" t="str">
        <f t="shared" ca="1" si="161"/>
        <v/>
      </c>
      <c r="Q100" s="83" t="str">
        <f t="shared" si="162"/>
        <v/>
      </c>
      <c r="R100" s="79" t="str">
        <f t="shared" ca="1" si="163"/>
        <v/>
      </c>
      <c r="S100" s="83" t="str">
        <f t="shared" si="164"/>
        <v/>
      </c>
      <c r="T100" s="79" t="str">
        <f t="shared" ca="1" si="165"/>
        <v/>
      </c>
      <c r="U100" s="83" t="str">
        <f t="shared" si="166"/>
        <v/>
      </c>
      <c r="V100" s="79" t="str">
        <f t="shared" ca="1" si="167"/>
        <v/>
      </c>
      <c r="W100" s="83" t="str">
        <f t="shared" si="168"/>
        <v/>
      </c>
      <c r="X100" s="79" t="str">
        <f t="shared" ca="1" si="169"/>
        <v/>
      </c>
      <c r="Y100" s="83" t="str">
        <f t="shared" si="170"/>
        <v/>
      </c>
      <c r="Z100" s="79" t="str">
        <f t="shared" ca="1" si="171"/>
        <v/>
      </c>
      <c r="AA100" s="83" t="str">
        <f t="shared" si="172"/>
        <v/>
      </c>
      <c r="AB100" s="79" t="str">
        <f t="shared" ca="1" si="173"/>
        <v/>
      </c>
      <c r="AC100" s="83" t="str">
        <f t="shared" si="174"/>
        <v/>
      </c>
      <c r="AD100" s="79" t="str">
        <f t="shared" ca="1" si="175"/>
        <v/>
      </c>
      <c r="AE100" s="83" t="str">
        <f t="shared" si="176"/>
        <v/>
      </c>
      <c r="AF100" s="79" t="str">
        <f t="shared" ca="1" si="177"/>
        <v/>
      </c>
      <c r="AG100" s="83" t="str">
        <f t="shared" si="178"/>
        <v/>
      </c>
      <c r="AH100" s="79" t="str">
        <f t="shared" ca="1" si="179"/>
        <v/>
      </c>
      <c r="AI100" s="83" t="str">
        <f t="shared" si="180"/>
        <v/>
      </c>
      <c r="AJ100" s="79" t="str">
        <f t="shared" ca="1" si="181"/>
        <v/>
      </c>
      <c r="AK100" s="83" t="str">
        <f t="shared" si="182"/>
        <v/>
      </c>
      <c r="AL100" s="79" t="str">
        <f t="shared" ca="1" si="183"/>
        <v/>
      </c>
      <c r="AM100" s="83" t="str">
        <f t="shared" si="184"/>
        <v/>
      </c>
      <c r="AN100" s="79" t="str">
        <f t="shared" ca="1" si="185"/>
        <v/>
      </c>
      <c r="AO100" s="83" t="str">
        <f t="shared" si="186"/>
        <v/>
      </c>
      <c r="AP100" s="79" t="str">
        <f t="shared" ca="1" si="187"/>
        <v/>
      </c>
      <c r="AQ100" s="83" t="str">
        <f t="shared" si="188"/>
        <v/>
      </c>
      <c r="AR100" s="79" t="str">
        <f t="shared" ca="1" si="189"/>
        <v/>
      </c>
      <c r="AS100" s="83" t="str">
        <f t="shared" si="190"/>
        <v/>
      </c>
      <c r="AT100" s="79" t="str">
        <f t="shared" ca="1" si="191"/>
        <v/>
      </c>
      <c r="AU100" s="83" t="str">
        <f t="shared" si="192"/>
        <v/>
      </c>
      <c r="AV100" s="79" t="str">
        <f t="shared" ca="1" si="193"/>
        <v/>
      </c>
      <c r="AW100" s="83" t="str">
        <f t="shared" si="194"/>
        <v/>
      </c>
      <c r="AX100" s="79" t="str">
        <f t="shared" ca="1" si="195"/>
        <v/>
      </c>
      <c r="AY100" s="83" t="str">
        <f t="shared" si="196"/>
        <v/>
      </c>
      <c r="AZ100" s="79" t="str">
        <f t="shared" ca="1" si="197"/>
        <v/>
      </c>
      <c r="BA100" s="83" t="str">
        <f t="shared" si="198"/>
        <v/>
      </c>
      <c r="BB100" s="79" t="str">
        <f t="shared" ca="1" si="199"/>
        <v/>
      </c>
      <c r="BC100" s="83" t="str">
        <f t="shared" si="200"/>
        <v/>
      </c>
      <c r="BD100" s="79" t="str">
        <f t="shared" ca="1" si="201"/>
        <v/>
      </c>
      <c r="BE100" s="83" t="str">
        <f t="shared" si="202"/>
        <v/>
      </c>
      <c r="BF100" s="79" t="str">
        <f t="shared" ca="1" si="203"/>
        <v/>
      </c>
      <c r="BG100" s="83" t="str">
        <f t="shared" si="204"/>
        <v/>
      </c>
      <c r="BH100" s="79" t="str">
        <f t="shared" ca="1" si="205"/>
        <v/>
      </c>
      <c r="BI100" s="83" t="str">
        <f t="shared" si="206"/>
        <v/>
      </c>
      <c r="BJ100" s="79" t="str">
        <f t="shared" ca="1" si="207"/>
        <v/>
      </c>
      <c r="BK100" s="83" t="str">
        <f t="shared" si="208"/>
        <v/>
      </c>
    </row>
    <row r="101" spans="1:63" s="69" customFormat="1" ht="21" hidden="1" customHeight="1">
      <c r="A101" s="282">
        <v>29</v>
      </c>
      <c r="B101" s="73"/>
      <c r="C101" s="78" t="str">
        <f t="shared" si="149"/>
        <v/>
      </c>
      <c r="D101" s="84" t="str">
        <f t="shared" ca="1" si="150"/>
        <v/>
      </c>
      <c r="E101" s="83" t="str">
        <f t="shared" si="151"/>
        <v/>
      </c>
      <c r="F101" s="79" t="str">
        <f t="shared" ca="1" si="152"/>
        <v/>
      </c>
      <c r="G101" s="83" t="str">
        <f t="shared" si="153"/>
        <v/>
      </c>
      <c r="H101" s="79" t="str">
        <f t="shared" ca="1" si="154"/>
        <v/>
      </c>
      <c r="I101" s="83" t="str">
        <f t="shared" si="155"/>
        <v/>
      </c>
      <c r="J101" s="79" t="str">
        <f t="shared" ca="1" si="210"/>
        <v/>
      </c>
      <c r="K101" s="83" t="str">
        <f t="shared" si="157"/>
        <v/>
      </c>
      <c r="L101" s="79" t="str">
        <f t="shared" ca="1" si="158"/>
        <v/>
      </c>
      <c r="M101" s="83" t="str">
        <f t="shared" si="209"/>
        <v/>
      </c>
      <c r="N101" s="79" t="str">
        <f t="shared" ca="1" si="159"/>
        <v/>
      </c>
      <c r="O101" s="83" t="str">
        <f t="shared" si="160"/>
        <v/>
      </c>
      <c r="P101" s="79" t="str">
        <f t="shared" ca="1" si="161"/>
        <v/>
      </c>
      <c r="Q101" s="83" t="str">
        <f t="shared" si="162"/>
        <v/>
      </c>
      <c r="R101" s="79" t="str">
        <f t="shared" ca="1" si="163"/>
        <v/>
      </c>
      <c r="S101" s="83" t="str">
        <f t="shared" si="164"/>
        <v/>
      </c>
      <c r="T101" s="79" t="str">
        <f t="shared" ca="1" si="165"/>
        <v/>
      </c>
      <c r="U101" s="83" t="str">
        <f t="shared" si="166"/>
        <v/>
      </c>
      <c r="V101" s="79" t="str">
        <f t="shared" ca="1" si="167"/>
        <v/>
      </c>
      <c r="W101" s="83" t="str">
        <f t="shared" si="168"/>
        <v/>
      </c>
      <c r="X101" s="79" t="str">
        <f t="shared" ca="1" si="169"/>
        <v/>
      </c>
      <c r="Y101" s="83" t="str">
        <f t="shared" si="170"/>
        <v/>
      </c>
      <c r="Z101" s="79" t="str">
        <f t="shared" ca="1" si="171"/>
        <v/>
      </c>
      <c r="AA101" s="83" t="str">
        <f t="shared" si="172"/>
        <v/>
      </c>
      <c r="AB101" s="79" t="str">
        <f t="shared" ca="1" si="173"/>
        <v/>
      </c>
      <c r="AC101" s="83" t="str">
        <f t="shared" si="174"/>
        <v/>
      </c>
      <c r="AD101" s="79" t="str">
        <f t="shared" ca="1" si="175"/>
        <v/>
      </c>
      <c r="AE101" s="83" t="str">
        <f t="shared" si="176"/>
        <v/>
      </c>
      <c r="AF101" s="79" t="str">
        <f t="shared" ca="1" si="177"/>
        <v/>
      </c>
      <c r="AG101" s="83" t="str">
        <f t="shared" si="178"/>
        <v/>
      </c>
      <c r="AH101" s="79" t="str">
        <f t="shared" ca="1" si="179"/>
        <v/>
      </c>
      <c r="AI101" s="83" t="str">
        <f t="shared" si="180"/>
        <v/>
      </c>
      <c r="AJ101" s="79" t="str">
        <f t="shared" ca="1" si="181"/>
        <v/>
      </c>
      <c r="AK101" s="83" t="str">
        <f t="shared" si="182"/>
        <v/>
      </c>
      <c r="AL101" s="79" t="str">
        <f t="shared" ca="1" si="183"/>
        <v/>
      </c>
      <c r="AM101" s="83" t="str">
        <f t="shared" si="184"/>
        <v/>
      </c>
      <c r="AN101" s="79" t="str">
        <f t="shared" ca="1" si="185"/>
        <v/>
      </c>
      <c r="AO101" s="83" t="str">
        <f t="shared" si="186"/>
        <v/>
      </c>
      <c r="AP101" s="79" t="str">
        <f t="shared" ca="1" si="187"/>
        <v/>
      </c>
      <c r="AQ101" s="83" t="str">
        <f t="shared" si="188"/>
        <v/>
      </c>
      <c r="AR101" s="79" t="str">
        <f t="shared" ca="1" si="189"/>
        <v/>
      </c>
      <c r="AS101" s="83" t="str">
        <f t="shared" si="190"/>
        <v/>
      </c>
      <c r="AT101" s="79" t="str">
        <f t="shared" ca="1" si="191"/>
        <v/>
      </c>
      <c r="AU101" s="83" t="str">
        <f t="shared" si="192"/>
        <v/>
      </c>
      <c r="AV101" s="79" t="str">
        <f t="shared" ca="1" si="193"/>
        <v/>
      </c>
      <c r="AW101" s="83" t="str">
        <f t="shared" si="194"/>
        <v/>
      </c>
      <c r="AX101" s="79" t="str">
        <f t="shared" ca="1" si="195"/>
        <v/>
      </c>
      <c r="AY101" s="83" t="str">
        <f t="shared" si="196"/>
        <v/>
      </c>
      <c r="AZ101" s="79" t="str">
        <f t="shared" ca="1" si="197"/>
        <v/>
      </c>
      <c r="BA101" s="83" t="str">
        <f t="shared" si="198"/>
        <v/>
      </c>
      <c r="BB101" s="79" t="str">
        <f t="shared" ca="1" si="199"/>
        <v/>
      </c>
      <c r="BC101" s="83" t="str">
        <f t="shared" si="200"/>
        <v/>
      </c>
      <c r="BD101" s="79" t="str">
        <f t="shared" ca="1" si="201"/>
        <v/>
      </c>
      <c r="BE101" s="83" t="str">
        <f t="shared" si="202"/>
        <v/>
      </c>
      <c r="BF101" s="79" t="str">
        <f t="shared" ca="1" si="203"/>
        <v/>
      </c>
      <c r="BG101" s="83" t="str">
        <f t="shared" si="204"/>
        <v/>
      </c>
      <c r="BH101" s="79" t="str">
        <f t="shared" ca="1" si="205"/>
        <v/>
      </c>
      <c r="BI101" s="83" t="str">
        <f t="shared" si="206"/>
        <v/>
      </c>
      <c r="BJ101" s="79" t="str">
        <f t="shared" ca="1" si="207"/>
        <v/>
      </c>
      <c r="BK101" s="83" t="str">
        <f t="shared" si="208"/>
        <v/>
      </c>
    </row>
    <row r="102" spans="1:63" s="69" customFormat="1" ht="21" hidden="1" customHeight="1">
      <c r="A102" s="282">
        <v>30</v>
      </c>
      <c r="B102" s="73"/>
      <c r="C102" s="78" t="str">
        <f t="shared" si="149"/>
        <v/>
      </c>
      <c r="D102" s="84" t="str">
        <f t="shared" ca="1" si="150"/>
        <v/>
      </c>
      <c r="E102" s="83" t="str">
        <f t="shared" si="151"/>
        <v/>
      </c>
      <c r="F102" s="79" t="str">
        <f t="shared" ca="1" si="152"/>
        <v/>
      </c>
      <c r="G102" s="83" t="str">
        <f t="shared" si="153"/>
        <v/>
      </c>
      <c r="H102" s="79" t="str">
        <f t="shared" ca="1" si="154"/>
        <v/>
      </c>
      <c r="I102" s="83" t="str">
        <f t="shared" si="155"/>
        <v/>
      </c>
      <c r="J102" s="79" t="str">
        <f t="shared" ca="1" si="210"/>
        <v/>
      </c>
      <c r="K102" s="83" t="str">
        <f t="shared" si="157"/>
        <v/>
      </c>
      <c r="L102" s="79" t="str">
        <f t="shared" ca="1" si="158"/>
        <v/>
      </c>
      <c r="M102" s="83" t="str">
        <f t="shared" si="209"/>
        <v/>
      </c>
      <c r="N102" s="79" t="str">
        <f t="shared" ca="1" si="159"/>
        <v/>
      </c>
      <c r="O102" s="83" t="str">
        <f t="shared" si="160"/>
        <v/>
      </c>
      <c r="P102" s="79" t="str">
        <f t="shared" ca="1" si="161"/>
        <v/>
      </c>
      <c r="Q102" s="83" t="str">
        <f t="shared" si="162"/>
        <v/>
      </c>
      <c r="R102" s="79" t="str">
        <f t="shared" ca="1" si="163"/>
        <v/>
      </c>
      <c r="S102" s="83" t="str">
        <f t="shared" si="164"/>
        <v/>
      </c>
      <c r="T102" s="79" t="str">
        <f t="shared" ca="1" si="165"/>
        <v/>
      </c>
      <c r="U102" s="83" t="str">
        <f t="shared" si="166"/>
        <v/>
      </c>
      <c r="V102" s="79" t="str">
        <f t="shared" ca="1" si="167"/>
        <v/>
      </c>
      <c r="W102" s="83" t="str">
        <f t="shared" si="168"/>
        <v/>
      </c>
      <c r="X102" s="79" t="str">
        <f t="shared" ca="1" si="169"/>
        <v/>
      </c>
      <c r="Y102" s="83" t="str">
        <f t="shared" si="170"/>
        <v/>
      </c>
      <c r="Z102" s="79" t="str">
        <f t="shared" ca="1" si="171"/>
        <v/>
      </c>
      <c r="AA102" s="83" t="str">
        <f t="shared" si="172"/>
        <v/>
      </c>
      <c r="AB102" s="79" t="str">
        <f t="shared" ca="1" si="173"/>
        <v/>
      </c>
      <c r="AC102" s="83" t="str">
        <f t="shared" si="174"/>
        <v/>
      </c>
      <c r="AD102" s="79" t="str">
        <f t="shared" ca="1" si="175"/>
        <v/>
      </c>
      <c r="AE102" s="83" t="str">
        <f t="shared" si="176"/>
        <v/>
      </c>
      <c r="AF102" s="79" t="str">
        <f t="shared" ca="1" si="177"/>
        <v/>
      </c>
      <c r="AG102" s="83" t="str">
        <f t="shared" si="178"/>
        <v/>
      </c>
      <c r="AH102" s="79" t="str">
        <f t="shared" ca="1" si="179"/>
        <v/>
      </c>
      <c r="AI102" s="83" t="str">
        <f t="shared" si="180"/>
        <v/>
      </c>
      <c r="AJ102" s="79" t="str">
        <f t="shared" ca="1" si="181"/>
        <v/>
      </c>
      <c r="AK102" s="83" t="str">
        <f t="shared" si="182"/>
        <v/>
      </c>
      <c r="AL102" s="79" t="str">
        <f t="shared" ca="1" si="183"/>
        <v/>
      </c>
      <c r="AM102" s="83" t="str">
        <f t="shared" si="184"/>
        <v/>
      </c>
      <c r="AN102" s="79" t="str">
        <f t="shared" ca="1" si="185"/>
        <v/>
      </c>
      <c r="AO102" s="83" t="str">
        <f t="shared" si="186"/>
        <v/>
      </c>
      <c r="AP102" s="79" t="str">
        <f t="shared" ca="1" si="187"/>
        <v/>
      </c>
      <c r="AQ102" s="83" t="str">
        <f t="shared" si="188"/>
        <v/>
      </c>
      <c r="AR102" s="79" t="str">
        <f t="shared" ca="1" si="189"/>
        <v/>
      </c>
      <c r="AS102" s="83" t="str">
        <f t="shared" si="190"/>
        <v/>
      </c>
      <c r="AT102" s="79" t="str">
        <f t="shared" ca="1" si="191"/>
        <v/>
      </c>
      <c r="AU102" s="83" t="str">
        <f t="shared" si="192"/>
        <v/>
      </c>
      <c r="AV102" s="79" t="str">
        <f t="shared" ca="1" si="193"/>
        <v/>
      </c>
      <c r="AW102" s="83" t="str">
        <f t="shared" si="194"/>
        <v/>
      </c>
      <c r="AX102" s="79" t="str">
        <f t="shared" ca="1" si="195"/>
        <v/>
      </c>
      <c r="AY102" s="83" t="str">
        <f t="shared" si="196"/>
        <v/>
      </c>
      <c r="AZ102" s="79" t="str">
        <f t="shared" ca="1" si="197"/>
        <v/>
      </c>
      <c r="BA102" s="83" t="str">
        <f t="shared" si="198"/>
        <v/>
      </c>
      <c r="BB102" s="79" t="str">
        <f t="shared" ca="1" si="199"/>
        <v/>
      </c>
      <c r="BC102" s="83" t="str">
        <f t="shared" si="200"/>
        <v/>
      </c>
      <c r="BD102" s="79" t="str">
        <f t="shared" ca="1" si="201"/>
        <v/>
      </c>
      <c r="BE102" s="83" t="str">
        <f t="shared" si="202"/>
        <v/>
      </c>
      <c r="BF102" s="79" t="str">
        <f t="shared" ca="1" si="203"/>
        <v/>
      </c>
      <c r="BG102" s="83" t="str">
        <f t="shared" si="204"/>
        <v/>
      </c>
      <c r="BH102" s="79" t="str">
        <f t="shared" ca="1" si="205"/>
        <v/>
      </c>
      <c r="BI102" s="83" t="str">
        <f t="shared" si="206"/>
        <v/>
      </c>
      <c r="BJ102" s="79" t="str">
        <f t="shared" ca="1" si="207"/>
        <v/>
      </c>
      <c r="BK102" s="83" t="str">
        <f t="shared" si="208"/>
        <v/>
      </c>
    </row>
    <row r="103" spans="1:63" s="69" customFormat="1" ht="21" hidden="1" customHeight="1">
      <c r="A103" s="282">
        <v>31</v>
      </c>
      <c r="B103" s="73"/>
      <c r="C103" s="78" t="str">
        <f t="shared" si="149"/>
        <v/>
      </c>
      <c r="D103" s="84" t="str">
        <f t="shared" ca="1" si="150"/>
        <v/>
      </c>
      <c r="E103" s="83" t="str">
        <f t="shared" si="151"/>
        <v/>
      </c>
      <c r="F103" s="79" t="str">
        <f t="shared" ca="1" si="152"/>
        <v/>
      </c>
      <c r="G103" s="83" t="str">
        <f t="shared" si="153"/>
        <v/>
      </c>
      <c r="H103" s="79" t="str">
        <f t="shared" ca="1" si="154"/>
        <v/>
      </c>
      <c r="I103" s="83" t="str">
        <f t="shared" si="155"/>
        <v/>
      </c>
      <c r="J103" s="79" t="str">
        <f t="shared" ca="1" si="210"/>
        <v/>
      </c>
      <c r="K103" s="83" t="str">
        <f t="shared" si="157"/>
        <v/>
      </c>
      <c r="L103" s="79" t="str">
        <f t="shared" ca="1" si="158"/>
        <v/>
      </c>
      <c r="M103" s="83" t="str">
        <f t="shared" si="209"/>
        <v/>
      </c>
      <c r="N103" s="79" t="str">
        <f t="shared" ca="1" si="159"/>
        <v/>
      </c>
      <c r="O103" s="83" t="str">
        <f t="shared" si="160"/>
        <v/>
      </c>
      <c r="P103" s="79" t="str">
        <f t="shared" ca="1" si="161"/>
        <v/>
      </c>
      <c r="Q103" s="83" t="str">
        <f t="shared" si="162"/>
        <v/>
      </c>
      <c r="R103" s="79" t="str">
        <f t="shared" ca="1" si="163"/>
        <v/>
      </c>
      <c r="S103" s="83" t="str">
        <f t="shared" si="164"/>
        <v/>
      </c>
      <c r="T103" s="79" t="str">
        <f t="shared" ca="1" si="165"/>
        <v/>
      </c>
      <c r="U103" s="83" t="str">
        <f t="shared" si="166"/>
        <v/>
      </c>
      <c r="V103" s="79" t="str">
        <f t="shared" ca="1" si="167"/>
        <v/>
      </c>
      <c r="W103" s="83" t="str">
        <f t="shared" si="168"/>
        <v/>
      </c>
      <c r="X103" s="79" t="str">
        <f t="shared" ca="1" si="169"/>
        <v/>
      </c>
      <c r="Y103" s="83" t="str">
        <f t="shared" si="170"/>
        <v/>
      </c>
      <c r="Z103" s="79" t="str">
        <f t="shared" ca="1" si="171"/>
        <v/>
      </c>
      <c r="AA103" s="83" t="str">
        <f t="shared" si="172"/>
        <v/>
      </c>
      <c r="AB103" s="79" t="str">
        <f t="shared" ca="1" si="173"/>
        <v/>
      </c>
      <c r="AC103" s="83" t="str">
        <f t="shared" si="174"/>
        <v/>
      </c>
      <c r="AD103" s="79" t="str">
        <f t="shared" ca="1" si="175"/>
        <v/>
      </c>
      <c r="AE103" s="83" t="str">
        <f t="shared" si="176"/>
        <v/>
      </c>
      <c r="AF103" s="79" t="str">
        <f t="shared" ca="1" si="177"/>
        <v/>
      </c>
      <c r="AG103" s="83" t="str">
        <f t="shared" si="178"/>
        <v/>
      </c>
      <c r="AH103" s="79" t="str">
        <f t="shared" ca="1" si="179"/>
        <v/>
      </c>
      <c r="AI103" s="83" t="str">
        <f t="shared" si="180"/>
        <v/>
      </c>
      <c r="AJ103" s="79" t="str">
        <f t="shared" ca="1" si="181"/>
        <v/>
      </c>
      <c r="AK103" s="83" t="str">
        <f t="shared" si="182"/>
        <v/>
      </c>
      <c r="AL103" s="79" t="str">
        <f t="shared" ca="1" si="183"/>
        <v/>
      </c>
      <c r="AM103" s="83" t="str">
        <f t="shared" si="184"/>
        <v/>
      </c>
      <c r="AN103" s="79" t="str">
        <f t="shared" ca="1" si="185"/>
        <v/>
      </c>
      <c r="AO103" s="83" t="str">
        <f t="shared" si="186"/>
        <v/>
      </c>
      <c r="AP103" s="79" t="str">
        <f t="shared" ca="1" si="187"/>
        <v/>
      </c>
      <c r="AQ103" s="83" t="str">
        <f t="shared" si="188"/>
        <v/>
      </c>
      <c r="AR103" s="79" t="str">
        <f t="shared" ca="1" si="189"/>
        <v/>
      </c>
      <c r="AS103" s="83" t="str">
        <f t="shared" si="190"/>
        <v/>
      </c>
      <c r="AT103" s="79" t="str">
        <f t="shared" ca="1" si="191"/>
        <v/>
      </c>
      <c r="AU103" s="83" t="str">
        <f t="shared" si="192"/>
        <v/>
      </c>
      <c r="AV103" s="79" t="str">
        <f t="shared" ca="1" si="193"/>
        <v/>
      </c>
      <c r="AW103" s="83" t="str">
        <f t="shared" si="194"/>
        <v/>
      </c>
      <c r="AX103" s="79" t="str">
        <f t="shared" ca="1" si="195"/>
        <v/>
      </c>
      <c r="AY103" s="83" t="str">
        <f t="shared" si="196"/>
        <v/>
      </c>
      <c r="AZ103" s="79" t="str">
        <f t="shared" ca="1" si="197"/>
        <v/>
      </c>
      <c r="BA103" s="83" t="str">
        <f t="shared" si="198"/>
        <v/>
      </c>
      <c r="BB103" s="79" t="str">
        <f t="shared" ca="1" si="199"/>
        <v/>
      </c>
      <c r="BC103" s="83" t="str">
        <f t="shared" si="200"/>
        <v/>
      </c>
      <c r="BD103" s="79" t="str">
        <f t="shared" ca="1" si="201"/>
        <v/>
      </c>
      <c r="BE103" s="83" t="str">
        <f t="shared" si="202"/>
        <v/>
      </c>
      <c r="BF103" s="79" t="str">
        <f t="shared" ca="1" si="203"/>
        <v/>
      </c>
      <c r="BG103" s="83" t="str">
        <f t="shared" si="204"/>
        <v/>
      </c>
      <c r="BH103" s="79" t="str">
        <f t="shared" ca="1" si="205"/>
        <v/>
      </c>
      <c r="BI103" s="83" t="str">
        <f t="shared" si="206"/>
        <v/>
      </c>
      <c r="BJ103" s="79" t="str">
        <f t="shared" ca="1" si="207"/>
        <v/>
      </c>
      <c r="BK103" s="83" t="str">
        <f t="shared" si="208"/>
        <v/>
      </c>
    </row>
    <row r="104" spans="1:63" s="69" customFormat="1" ht="21" hidden="1" customHeight="1">
      <c r="A104" s="282">
        <v>32</v>
      </c>
      <c r="B104" s="73"/>
      <c r="C104" s="78" t="str">
        <f t="shared" si="149"/>
        <v/>
      </c>
      <c r="D104" s="84" t="str">
        <f t="shared" ca="1" si="150"/>
        <v/>
      </c>
      <c r="E104" s="83" t="str">
        <f t="shared" si="151"/>
        <v/>
      </c>
      <c r="F104" s="79" t="str">
        <f t="shared" ca="1" si="152"/>
        <v/>
      </c>
      <c r="G104" s="83" t="str">
        <f t="shared" si="153"/>
        <v/>
      </c>
      <c r="H104" s="79" t="str">
        <f t="shared" ca="1" si="154"/>
        <v/>
      </c>
      <c r="I104" s="83" t="str">
        <f t="shared" si="155"/>
        <v/>
      </c>
      <c r="J104" s="79" t="str">
        <f t="shared" ca="1" si="210"/>
        <v/>
      </c>
      <c r="K104" s="83" t="str">
        <f t="shared" si="157"/>
        <v/>
      </c>
      <c r="L104" s="79" t="str">
        <f t="shared" ca="1" si="158"/>
        <v/>
      </c>
      <c r="M104" s="83" t="str">
        <f t="shared" si="209"/>
        <v/>
      </c>
      <c r="N104" s="79" t="str">
        <f t="shared" ca="1" si="159"/>
        <v/>
      </c>
      <c r="O104" s="83" t="str">
        <f t="shared" si="160"/>
        <v/>
      </c>
      <c r="P104" s="79" t="str">
        <f t="shared" ca="1" si="161"/>
        <v/>
      </c>
      <c r="Q104" s="83" t="str">
        <f t="shared" si="162"/>
        <v/>
      </c>
      <c r="R104" s="79" t="str">
        <f t="shared" ca="1" si="163"/>
        <v/>
      </c>
      <c r="S104" s="83" t="str">
        <f t="shared" si="164"/>
        <v/>
      </c>
      <c r="T104" s="79" t="str">
        <f t="shared" ca="1" si="165"/>
        <v/>
      </c>
      <c r="U104" s="83" t="str">
        <f t="shared" si="166"/>
        <v/>
      </c>
      <c r="V104" s="79" t="str">
        <f t="shared" ca="1" si="167"/>
        <v/>
      </c>
      <c r="W104" s="83" t="str">
        <f t="shared" si="168"/>
        <v/>
      </c>
      <c r="X104" s="79" t="str">
        <f t="shared" ca="1" si="169"/>
        <v/>
      </c>
      <c r="Y104" s="83" t="str">
        <f t="shared" si="170"/>
        <v/>
      </c>
      <c r="Z104" s="79" t="str">
        <f t="shared" ca="1" si="171"/>
        <v/>
      </c>
      <c r="AA104" s="83" t="str">
        <f t="shared" si="172"/>
        <v/>
      </c>
      <c r="AB104" s="79" t="str">
        <f t="shared" ca="1" si="173"/>
        <v/>
      </c>
      <c r="AC104" s="83" t="str">
        <f t="shared" si="174"/>
        <v/>
      </c>
      <c r="AD104" s="79" t="str">
        <f t="shared" ca="1" si="175"/>
        <v/>
      </c>
      <c r="AE104" s="83" t="str">
        <f t="shared" si="176"/>
        <v/>
      </c>
      <c r="AF104" s="79" t="str">
        <f t="shared" ca="1" si="177"/>
        <v/>
      </c>
      <c r="AG104" s="83" t="str">
        <f t="shared" si="178"/>
        <v/>
      </c>
      <c r="AH104" s="79" t="str">
        <f t="shared" ca="1" si="179"/>
        <v/>
      </c>
      <c r="AI104" s="83" t="str">
        <f t="shared" si="180"/>
        <v/>
      </c>
      <c r="AJ104" s="79" t="str">
        <f t="shared" ca="1" si="181"/>
        <v/>
      </c>
      <c r="AK104" s="83" t="str">
        <f t="shared" si="182"/>
        <v/>
      </c>
      <c r="AL104" s="79" t="str">
        <f t="shared" ca="1" si="183"/>
        <v/>
      </c>
      <c r="AM104" s="83" t="str">
        <f t="shared" si="184"/>
        <v/>
      </c>
      <c r="AN104" s="79" t="str">
        <f t="shared" ca="1" si="185"/>
        <v/>
      </c>
      <c r="AO104" s="83" t="str">
        <f t="shared" si="186"/>
        <v/>
      </c>
      <c r="AP104" s="79" t="str">
        <f t="shared" ca="1" si="187"/>
        <v/>
      </c>
      <c r="AQ104" s="83" t="str">
        <f t="shared" si="188"/>
        <v/>
      </c>
      <c r="AR104" s="79" t="str">
        <f t="shared" ca="1" si="189"/>
        <v/>
      </c>
      <c r="AS104" s="83" t="str">
        <f t="shared" si="190"/>
        <v/>
      </c>
      <c r="AT104" s="79" t="str">
        <f t="shared" ca="1" si="191"/>
        <v/>
      </c>
      <c r="AU104" s="83" t="str">
        <f t="shared" si="192"/>
        <v/>
      </c>
      <c r="AV104" s="79" t="str">
        <f t="shared" ca="1" si="193"/>
        <v/>
      </c>
      <c r="AW104" s="83" t="str">
        <f t="shared" si="194"/>
        <v/>
      </c>
      <c r="AX104" s="79" t="str">
        <f t="shared" ca="1" si="195"/>
        <v/>
      </c>
      <c r="AY104" s="83" t="str">
        <f t="shared" si="196"/>
        <v/>
      </c>
      <c r="AZ104" s="79" t="str">
        <f t="shared" ca="1" si="197"/>
        <v/>
      </c>
      <c r="BA104" s="83" t="str">
        <f t="shared" si="198"/>
        <v/>
      </c>
      <c r="BB104" s="79" t="str">
        <f t="shared" ca="1" si="199"/>
        <v/>
      </c>
      <c r="BC104" s="83" t="str">
        <f t="shared" si="200"/>
        <v/>
      </c>
      <c r="BD104" s="79" t="str">
        <f t="shared" ca="1" si="201"/>
        <v/>
      </c>
      <c r="BE104" s="83" t="str">
        <f t="shared" si="202"/>
        <v/>
      </c>
      <c r="BF104" s="79" t="str">
        <f t="shared" ca="1" si="203"/>
        <v/>
      </c>
      <c r="BG104" s="83" t="str">
        <f t="shared" si="204"/>
        <v/>
      </c>
      <c r="BH104" s="79" t="str">
        <f t="shared" ca="1" si="205"/>
        <v/>
      </c>
      <c r="BI104" s="83" t="str">
        <f t="shared" si="206"/>
        <v/>
      </c>
      <c r="BJ104" s="79" t="str">
        <f t="shared" ca="1" si="207"/>
        <v/>
      </c>
      <c r="BK104" s="83" t="str">
        <f t="shared" si="208"/>
        <v/>
      </c>
    </row>
    <row r="105" spans="1:63" s="69" customFormat="1" ht="21" hidden="1" customHeight="1">
      <c r="A105" s="282">
        <v>33</v>
      </c>
      <c r="B105" s="73"/>
      <c r="C105" s="78" t="str">
        <f t="shared" ref="C105:C136" si="211">IF(B105="","",IF($L$4="Media aritmética",ROUND(AVERAGE(D105,F105,H105,J105,L105,N105,P105,R105,T105,V105,X105,Z105,AB105,AD105,AF105,AH105,AJ105,AL105,AN105,AP105,AR105,AT105,AV105,AX105,AZ105,BB105,BD105,BF105,BH105,BJ105),2),ROUND(_xlfn.STDEV.P(D105,F105,H105,J105,L105,N105,P105,R105,T105,V105,X105,Z105,AB105,AD105,AF105,AH105,AJ105,AL105,AN105,AP105,AR105,AT105,AV105,AX105,AZ105,BB105,BD105,BF105,BH105,BJ105),2)))</f>
        <v/>
      </c>
      <c r="D105" s="84" t="str">
        <f t="shared" ref="D105:D136" ca="1" si="212">IF($D$8="Habilitado",IF($B105="","",ROUND(VLOOKUP($B105,OFERENTE_1,5,FALSE),2)),"")</f>
        <v/>
      </c>
      <c r="E105" s="83" t="str">
        <f t="shared" ref="E105:E136" si="213">IF($B105="","",IF(D105="","",IF($L$4="Media aritmética",(D105&lt;=$C105)*($H$5/$C$5)+(D105&gt;$C105)*0,IF(AND(ROUND(AVERAGE($D105,$F105,$H105,$J105,$L105,$N105,$P105,$R105,$T105,$V105,$X105,$Z105,$AB105,$AD105,$AF105,$AH105,$AJ105,AL105,AN105,AP105,AR105,AT105,AV105,AX105,AZ105,BB105,BD105,BF105,BH105,BJ105),2)-$C105/2&lt;=D105,(ROUND(AVERAGE($D105,$F105,$H105,$J105,$L105,$N105,$P105,$R105,$T105,$V105,$X105,$Z105,$AB105,$AD105,$AF105,$AH105,$AJ105,AL105,AN105,AP105,AR105,AT105,AV105,AX105,AZ105,BB105,BD105,BF105,BH105,BJ105),2)+$C105/2&gt;D105)),($H$5/$C$5),0))))</f>
        <v/>
      </c>
      <c r="F105" s="79" t="str">
        <f t="shared" ref="F105:F136" ca="1" si="214">IF($F$8="Habilitado",IF($B105="","",ROUND(VLOOKUP($B105,OFERENTE_2,5,FALSE),2)),"")</f>
        <v/>
      </c>
      <c r="G105" s="83" t="str">
        <f t="shared" ref="G105:G136" si="215">IF($B105="","",IF(F105="","",IF($L$4="Media aritmética",(F105&lt;=$C105)*($H$5/$C$5)+(F105&gt;$C105)*0,IF(AND(ROUND(AVERAGE($D105,$F105,$H105,$J105,$L105,$N105,$P105,$R105,$T105,$V105,$X105,$Z105,$AB105,$AD105,$AF105,$AH105,$AJ105,AL105,AN105,AP105,AR105,AT105,AV105,AX105,AZ105,BB105,BD105,BF105,BH105,BJ105),2)-$C105/2&lt;=F105,(ROUND(AVERAGE($D105,$F105,$H105,$J105,$L105,$N105,$P105,$R105,$T105,$V105,$X105,$Z105,$AB105,$AD105,$AF105,$AH105,$AJ105,AL105,AN105,AP105,AR105,AT105,AV105,AX105,AZ105,BB105,BD105,BF105,BH105,BJ105),2)+$C105/2&gt;F105)),($H$5/$C$5),0))))</f>
        <v/>
      </c>
      <c r="H105" s="79" t="str">
        <f t="shared" ref="H105:H136" ca="1" si="216">IF($H$8="Habilitado",IF($B105="","",ROUND(VLOOKUP($B105,OFERENTE_3,5,FALSE),2)),"")</f>
        <v/>
      </c>
      <c r="I105" s="83" t="str">
        <f t="shared" ref="I105:I136" si="217">IF($B105="","",IF(H105="","",IF($L$4="Media aritmética",(H105&lt;=$C105)*($H$5/$C$5)+(H105&gt;$C105)*0,IF(AND(ROUND(AVERAGE($D105,$F105,$H105,$J105,$L105,$N105,$P105,$R105,$T105,$V105,$X105,$Z105,$AB105,$AD105,$AF105,$AH105,$AJ105,AL105,AN105,AP105,AR105,AT105,AV105,AX105,AZ105,BB105,BD105,BF105,BH105,BJ105),2)-$C105/2&lt;=H105,(ROUND(AVERAGE($D105,$F105,$H105,$J105,$L105,$N105,$P105,$R105,$T105,$V105,$X105,$Z105,$AB105,$AD105,$AF105,$AH105,$AJ105,AL105,AN105,AP105,AR105,AT105,AV105,AX105,AZ105,BB105,BD105,BF105,BH105,BJ105),2)+$C105/2&gt;H105)),($H$5/$C$5),0))))</f>
        <v/>
      </c>
      <c r="J105" s="79" t="str">
        <f t="shared" ref="J105:J136" ca="1" si="218">IF($J$8="Habilitado",IF($B105="","",ROUND(VLOOKUP($B105,OFERENTE_4,6,FALSE),2)),"")</f>
        <v/>
      </c>
      <c r="K105" s="83" t="str">
        <f t="shared" ref="K105:K136" si="219">IF($B105="","",IF(J105="","",IF($L$4="Media aritmética",(J105&lt;=$C105)*($H$5/$C$5)+(J105&gt;$C105)*0,IF(AND(ROUND(AVERAGE($D105,$F105,$H105,$J105,$L105,$N105,$P105,$R105,$T105,$V105,$X105,$Z105,$AB105,$AD105,$AF105,$AH105,$AJ105,AL105,AN105,AP105,AR105,AT105,AV105,AX105,AZ105,BB105,BD105,BF105,BH105,BJ105),2)-$C105/2&lt;=J105,(ROUND(AVERAGE($D105,$F105,$H105,$J105,$L105,$N105,$P105,$R105,$T105,$V105,$X105,$Z105,$AB105,$AD105,$AF105,$AH105,$AJ105,AL105,AN105,AP105,AR105,AT105,AV105,AX105,AZ105,BB105,BD105,BF105,BH105,BJ105),2)+$C105/2&gt;J105)),($H$5/$C$5),0))))</f>
        <v/>
      </c>
      <c r="L105" s="79" t="str">
        <f t="shared" ref="L105:L136" ca="1" si="220">IF($L$8="Habilitado",IF($B105="","",ROUND(VLOOKUP($B105,OFERENTE_4,6,FALSE),2)),"")</f>
        <v/>
      </c>
      <c r="M105" s="83" t="str">
        <f t="shared" si="209"/>
        <v/>
      </c>
      <c r="N105" s="79" t="str">
        <f t="shared" ref="N105:N136" ca="1" si="221">IF($N$8="Habilitado",IF($B105="","",ROUND(VLOOKUP($B105,OFERENTE_6,5,FALSE),2)),"")</f>
        <v/>
      </c>
      <c r="O105" s="83" t="str">
        <f t="shared" ref="O105:O136" si="222">IF($B105="","",IF(N105="","",IF($L$4="Media aritmética",(N105&lt;=$C105)*($H$5/$C$5)+(N105&gt;$C105)*0,IF(AND(ROUND(AVERAGE($D105,$F105,$H105,$J105,$L105,$N105,$P105,$R105,$T105,$V105,$X105,$Z105,$AB105,$AD105,$AF105,$AH105,$AJ105,AL105,AN105,AP105,AR105,AT105,AV105,AX105,AZ105,BB105,BD105,BF105,BH105,BJ105),2)-$C105/2&lt;=N105,(ROUND(AVERAGE($D105,$F105,$H105,$J105,$L105,$N105,$P105,$R105,$T105,$V105,$X105,$Z105,$AB105,$AD105,$AF105,$AH105,$AJ105,AL105,AN105,AP105,AR105,AT105,AV105,AX105,AZ105,BB105,BD105,BF105,BH105,BJ105),2)+$C105/2&gt;N105)),($H$5/$C$5),0))))</f>
        <v/>
      </c>
      <c r="P105" s="79" t="str">
        <f t="shared" ref="P105:P136" ca="1" si="223">IF($P$8="Habilitado",IF($B105="","",ROUND(VLOOKUP($B105,OFERENTE_7,5,FALSE),2)),"")</f>
        <v/>
      </c>
      <c r="Q105" s="83" t="str">
        <f t="shared" ref="Q105:Q136" si="224">IF($B105="","",IF(P105="","",IF($L$4="Media aritmética",(P105&lt;=$C105)*($H$5/$C$5)+(P105&gt;$C105)*0,IF(AND(ROUND(AVERAGE($D105,$F105,$H105,$J105,$L105,$N105,$P105,$R105,$T105,$V105,$X105,$Z105,$AB105,$AD105,$AF105,$AH105,$AJ105,AL105,AN105,AP105,AR105,AT105,AV105,AX105,AZ105,BB105,BD105,BF105,BH105,BJ105),2)-$C105/2&lt;=P105,(ROUND(AVERAGE($D105,$F105,$H105,$J105,$L105,$N105,$P105,$R105,$T105,$V105,$X105,$Z105,$AB105,$AD105,$AF105,$AH105,$AJ105,AL105,AN105,AP105,AR105,AT105,AV105,AX105,AZ105,BB105,BD105,BF105,BH105,BJ105),2)+$C105/2&gt;P105)),($H$5/$C$5),0))))</f>
        <v/>
      </c>
      <c r="R105" s="79" t="str">
        <f t="shared" ref="R105:R136" ca="1" si="225">IF($R$8="Habilitado",IF($B105="","",ROUND(VLOOKUP($B105,OFERENTE_8,5,FALSE),2)),"")</f>
        <v/>
      </c>
      <c r="S105" s="83" t="str">
        <f t="shared" ref="S105:S136" si="226">IF($B105="","",IF(R105="","",IF($L$4="Media aritmética",(R105&lt;=$C105)*($H$5/$C$5)+(R105&gt;$C105)*0,IF(AND(ROUND(AVERAGE($D105,$F105,$H105,$J105,$L105,$N105,$P105,$R105,$T105,$V105,$X105,$Z105,$AB105,$AD105,$AF105,$AH105,$AJ105,AL105,AN105,AP105,AR105,AT105,AV105,AX105,AZ105,BB105,BD105,BF105,BH105,BJ105),2)-$C105/2&lt;=R105,(ROUND(AVERAGE($D105,$F105,$H105,$J105,$L105,$N105,$P105,$R105,$T105,$V105,$X105,$Z105,$AB105,$AD105,$AF105,$AH105,$AJ105,AL105,AN105,AP105,AR105,AT105,AV105,AX105,AZ105,BB105,BD105,BF105,BH105,BJ105),2)+$C105/2&gt;R105)),($H$5/$C$5),0))))</f>
        <v/>
      </c>
      <c r="T105" s="79" t="str">
        <f t="shared" ref="T105:T136" ca="1" si="227">IF($T$8="Habilitado",IF($B105="","",ROUND(VLOOKUP($B105,OFERENTE_9,5,FALSE),2)),"")</f>
        <v/>
      </c>
      <c r="U105" s="83" t="str">
        <f t="shared" ref="U105:U136" si="228">IF($B105="","",IF(T105="","",IF($L$4="Media aritmética",(T105&lt;=$C105)*($H$5/$C$5)+(T105&gt;$C105)*0,IF(AND(ROUND(AVERAGE($D105,$F105,$H105,$J105,$L105,$N105,$P105,$R105,$T105,$V105,$X105,$Z105,$AB105,$AD105,$AF105,$AH105,$AJ105,AL105,AN105,AP105,AR105,AT105,AV105,AX105,AZ105,BB105,BD105,BF105,BH105,BJ105),2)-$C105/2&lt;=T105,(ROUND(AVERAGE($D105,$F105,$H105,$J105,$L105,$N105,$P105,$R105,$T105,$V105,$X105,$Z105,$AB105,$AD105,$AF105,$AH105,$AJ105,AL105,AN105,AP105,AR105,AT105,AV105,AX105,AZ105,BB105,BD105,BF105,BH105,BJ105),2)+$C105/2&gt;T105)),($H$5/$C$5),0))))</f>
        <v/>
      </c>
      <c r="V105" s="79" t="str">
        <f t="shared" ref="V105:V136" ca="1" si="229">IF($V$8="Habilitado",IF($B105="","",ROUND(VLOOKUP($B105,OFERENTE_10,5,FALSE),2)),"")</f>
        <v/>
      </c>
      <c r="W105" s="83" t="str">
        <f t="shared" ref="W105:W136" si="230">IF($B105="","",IF(V105="","",IF($L$4="Media aritmética",(V105&lt;=$C105)*($H$5/$C$5)+(V105&gt;$C105)*0,IF(AND(ROUND(AVERAGE($D105,$F105,$H105,$J105,$L105,$N105,$P105,$R105,$T105,$V105,$X105,$Z105,$AB105,$AD105,$AF105,$AH105,$AJ105,AL105,AN105,AP105,AR105,AT105,AV105,AX105,AZ105,BB105,BD105,BF105,BH105,BJ105),2)-$C105/2&lt;=V105,(ROUND(AVERAGE($D105,$F105,$H105,$J105,$L105,$N105,$P105,$R105,$T105,$V105,$X105,$Z105,$AB105,$AD105,$AF105,$AH105,$AJ105,AL105,AN105,AP105,AR105,AT105,AV105,AX105,AZ105,BB105,BD105,BF105,BH105,BJ105),2)+$C105/2&gt;V105)),($H$5/$C$5),0))))</f>
        <v/>
      </c>
      <c r="X105" s="79" t="str">
        <f t="shared" ref="X105:X136" ca="1" si="231">IF($X$8="Habilitado",IF($B105="","",ROUND(VLOOKUP($B105,OFERENTE_11,5,FALSE),2)),"")</f>
        <v/>
      </c>
      <c r="Y105" s="83" t="str">
        <f t="shared" ref="Y105:Y136" si="232">IF($B105="","",IF(X105="","",IF($L$4="Media aritmética",(X105&lt;=$C105)*($H$5/$C$5)+(X105&gt;$C105)*0,IF(AND(ROUND(AVERAGE($D105,$F105,$H105,$J105,$L105,$N105,$P105,$R105,$T105,$V105,$X105,$Z105,$AB105,$AD105,$AF105,$AH105,$AJ105,AL105,AN105,AP105,AR105,AT105,AV105,AX105,AZ105,BB105,BD105,BF105,BH105,BJ105),2)-$C105/2&lt;=X105,(ROUND(AVERAGE($D105,$F105,$H105,$J105,$L105,$N105,$P105,$R105,$T105,$V105,$X105,$Z105,$AB105,$AD105,$AF105,$AH105,$AJ105,AL105,AN105,AP105,AR105,AT105,AV105,AX105,AZ105,BB105,BD105,BF105,BH105,BJ105),2)+$C105/2&gt;X105)),($H$5/$C$5),0))))</f>
        <v/>
      </c>
      <c r="Z105" s="79" t="str">
        <f t="shared" ref="Z105:Z136" ca="1" si="233">IF($Z$8="Habilitado",IF($B105="","",ROUND(VLOOKUP($B105,OFERENTE_12,5,FALSE),2)),"")</f>
        <v/>
      </c>
      <c r="AA105" s="83" t="str">
        <f t="shared" ref="AA105:AA136" si="234">IF($B105="","",IF(Z105="","",IF($L$4="Media aritmética",(Z105&lt;=$C105)*($H$5/$C$5)+(Z105&gt;$C105)*0,IF(AND(ROUND(AVERAGE($D105,$F105,$H105,$J105,$L105,$N105,$P105,$R105,$T105,$V105,$X105,$Z105,$AB105,$AD105,$AF105,$AH105,$AJ105,AL105,AN105,AP105,AR105,AT105,AV105,AX105,AZ105,BB105,BD105,BF105,BH105,BJ105),2)-$C105/2&lt;=Z105,(ROUND(AVERAGE($D105,$F105,$H105,$J105,$L105,$N105,$P105,$R105,$T105,$V105,$X105,$Z105,$AB105,$AD105,$AF105,$AH105,$AJ105,AL105,AN105,AP105,AR105,AT105,AV105,AX105,AZ105,BB105,BD105,BF105,BH105,BJ105),2)+$C105/2&gt;Z105)),($H$5/$C$5),0))))</f>
        <v/>
      </c>
      <c r="AB105" s="79" t="str">
        <f t="shared" ref="AB105:AB136" ca="1" si="235">IF($AB$8="Habilitado",IF($B105="","",ROUND(VLOOKUP($B105,OFERENTE_13,5,FALSE),2)),"")</f>
        <v/>
      </c>
      <c r="AC105" s="83" t="str">
        <f t="shared" ref="AC105:AC136" si="236">IF($B105="","",IF(AB105="","",IF($L$4="Media aritmética",(AB105&lt;=$C105)*($H$5/$C$5)+(AB105&gt;$C105)*0,IF(AND(ROUND(AVERAGE($D105,$F105,$H105,$J105,$L105,$N105,$P105,$R105,$T105,$V105,$X105,$Z105,$AB105,$AD105,$AF105,$AH105,$AJ105,AL105,AN105,AP105,AR105,AT105,AV105,AX105,AZ105,BB105,BD105,BF105,BH105,BJ105),2)-$C105/2&lt;=AB105,(ROUND(AVERAGE($D105,$F105,$H105,$J105,$L105,$N105,$P105,$R105,$T105,$V105,$X105,$Z105,$AB105,$AD105,$AF105,$AH105,$AJ105,AL105,AN105,AP105,AR105,AT105,AV105,AX105,AZ105,BB105,BD105,BF105,BH105,BJ105),2)+$C105/2&gt;AB105)),($H$5/$C$5),0))))</f>
        <v/>
      </c>
      <c r="AD105" s="79" t="str">
        <f t="shared" ref="AD105:AD136" ca="1" si="237">IF($AD$8="Habilitado",IF($B105="","",ROUND(VLOOKUP($B105,OFERENTE_14,5,FALSE),2)),"")</f>
        <v/>
      </c>
      <c r="AE105" s="83" t="str">
        <f t="shared" ref="AE105:AE136" si="238">IF($B105="","",IF(AD105="","",IF($L$4="Media aritmética",(AD105&lt;=$C105)*($H$5/$C$5)+(AD105&gt;$C105)*0,IF(AND(ROUND(AVERAGE($D105,$F105,$H105,$J105,$L105,$N105,$P105,$R105,$T105,$V105,$X105,$Z105,$AB105,$AD105,$AF105,$AH105,$AJ105,AL105,AN105,AP105,AR105,AT105,AV105,AX105,AZ105,BB105,BD105,BF105,BH105,BJ105),2)-$C105/2&lt;=AD105,(ROUND(AVERAGE($D105,$F105,$H105,$J105,$L105,$N105,$P105,$R105,$T105,$V105,$X105,$Z105,$AB105,$AD105,$AF105,$AH105,$AJ105,AL105,AN105,AP105,AR105,AT105,AV105,AX105,AZ105,BB105,BD105,BF105,BH105,BJ105),2)+$C105/2&gt;AD105)),($H$5/$C$5),0))))</f>
        <v/>
      </c>
      <c r="AF105" s="79" t="str">
        <f t="shared" ref="AF105:AF136" ca="1" si="239">IF($AF$8="Habilitado",IF($B105="","",ROUND(VLOOKUP($B105,OFERENTE_15,5,FALSE),2)),"")</f>
        <v/>
      </c>
      <c r="AG105" s="83" t="str">
        <f t="shared" ref="AG105:AG136" si="240">IF($B105="","",IF(AF105="","",IF($L$4="Media aritmética",(AF105&lt;=$C105)*($H$5/$C$5)+(AF105&gt;$C105)*0,IF(AND(ROUND(AVERAGE($D105,$F105,$H105,$J105,$L105,$N105,$P105,$R105,$T105,$V105,$X105,$Z105,$AB105,$AD105,$AF105,$AH105,$AJ105,AL105,AN105,AP105,AR105,AT105,AV105,AX105,AZ105,BB105,BD105,BF105,BH105,BJ105),2)-$C105/2&lt;=AF105,(ROUND(AVERAGE($D105,$F105,$H105,$J105,$L105,$N105,$P105,$R105,$T105,$V105,$X105,$Z105,$AB105,$AD105,$AF105,$AH105,$AJ105,AL105,AN105,AP105,AR105,AT105,AV105,AX105,AZ105,BB105,BD105,BF105,BH105,BJ105),2)+$C105/2&gt;AF105)),($H$5/$C$5),0))))</f>
        <v/>
      </c>
      <c r="AH105" s="79" t="str">
        <f t="shared" ref="AH105:AH136" ca="1" si="241">IF($AH$8="Habilitado",IF($B105="","",ROUND(VLOOKUP($B105,OFERENTE_16,5,FALSE),2)),"")</f>
        <v/>
      </c>
      <c r="AI105" s="83" t="str">
        <f t="shared" ref="AI105:AI136" si="242">IF($B105="","",IF(AH105="","",IF($L$4="Media aritmética",(AH105&lt;=$C105)*($H$5/$C$5)+(AH105&gt;$C105)*0,IF(AND(ROUND(AVERAGE($D105,$F105,$H105,$J105,$L105,$N105,$P105,$R105,$T105,$V105,$X105,$Z105,$AB105,$AD105,$AF105,$AH105,$AJ105,AL105,AN105,AP105,AR105,AT105,AV105,AX105,AZ105,BB105,BD105,BF105,BH105,BJ105),2)-$C105/2&lt;=AH105,(ROUND(AVERAGE($D105,$F105,$H105,$J105,$L105,$N105,$P105,$R105,$T105,$V105,$X105,$Z105,$AB105,$AD105,$AF105,$AH105,$AJ105,AL105,AN105,AP105,AR105,AT105,AV105,AX105,AZ105,BB105,BD105,BF105,BH105,BJ105),2)+$C105/2&gt;AH105)),($H$5/$C$5),0))))</f>
        <v/>
      </c>
      <c r="AJ105" s="79" t="str">
        <f t="shared" ref="AJ105:AJ136" ca="1" si="243">IF($AJ$8="Habilitado",IF($B105="","",ROUND(VLOOKUP($B105,OFERENTE_17,5,FALSE),2)),"")</f>
        <v/>
      </c>
      <c r="AK105" s="83" t="str">
        <f t="shared" ref="AK105:AK136" si="244">IF($B105="","",IF(AJ105="","",IF($L$4="Media aritmética",(AJ105&lt;=$C105)*($H$5/$C$5)+(AJ105&gt;$C105)*0,IF(AND(ROUND(AVERAGE($D105,$F105,$H105,$J105,$L105,$N105,$P105,$R105,$T105,$V105,$X105,$Z105,$AB105,$AD105,$AF105,$AH105,$AJ105,AL105,AN105,AP105,AR105,AT105,AV105,AX105,AZ105,BB105,BD105,BF105,BH105,BJ105),2)-$C105/2&lt;=AJ105,(ROUND(AVERAGE($D105,$F105,$H105,$J105,$L105,$N105,$P105,$R105,$T105,$V105,$X105,$Z105,$AB105,$AD105,$AF105,$AH105,$AJ105,AL105,AN105,AP105,AR105,AT105,AV105,AX105,AZ105,BB105,BD105,BF105,BH105,BJ105),2)+$C105/2&gt;AJ105)),($H$5/$C$5),0))))</f>
        <v/>
      </c>
      <c r="AL105" s="79" t="str">
        <f t="shared" ref="AL105:AL136" ca="1" si="245">IF($AL$8="Habilitado",IF($B105="","",ROUND(VLOOKUP($B105,OFERENTE_18,5,FALSE),2)),"")</f>
        <v/>
      </c>
      <c r="AM105" s="83" t="str">
        <f t="shared" ref="AM105:AM136" si="246">IF($B105="","",IF(AL105="","",IF($L$4="Media aritmética",(AL105&lt;=$C105)*($H$5/$C$5)+(AL105&gt;$C105)*0,IF(AND(ROUND(AVERAGE($D105,$F105,$H105,$J105,$L105,$N105,$P105,$R105,$T105,$V105,$X105,$Z105,$AB105,$AD105,$AF105,$AH105,$AJ105,AL105,AN105,AP105,AR105,AT105,AV105,AX105,AZ105,BB105,BD105,BF105,BH105,BJ105),2)-$C105/2&lt;=AL105,(ROUND(AVERAGE($D105,$F105,$H105,$J105,$L105,$N105,$P105,$R105,$T105,$V105,$X105,$Z105,$AB105,$AD105,$AF105,$AH105,$AJ105,AL105,AN105,AP105,AR105,AT105,AV105,AX105,AZ105,BB105,BD105,BF105,BH105,BJ105),2)+$C105/2&gt;AL105)),($H$5/$C$5),0))))</f>
        <v/>
      </c>
      <c r="AN105" s="79" t="str">
        <f t="shared" ref="AN105:AN136" ca="1" si="247">IF($AN$8="Habilitado",IF($B105="","",ROUND(VLOOKUP($B105,OFERENTE_19,5,FALSE),2)),"")</f>
        <v/>
      </c>
      <c r="AO105" s="83" t="str">
        <f t="shared" ref="AO105:AO136" si="248">IF($B105="","",IF(AN105="","",IF($L$4="Media aritmética",(AN105&lt;=$C105)*($H$5/$C$5)+(AN105&gt;$C105)*0,IF(AND(ROUND(AVERAGE($D105,$F105,$H105,$J105,$L105,$N105,$P105,$R105,$T105,$V105,$X105,$Z105,$AB105,$AD105,$AF105,$AH105,$AJ105,AL105,AN105,AP105,AR105,AT105,AV105,AX105,AZ105,BB105,BD105,BF105,BH105,BJ105),2)-$C105/2&lt;=AN105,(ROUND(AVERAGE($D105,$F105,$H105,$J105,$L105,$N105,$P105,$R105,$T105,$V105,$X105,$Z105,$AB105,$AD105,$AF105,$AH105,$AJ105,AL105,AN105,AP105,AR105,AT105,AV105,AX105,AZ105,BB105,BD105,BF105,BH105,BJ105),2)+$C105/2&gt;AN105)),($H$5/$C$5),0))))</f>
        <v/>
      </c>
      <c r="AP105" s="79" t="str">
        <f t="shared" ref="AP105:AP136" ca="1" si="249">IF($AP$8="Habilitado",IF($B105="","",ROUND(VLOOKUP($B105,OFERENTE_20,5,FALSE),2)),"")</f>
        <v/>
      </c>
      <c r="AQ105" s="83" t="str">
        <f t="shared" ref="AQ105:AQ136" si="250">IF($B105="","",IF(AP105="","",IF($L$4="Media aritmética",(AP105&lt;=$C105)*($H$5/$C$5)+(AP105&gt;$C105)*0,IF(AND(ROUND(AVERAGE($D105,$F105,$H105,$J105,$L105,$N105,$P105,$R105,$T105,$V105,$X105,$Z105,$AB105,$AD105,$AF105,$AH105,$AJ105,AL105,AN105,AP105,AR105,AT105,AV105,AX105,AZ105,BB105,BD105,BF105,BH105,BJ105),2)-$C105/2&lt;=AP105,(ROUND(AVERAGE($D105,$F105,$H105,$J105,$L105,$N105,$P105,$R105,$T105,$V105,$X105,$Z105,$AB105,$AD105,$AF105,$AH105,$AJ105,AL105,AN105,AP105,AR105,AT105,AV105,AX105,AZ105,BB105,BD105,BF105,BH105,BJ105),2)+$C105/2&gt;AP105)),($H$5/$C$5),0))))</f>
        <v/>
      </c>
      <c r="AR105" s="79" t="str">
        <f t="shared" ref="AR105:AR136" ca="1" si="251">IF($AR$8="Habilitado",IF($B105="","",ROUND(VLOOKUP($B105,UNITARIO_21,5,FALSE),2)),"")</f>
        <v/>
      </c>
      <c r="AS105" s="83" t="str">
        <f t="shared" ref="AS105:AS136" si="252">IF($B105="","",IF(AR105="","",IF($L$4="Media aritmética",(AR105&lt;=$C105)*($H$5/$C$5)+(AR105&gt;$C105)*0,IF(AND(ROUND(AVERAGE($D105,$F105,$H105,$J105,$L105,$N105,$P105,$R105,$T105,$V105,$X105,$Z105,$AB105,$AD105,$AF105,$AH105,$AJ105,AL105,AN105,AP105,AR105,AT105,AV105,AX105,AZ105,BB105,BD105,BF105,BH105,BJ105),2)-$C105/2&lt;=AR105,(ROUND(AVERAGE($D105,$F105,$H105,$J105,$L105,$N105,$P105,$R105,$T105,$V105,$X105,$Z105,$AB105,$AD105,$AF105,$AH105,$AJ105,AL105,AN105,AP105,AR105,AT105,AV105,AX105,AZ105,BB105,BD105,BF105,BH105,BJ105),2)+$C105/2&gt;AR105)),($H$5/$C$5),0))))</f>
        <v/>
      </c>
      <c r="AT105" s="79" t="str">
        <f t="shared" ref="AT105:AT136" ca="1" si="253">IF($AT$8="Habilitado",IF($B105="","",ROUND(VLOOKUP($B105,UNITARIO_22,5,FALSE),2)),"")</f>
        <v/>
      </c>
      <c r="AU105" s="83" t="str">
        <f t="shared" ref="AU105:AU136" si="254">IF($B105="","",IF(AT105="","",IF($L$4="Media aritmética",(AT105&lt;=$C105)*($H$5/$C$5)+(AT105&gt;$C105)*0,IF(AND(ROUND(AVERAGE($D105,$F105,$H105,$J105,$L105,$N105,$P105,$R105,$T105,$V105,$X105,$Z105,$AB105,$AD105,$AF105,$AH105,$AJ105,AL105,AN105,AP105,AR105,AT105,AV105,AX105,AZ105,BB105,BD105,BF105,BH105,BJ105),2)-$C105/2&lt;=AT105,(ROUND(AVERAGE($D105,$F105,$H105,$J105,$L105,$N105,$P105,$R105,$T105,$V105,$X105,$Z105,$AB105,$AD105,$AF105,$AH105,$AJ105,AL105,AN105,AP105,AR105,AT105,AV105,AX105,AZ105,BB105,BD105,BF105,BH105,BJ105),2)+$C105/2&gt;AT105)),($H$5/$C$5),0))))</f>
        <v/>
      </c>
      <c r="AV105" s="79" t="str">
        <f t="shared" ref="AV105:AV136" ca="1" si="255">IF($AV$8="Habilitado",IF($B105="","",ROUND(VLOOKUP($B105,UNITARIO_23,5,FALSE),2)),"")</f>
        <v/>
      </c>
      <c r="AW105" s="83" t="str">
        <f t="shared" ref="AW105:AW136" si="256">IF($B105="","",IF(AV105="","",IF($L$4="Media aritmética",(AV105&lt;=$C105)*($H$5/$C$5)+(AV105&gt;$C105)*0,IF(AND(ROUND(AVERAGE($D105,$F105,$H105,$J105,$L105,$N105,$P105,$R105,$T105,$V105,$X105,$Z105,$AB105,$AD105,$AF105,$AH105,$AJ105,AL105,AN105,AP105,AR105,AT105,AV105,AX105,AZ105,BB105,BD105,BF105,BH105,BJ105),2)-$C105/2&lt;=AV105,(ROUND(AVERAGE($D105,$F105,$H105,$J105,$L105,$N105,$P105,$R105,$T105,$V105,$X105,$Z105,$AB105,$AD105,$AF105,$AH105,$AJ105,AL105,AN105,AP105,AR105,AT105,AV105,AX105,AZ105,BB105,BD105,BF105,BH105,BJ105),2)+$C105/2&gt;AV105)),($H$5/$C$5),0))))</f>
        <v/>
      </c>
      <c r="AX105" s="79" t="str">
        <f t="shared" ref="AX105:AX136" ca="1" si="257">IF($AX$8="Habilitado",IF($B105="","",ROUND(VLOOKUP($B105,UNITARIO_24,5,FALSE),2)),"")</f>
        <v/>
      </c>
      <c r="AY105" s="83" t="str">
        <f t="shared" ref="AY105:AY136" si="258">IF($B105="","",IF(AX105="","",IF($L$4="Media aritmética",(AX105&lt;=$C105)*($H$5/$C$5)+(AX105&gt;$C105)*0,IF(AND(ROUND(AVERAGE($D105,$F105,$H105,$J105,$L105,$N105,$P105,$R105,$T105,$V105,$X105,$Z105,$AB105,$AD105,$AF105,$AH105,$AJ105,AL105,AN105,AP105,AR105,AT105,AV105,AX105,AZ105,BB105,BD105,BF105,BH105,BJ105),2)-$C105/2&lt;=AX105,(ROUND(AVERAGE($D105,$F105,$H105,$J105,$L105,$N105,$P105,$R105,$T105,$V105,$X105,$Z105,$AB105,$AD105,$AF105,$AH105,$AJ105,AL105,AN105,AP105,AR105,AT105,AV105,AX105,AZ105,BB105,BD105,BF105,BH105,BJ105),2)+$C105/2&gt;AX105)),($H$5/$C$5),0))))</f>
        <v/>
      </c>
      <c r="AZ105" s="79" t="str">
        <f t="shared" ref="AZ105:AZ136" ca="1" si="259">IF($AZ$8="Habilitado",IF($B105="","",ROUND(VLOOKUP($B105,UNITARIO_25,5,FALSE),2)),"")</f>
        <v/>
      </c>
      <c r="BA105" s="83" t="str">
        <f t="shared" ref="BA105:BA136" si="260">IF($B105="","",IF(AZ105="","",IF($L$4="Media aritmética",(AZ105&lt;=$C105)*($H$5/$C$5)+(AZ105&gt;$C105)*0,IF(AND(ROUND(AVERAGE($D105,$F105,$H105,$J105,$L105,$N105,$P105,$R105,$T105,$V105,$X105,$Z105,$AB105,$AD105,$AF105,$AH105,$AJ105,AL105,AN105,AP105,AR105,AT105,AV105,AX105,AZ105,BB105,BD105,BF105,BH105,BJ105),2)-$C105/2&lt;=AZ105,(ROUND(AVERAGE($D105,$F105,$H105,$J105,$L105,$N105,$P105,$R105,$T105,$V105,$X105,$Z105,$AB105,$AD105,$AF105,$AH105,$AJ105,AL105,AN105,AP105,AR105,AT105,AV105,AX105,AZ105,BB105,BD105,BF105,BH105,BJ105),2)+$C105/2&gt;AZ105)),($H$5/$C$5),0))))</f>
        <v/>
      </c>
      <c r="BB105" s="79" t="str">
        <f t="shared" ref="BB105:BB136" ca="1" si="261">IF($BB$8="Habilitado",IF($B105="","",ROUND(VLOOKUP($B105,UNITARIO_26,5,FALSE),2)),"")</f>
        <v/>
      </c>
      <c r="BC105" s="83" t="str">
        <f t="shared" ref="BC105:BC136" si="262">IF($B105="","",IF(BB105="","",IF($L$4="Media aritmética",(BB105&lt;=$C105)*($H$5/$C$5)+(BB105&gt;$C105)*0,IF(AND(ROUND(AVERAGE($D105,$F105,$H105,$J105,$L105,$N105,$P105,$R105,$T105,$V105,$X105,$Z105,$AB105,$AD105,$AF105,$AH105,$AJ105,AL105,AN105,AP105,AR105,AT105,AV105,AX105,AZ105,BB105,BD105,BF105,BH105,BJ105),2)-$C105/2&lt;=BB105,(ROUND(AVERAGE($D105,$F105,$H105,$J105,$L105,$N105,$P105,$R105,$T105,$V105,$X105,$Z105,$AB105,$AD105,$AF105,$AH105,$AJ105,AL105,AN105,AP105,AR105,AT105,AV105,AX105,AZ105,BB105,BD105,BF105,BH105,BJ105),2)+$C105/2&gt;BB105)),($H$5/$C$5),0))))</f>
        <v/>
      </c>
      <c r="BD105" s="79" t="str">
        <f t="shared" ref="BD105:BD136" ca="1" si="263">IF($BD$8="Habilitado",IF($B105="","",ROUND(VLOOKUP($B105,UNITARIO_27,5,FALSE),2)),"")</f>
        <v/>
      </c>
      <c r="BE105" s="83" t="str">
        <f t="shared" ref="BE105:BE136" si="264">IF($B105="","",IF(BD105="","",IF($L$4="Media aritmética",(BD105&lt;=$C105)*($H$5/$C$5)+(BD105&gt;$C105)*0,IF(AND(ROUND(AVERAGE($D105,$F105,$H105,$J105,$L105,$N105,$P105,$R105,$T105,$V105,$X105,$Z105,$AB105,$AD105,$AF105,$AH105,$AJ105,AL105,AN105,AP105,AR105,AT105,AV105,AX105,AZ105,BB105,BD105,BF105,BH105,BJ105),2)-$C105/2&lt;=BD105,(ROUND(AVERAGE($D105,$F105,$H105,$J105,$L105,$N105,$P105,$R105,$T105,$V105,$X105,$Z105,$AB105,$AD105,$AF105,$AH105,$AJ105,AL105,AN105,AP105,AR105,AT105,AV105,AX105,AZ105,BB105,BD105,BF105,BH105,BJ105),2)+$C105/2&gt;BD105)),($H$5/$C$5),0))))</f>
        <v/>
      </c>
      <c r="BF105" s="79" t="str">
        <f t="shared" ref="BF105:BF136" ca="1" si="265">IF($BF$8="Habilitado",IF($B105="","",ROUND(VLOOKUP($B105,UNITARIO_28,5,FALSE),2)),"")</f>
        <v/>
      </c>
      <c r="BG105" s="83" t="str">
        <f t="shared" ref="BG105:BG136" si="266">IF($B105="","",IF(BF105="","",IF($L$4="Media aritmética",(BF105&lt;=$C105)*($H$5/$C$5)+(BF105&gt;$C105)*0,IF(AND(ROUND(AVERAGE($D105,$F105,$H105,$J105,$L105,$N105,$P105,$R105,$T105,$V105,$X105,$Z105,$AB105,$AD105,$AF105,$AH105,$AJ105,AL105,AN105,AP105,AR105,AT105,AV105,AX105,AZ105,BB105,BD105,BF105,BH105,BJ105),2)-$C105/2&lt;=BF105,(ROUND(AVERAGE($D105,$F105,$H105,$J105,$L105,$N105,$P105,$R105,$T105,$V105,$X105,$Z105,$AB105,$AD105,$AF105,$AH105,$AJ105,AL105,AN105,AP105,AR105,AT105,AV105,AX105,AZ105,BB105,BD105,BF105,BH105,BJ105),2)+$C105/2&gt;BF105)),($H$5/$C$5),0))))</f>
        <v/>
      </c>
      <c r="BH105" s="79" t="str">
        <f t="shared" ref="BH105:BH136" ca="1" si="267">IF($BH$8="Habilitado",IF($B105="","",ROUND(VLOOKUP($B105,UNITARIO_29,5,FALSE),2)),"")</f>
        <v/>
      </c>
      <c r="BI105" s="83" t="str">
        <f t="shared" ref="BI105:BI136" si="268">IF($B105="","",IF(BH105="","",IF($L$4="Media aritmética",(BH105&lt;=$C105)*($H$5/$C$5)+(BH105&gt;$C105)*0,IF(AND(ROUND(AVERAGE($D105,$F105,$H105,$J105,$L105,$N105,$P105,$R105,$T105,$V105,$X105,$Z105,$AB105,$AD105,$AF105,$AH105,$AJ105,AL105,AN105,AP105,AR105,AT105,AV105,AX105,AZ105,BB105,BD105,BF105,BH105,BJ105),2)-$C105/2&lt;=BH105,(ROUND(AVERAGE($D105,$F105,$H105,$J105,$L105,$N105,$P105,$R105,$T105,$V105,$X105,$Z105,$AB105,$AD105,$AF105,$AH105,$AJ105,AL105,AN105,AP105,AR105,AT105,AV105,AX105,AZ105,BB105,BD105,BF105,BH105,BJ105),2)+$C105/2&gt;BH105)),($H$5/$C$5),0))))</f>
        <v/>
      </c>
      <c r="BJ105" s="79" t="str">
        <f t="shared" ref="BJ105:BJ136" ca="1" si="269">IF($BJ$8="Habilitado",IF($B105="","",ROUND(VLOOKUP($B105,UNITARIO_30,5,FALSE),2)),"")</f>
        <v/>
      </c>
      <c r="BK105" s="83" t="str">
        <f t="shared" ref="BK105:BK136" si="270">IF($B105="","",IF(BJ105="","",IF($L$4="Media aritmética",(BJ105&lt;=$C105)*($H$5/$C$5)+(BJ105&gt;$C105)*0,IF(AND(ROUND(AVERAGE($D105,$F105,$H105,$J105,$L105,$N105,$P105,$R105,$T105,$V105,$X105,$Z105,$AB105,$AD105,$AF105,$AH105,$AJ105,AL105,AN105,AP105,AR105,AT105,AV105,AX105,AZ105,BB105,BD105,BF105,BH105,BJ105),2)-$C105/2&lt;=BJ105,(ROUND(AVERAGE($D105,$F105,$H105,$J105,$L105,$N105,$P105,$R105,$T105,$V105,$X105,$Z105,$AB105,$AD105,$AF105,$AH105,$AJ105,AL105,AN105,AP105,AR105,AT105,AV105,AX105,AZ105,BB105,BD105,BF105,BH105,BJ105),2)+$C105/2&gt;BJ105)),($H$5/$C$5),0))))</f>
        <v/>
      </c>
    </row>
    <row r="106" spans="1:63" s="69" customFormat="1" ht="21" hidden="1" customHeight="1">
      <c r="A106" s="282">
        <v>34</v>
      </c>
      <c r="B106" s="73"/>
      <c r="C106" s="78" t="str">
        <f t="shared" si="211"/>
        <v/>
      </c>
      <c r="D106" s="84" t="str">
        <f t="shared" ca="1" si="212"/>
        <v/>
      </c>
      <c r="E106" s="83" t="str">
        <f t="shared" si="213"/>
        <v/>
      </c>
      <c r="F106" s="79" t="str">
        <f t="shared" ca="1" si="214"/>
        <v/>
      </c>
      <c r="G106" s="83" t="str">
        <f t="shared" si="215"/>
        <v/>
      </c>
      <c r="H106" s="79" t="str">
        <f t="shared" ca="1" si="216"/>
        <v/>
      </c>
      <c r="I106" s="83" t="str">
        <f t="shared" si="217"/>
        <v/>
      </c>
      <c r="J106" s="79" t="str">
        <f t="shared" ca="1" si="218"/>
        <v/>
      </c>
      <c r="K106" s="83" t="str">
        <f t="shared" si="219"/>
        <v/>
      </c>
      <c r="L106" s="79" t="str">
        <f t="shared" ca="1" si="220"/>
        <v/>
      </c>
      <c r="M106" s="83" t="str">
        <f t="shared" si="209"/>
        <v/>
      </c>
      <c r="N106" s="79" t="str">
        <f t="shared" ca="1" si="221"/>
        <v/>
      </c>
      <c r="O106" s="83" t="str">
        <f t="shared" si="222"/>
        <v/>
      </c>
      <c r="P106" s="79" t="str">
        <f t="shared" ca="1" si="223"/>
        <v/>
      </c>
      <c r="Q106" s="83" t="str">
        <f t="shared" si="224"/>
        <v/>
      </c>
      <c r="R106" s="79" t="str">
        <f t="shared" ca="1" si="225"/>
        <v/>
      </c>
      <c r="S106" s="83" t="str">
        <f t="shared" si="226"/>
        <v/>
      </c>
      <c r="T106" s="79" t="str">
        <f t="shared" ca="1" si="227"/>
        <v/>
      </c>
      <c r="U106" s="83" t="str">
        <f t="shared" si="228"/>
        <v/>
      </c>
      <c r="V106" s="79" t="str">
        <f t="shared" ca="1" si="229"/>
        <v/>
      </c>
      <c r="W106" s="83" t="str">
        <f t="shared" si="230"/>
        <v/>
      </c>
      <c r="X106" s="79" t="str">
        <f t="shared" ca="1" si="231"/>
        <v/>
      </c>
      <c r="Y106" s="83" t="str">
        <f t="shared" si="232"/>
        <v/>
      </c>
      <c r="Z106" s="79" t="str">
        <f t="shared" ca="1" si="233"/>
        <v/>
      </c>
      <c r="AA106" s="83" t="str">
        <f t="shared" si="234"/>
        <v/>
      </c>
      <c r="AB106" s="79" t="str">
        <f t="shared" ca="1" si="235"/>
        <v/>
      </c>
      <c r="AC106" s="83" t="str">
        <f t="shared" si="236"/>
        <v/>
      </c>
      <c r="AD106" s="79" t="str">
        <f t="shared" ca="1" si="237"/>
        <v/>
      </c>
      <c r="AE106" s="83" t="str">
        <f t="shared" si="238"/>
        <v/>
      </c>
      <c r="AF106" s="79" t="str">
        <f t="shared" ca="1" si="239"/>
        <v/>
      </c>
      <c r="AG106" s="83" t="str">
        <f t="shared" si="240"/>
        <v/>
      </c>
      <c r="AH106" s="79" t="str">
        <f t="shared" ca="1" si="241"/>
        <v/>
      </c>
      <c r="AI106" s="83" t="str">
        <f t="shared" si="242"/>
        <v/>
      </c>
      <c r="AJ106" s="79" t="str">
        <f t="shared" ca="1" si="243"/>
        <v/>
      </c>
      <c r="AK106" s="83" t="str">
        <f t="shared" si="244"/>
        <v/>
      </c>
      <c r="AL106" s="79" t="str">
        <f t="shared" ca="1" si="245"/>
        <v/>
      </c>
      <c r="AM106" s="83" t="str">
        <f t="shared" si="246"/>
        <v/>
      </c>
      <c r="AN106" s="79" t="str">
        <f t="shared" ca="1" si="247"/>
        <v/>
      </c>
      <c r="AO106" s="83" t="str">
        <f t="shared" si="248"/>
        <v/>
      </c>
      <c r="AP106" s="79" t="str">
        <f t="shared" ca="1" si="249"/>
        <v/>
      </c>
      <c r="AQ106" s="83" t="str">
        <f t="shared" si="250"/>
        <v/>
      </c>
      <c r="AR106" s="79" t="str">
        <f t="shared" ca="1" si="251"/>
        <v/>
      </c>
      <c r="AS106" s="83" t="str">
        <f t="shared" si="252"/>
        <v/>
      </c>
      <c r="AT106" s="79" t="str">
        <f t="shared" ca="1" si="253"/>
        <v/>
      </c>
      <c r="AU106" s="83" t="str">
        <f t="shared" si="254"/>
        <v/>
      </c>
      <c r="AV106" s="79" t="str">
        <f t="shared" ca="1" si="255"/>
        <v/>
      </c>
      <c r="AW106" s="83" t="str">
        <f t="shared" si="256"/>
        <v/>
      </c>
      <c r="AX106" s="79" t="str">
        <f t="shared" ca="1" si="257"/>
        <v/>
      </c>
      <c r="AY106" s="83" t="str">
        <f t="shared" si="258"/>
        <v/>
      </c>
      <c r="AZ106" s="79" t="str">
        <f t="shared" ca="1" si="259"/>
        <v/>
      </c>
      <c r="BA106" s="83" t="str">
        <f t="shared" si="260"/>
        <v/>
      </c>
      <c r="BB106" s="79" t="str">
        <f t="shared" ca="1" si="261"/>
        <v/>
      </c>
      <c r="BC106" s="83" t="str">
        <f t="shared" si="262"/>
        <v/>
      </c>
      <c r="BD106" s="79" t="str">
        <f t="shared" ca="1" si="263"/>
        <v/>
      </c>
      <c r="BE106" s="83" t="str">
        <f t="shared" si="264"/>
        <v/>
      </c>
      <c r="BF106" s="79" t="str">
        <f t="shared" ca="1" si="265"/>
        <v/>
      </c>
      <c r="BG106" s="83" t="str">
        <f t="shared" si="266"/>
        <v/>
      </c>
      <c r="BH106" s="79" t="str">
        <f t="shared" ca="1" si="267"/>
        <v/>
      </c>
      <c r="BI106" s="83" t="str">
        <f t="shared" si="268"/>
        <v/>
      </c>
      <c r="BJ106" s="79" t="str">
        <f t="shared" ca="1" si="269"/>
        <v/>
      </c>
      <c r="BK106" s="83" t="str">
        <f t="shared" si="270"/>
        <v/>
      </c>
    </row>
    <row r="107" spans="1:63" s="69" customFormat="1" ht="21" hidden="1" customHeight="1">
      <c r="A107" s="282">
        <v>35</v>
      </c>
      <c r="B107" s="73"/>
      <c r="C107" s="78" t="str">
        <f t="shared" si="211"/>
        <v/>
      </c>
      <c r="D107" s="84" t="str">
        <f t="shared" ca="1" si="212"/>
        <v/>
      </c>
      <c r="E107" s="83" t="str">
        <f t="shared" si="213"/>
        <v/>
      </c>
      <c r="F107" s="79" t="str">
        <f t="shared" ca="1" si="214"/>
        <v/>
      </c>
      <c r="G107" s="83" t="str">
        <f t="shared" si="215"/>
        <v/>
      </c>
      <c r="H107" s="79" t="str">
        <f t="shared" ca="1" si="216"/>
        <v/>
      </c>
      <c r="I107" s="83" t="str">
        <f t="shared" si="217"/>
        <v/>
      </c>
      <c r="J107" s="79" t="str">
        <f t="shared" ca="1" si="218"/>
        <v/>
      </c>
      <c r="K107" s="83" t="str">
        <f t="shared" si="219"/>
        <v/>
      </c>
      <c r="L107" s="79" t="str">
        <f t="shared" ca="1" si="220"/>
        <v/>
      </c>
      <c r="M107" s="83" t="str">
        <f t="shared" si="209"/>
        <v/>
      </c>
      <c r="N107" s="79" t="str">
        <f t="shared" ca="1" si="221"/>
        <v/>
      </c>
      <c r="O107" s="83" t="str">
        <f t="shared" si="222"/>
        <v/>
      </c>
      <c r="P107" s="79" t="str">
        <f t="shared" ca="1" si="223"/>
        <v/>
      </c>
      <c r="Q107" s="83" t="str">
        <f t="shared" si="224"/>
        <v/>
      </c>
      <c r="R107" s="79" t="str">
        <f t="shared" ca="1" si="225"/>
        <v/>
      </c>
      <c r="S107" s="83" t="str">
        <f t="shared" si="226"/>
        <v/>
      </c>
      <c r="T107" s="79" t="str">
        <f t="shared" ca="1" si="227"/>
        <v/>
      </c>
      <c r="U107" s="83" t="str">
        <f t="shared" si="228"/>
        <v/>
      </c>
      <c r="V107" s="79" t="str">
        <f t="shared" ca="1" si="229"/>
        <v/>
      </c>
      <c r="W107" s="83" t="str">
        <f t="shared" si="230"/>
        <v/>
      </c>
      <c r="X107" s="79" t="str">
        <f t="shared" ca="1" si="231"/>
        <v/>
      </c>
      <c r="Y107" s="83" t="str">
        <f t="shared" si="232"/>
        <v/>
      </c>
      <c r="Z107" s="79" t="str">
        <f t="shared" ca="1" si="233"/>
        <v/>
      </c>
      <c r="AA107" s="83" t="str">
        <f t="shared" si="234"/>
        <v/>
      </c>
      <c r="AB107" s="79" t="str">
        <f t="shared" ca="1" si="235"/>
        <v/>
      </c>
      <c r="AC107" s="83" t="str">
        <f t="shared" si="236"/>
        <v/>
      </c>
      <c r="AD107" s="79" t="str">
        <f t="shared" ca="1" si="237"/>
        <v/>
      </c>
      <c r="AE107" s="83" t="str">
        <f t="shared" si="238"/>
        <v/>
      </c>
      <c r="AF107" s="79" t="str">
        <f t="shared" ca="1" si="239"/>
        <v/>
      </c>
      <c r="AG107" s="83" t="str">
        <f t="shared" si="240"/>
        <v/>
      </c>
      <c r="AH107" s="79" t="str">
        <f t="shared" ca="1" si="241"/>
        <v/>
      </c>
      <c r="AI107" s="83" t="str">
        <f t="shared" si="242"/>
        <v/>
      </c>
      <c r="AJ107" s="79" t="str">
        <f t="shared" ca="1" si="243"/>
        <v/>
      </c>
      <c r="AK107" s="83" t="str">
        <f t="shared" si="244"/>
        <v/>
      </c>
      <c r="AL107" s="79" t="str">
        <f t="shared" ca="1" si="245"/>
        <v/>
      </c>
      <c r="AM107" s="83" t="str">
        <f t="shared" si="246"/>
        <v/>
      </c>
      <c r="AN107" s="79" t="str">
        <f t="shared" ca="1" si="247"/>
        <v/>
      </c>
      <c r="AO107" s="83" t="str">
        <f t="shared" si="248"/>
        <v/>
      </c>
      <c r="AP107" s="79" t="str">
        <f t="shared" ca="1" si="249"/>
        <v/>
      </c>
      <c r="AQ107" s="83" t="str">
        <f t="shared" si="250"/>
        <v/>
      </c>
      <c r="AR107" s="79" t="str">
        <f t="shared" ca="1" si="251"/>
        <v/>
      </c>
      <c r="AS107" s="83" t="str">
        <f t="shared" si="252"/>
        <v/>
      </c>
      <c r="AT107" s="79" t="str">
        <f t="shared" ca="1" si="253"/>
        <v/>
      </c>
      <c r="AU107" s="83" t="str">
        <f t="shared" si="254"/>
        <v/>
      </c>
      <c r="AV107" s="79" t="str">
        <f t="shared" ca="1" si="255"/>
        <v/>
      </c>
      <c r="AW107" s="83" t="str">
        <f t="shared" si="256"/>
        <v/>
      </c>
      <c r="AX107" s="79" t="str">
        <f t="shared" ca="1" si="257"/>
        <v/>
      </c>
      <c r="AY107" s="83" t="str">
        <f t="shared" si="258"/>
        <v/>
      </c>
      <c r="AZ107" s="79" t="str">
        <f t="shared" ca="1" si="259"/>
        <v/>
      </c>
      <c r="BA107" s="83" t="str">
        <f t="shared" si="260"/>
        <v/>
      </c>
      <c r="BB107" s="79" t="str">
        <f t="shared" ca="1" si="261"/>
        <v/>
      </c>
      <c r="BC107" s="83" t="str">
        <f t="shared" si="262"/>
        <v/>
      </c>
      <c r="BD107" s="79" t="str">
        <f t="shared" ca="1" si="263"/>
        <v/>
      </c>
      <c r="BE107" s="83" t="str">
        <f t="shared" si="264"/>
        <v/>
      </c>
      <c r="BF107" s="79" t="str">
        <f t="shared" ca="1" si="265"/>
        <v/>
      </c>
      <c r="BG107" s="83" t="str">
        <f t="shared" si="266"/>
        <v/>
      </c>
      <c r="BH107" s="79" t="str">
        <f t="shared" ca="1" si="267"/>
        <v/>
      </c>
      <c r="BI107" s="83" t="str">
        <f t="shared" si="268"/>
        <v/>
      </c>
      <c r="BJ107" s="79" t="str">
        <f t="shared" ca="1" si="269"/>
        <v/>
      </c>
      <c r="BK107" s="83" t="str">
        <f t="shared" si="270"/>
        <v/>
      </c>
    </row>
    <row r="108" spans="1:63" s="69" customFormat="1" ht="21" hidden="1" customHeight="1">
      <c r="A108" s="282">
        <v>36</v>
      </c>
      <c r="B108" s="73"/>
      <c r="C108" s="78" t="str">
        <f t="shared" si="211"/>
        <v/>
      </c>
      <c r="D108" s="84" t="str">
        <f t="shared" ca="1" si="212"/>
        <v/>
      </c>
      <c r="E108" s="83" t="str">
        <f t="shared" si="213"/>
        <v/>
      </c>
      <c r="F108" s="79" t="str">
        <f t="shared" ca="1" si="214"/>
        <v/>
      </c>
      <c r="G108" s="83" t="str">
        <f t="shared" si="215"/>
        <v/>
      </c>
      <c r="H108" s="79" t="str">
        <f t="shared" ca="1" si="216"/>
        <v/>
      </c>
      <c r="I108" s="83" t="str">
        <f t="shared" si="217"/>
        <v/>
      </c>
      <c r="J108" s="79" t="str">
        <f t="shared" ca="1" si="218"/>
        <v/>
      </c>
      <c r="K108" s="83" t="str">
        <f t="shared" si="219"/>
        <v/>
      </c>
      <c r="L108" s="79" t="str">
        <f t="shared" ca="1" si="220"/>
        <v/>
      </c>
      <c r="M108" s="83" t="str">
        <f t="shared" si="209"/>
        <v/>
      </c>
      <c r="N108" s="79" t="str">
        <f t="shared" ca="1" si="221"/>
        <v/>
      </c>
      <c r="O108" s="83" t="str">
        <f t="shared" si="222"/>
        <v/>
      </c>
      <c r="P108" s="79" t="str">
        <f t="shared" ca="1" si="223"/>
        <v/>
      </c>
      <c r="Q108" s="83" t="str">
        <f t="shared" si="224"/>
        <v/>
      </c>
      <c r="R108" s="79" t="str">
        <f t="shared" ca="1" si="225"/>
        <v/>
      </c>
      <c r="S108" s="83" t="str">
        <f t="shared" si="226"/>
        <v/>
      </c>
      <c r="T108" s="79" t="str">
        <f t="shared" ca="1" si="227"/>
        <v/>
      </c>
      <c r="U108" s="83" t="str">
        <f t="shared" si="228"/>
        <v/>
      </c>
      <c r="V108" s="79" t="str">
        <f t="shared" ca="1" si="229"/>
        <v/>
      </c>
      <c r="W108" s="83" t="str">
        <f t="shared" si="230"/>
        <v/>
      </c>
      <c r="X108" s="79" t="str">
        <f t="shared" ca="1" si="231"/>
        <v/>
      </c>
      <c r="Y108" s="83" t="str">
        <f t="shared" si="232"/>
        <v/>
      </c>
      <c r="Z108" s="79" t="str">
        <f t="shared" ca="1" si="233"/>
        <v/>
      </c>
      <c r="AA108" s="83" t="str">
        <f t="shared" si="234"/>
        <v/>
      </c>
      <c r="AB108" s="79" t="str">
        <f t="shared" ca="1" si="235"/>
        <v/>
      </c>
      <c r="AC108" s="83" t="str">
        <f t="shared" si="236"/>
        <v/>
      </c>
      <c r="AD108" s="79" t="str">
        <f t="shared" ca="1" si="237"/>
        <v/>
      </c>
      <c r="AE108" s="83" t="str">
        <f t="shared" si="238"/>
        <v/>
      </c>
      <c r="AF108" s="79" t="str">
        <f t="shared" ca="1" si="239"/>
        <v/>
      </c>
      <c r="AG108" s="83" t="str">
        <f t="shared" si="240"/>
        <v/>
      </c>
      <c r="AH108" s="79" t="str">
        <f t="shared" ca="1" si="241"/>
        <v/>
      </c>
      <c r="AI108" s="83" t="str">
        <f t="shared" si="242"/>
        <v/>
      </c>
      <c r="AJ108" s="79" t="str">
        <f t="shared" ca="1" si="243"/>
        <v/>
      </c>
      <c r="AK108" s="83" t="str">
        <f t="shared" si="244"/>
        <v/>
      </c>
      <c r="AL108" s="79" t="str">
        <f t="shared" ca="1" si="245"/>
        <v/>
      </c>
      <c r="AM108" s="83" t="str">
        <f t="shared" si="246"/>
        <v/>
      </c>
      <c r="AN108" s="79" t="str">
        <f t="shared" ca="1" si="247"/>
        <v/>
      </c>
      <c r="AO108" s="83" t="str">
        <f t="shared" si="248"/>
        <v/>
      </c>
      <c r="AP108" s="79" t="str">
        <f t="shared" ca="1" si="249"/>
        <v/>
      </c>
      <c r="AQ108" s="83" t="str">
        <f t="shared" si="250"/>
        <v/>
      </c>
      <c r="AR108" s="79" t="str">
        <f t="shared" ca="1" si="251"/>
        <v/>
      </c>
      <c r="AS108" s="83" t="str">
        <f t="shared" si="252"/>
        <v/>
      </c>
      <c r="AT108" s="79" t="str">
        <f t="shared" ca="1" si="253"/>
        <v/>
      </c>
      <c r="AU108" s="83" t="str">
        <f t="shared" si="254"/>
        <v/>
      </c>
      <c r="AV108" s="79" t="str">
        <f t="shared" ca="1" si="255"/>
        <v/>
      </c>
      <c r="AW108" s="83" t="str">
        <f t="shared" si="256"/>
        <v/>
      </c>
      <c r="AX108" s="79" t="str">
        <f t="shared" ca="1" si="257"/>
        <v/>
      </c>
      <c r="AY108" s="83" t="str">
        <f t="shared" si="258"/>
        <v/>
      </c>
      <c r="AZ108" s="79" t="str">
        <f t="shared" ca="1" si="259"/>
        <v/>
      </c>
      <c r="BA108" s="83" t="str">
        <f t="shared" si="260"/>
        <v/>
      </c>
      <c r="BB108" s="79" t="str">
        <f t="shared" ca="1" si="261"/>
        <v/>
      </c>
      <c r="BC108" s="83" t="str">
        <f t="shared" si="262"/>
        <v/>
      </c>
      <c r="BD108" s="79" t="str">
        <f t="shared" ca="1" si="263"/>
        <v/>
      </c>
      <c r="BE108" s="83" t="str">
        <f t="shared" si="264"/>
        <v/>
      </c>
      <c r="BF108" s="79" t="str">
        <f t="shared" ca="1" si="265"/>
        <v/>
      </c>
      <c r="BG108" s="83" t="str">
        <f t="shared" si="266"/>
        <v/>
      </c>
      <c r="BH108" s="79" t="str">
        <f t="shared" ca="1" si="267"/>
        <v/>
      </c>
      <c r="BI108" s="83" t="str">
        <f t="shared" si="268"/>
        <v/>
      </c>
      <c r="BJ108" s="79" t="str">
        <f t="shared" ca="1" si="269"/>
        <v/>
      </c>
      <c r="BK108" s="83" t="str">
        <f t="shared" si="270"/>
        <v/>
      </c>
    </row>
    <row r="109" spans="1:63" s="69" customFormat="1" ht="21" hidden="1" customHeight="1">
      <c r="A109" s="282">
        <v>37</v>
      </c>
      <c r="B109" s="73"/>
      <c r="C109" s="78" t="str">
        <f t="shared" si="211"/>
        <v/>
      </c>
      <c r="D109" s="84" t="str">
        <f t="shared" ca="1" si="212"/>
        <v/>
      </c>
      <c r="E109" s="83" t="str">
        <f t="shared" si="213"/>
        <v/>
      </c>
      <c r="F109" s="79" t="str">
        <f t="shared" ca="1" si="214"/>
        <v/>
      </c>
      <c r="G109" s="83" t="str">
        <f t="shared" si="215"/>
        <v/>
      </c>
      <c r="H109" s="79" t="str">
        <f t="shared" ca="1" si="216"/>
        <v/>
      </c>
      <c r="I109" s="83" t="str">
        <f t="shared" si="217"/>
        <v/>
      </c>
      <c r="J109" s="79" t="str">
        <f t="shared" ca="1" si="218"/>
        <v/>
      </c>
      <c r="K109" s="83" t="str">
        <f t="shared" si="219"/>
        <v/>
      </c>
      <c r="L109" s="79" t="str">
        <f t="shared" ca="1" si="220"/>
        <v/>
      </c>
      <c r="M109" s="83" t="str">
        <f t="shared" si="209"/>
        <v/>
      </c>
      <c r="N109" s="79" t="str">
        <f t="shared" ca="1" si="221"/>
        <v/>
      </c>
      <c r="O109" s="83" t="str">
        <f t="shared" si="222"/>
        <v/>
      </c>
      <c r="P109" s="79" t="str">
        <f t="shared" ca="1" si="223"/>
        <v/>
      </c>
      <c r="Q109" s="83" t="str">
        <f t="shared" si="224"/>
        <v/>
      </c>
      <c r="R109" s="79" t="str">
        <f t="shared" ca="1" si="225"/>
        <v/>
      </c>
      <c r="S109" s="83" t="str">
        <f t="shared" si="226"/>
        <v/>
      </c>
      <c r="T109" s="79" t="str">
        <f t="shared" ca="1" si="227"/>
        <v/>
      </c>
      <c r="U109" s="83" t="str">
        <f t="shared" si="228"/>
        <v/>
      </c>
      <c r="V109" s="79" t="str">
        <f t="shared" ca="1" si="229"/>
        <v/>
      </c>
      <c r="W109" s="83" t="str">
        <f t="shared" si="230"/>
        <v/>
      </c>
      <c r="X109" s="79" t="str">
        <f t="shared" ca="1" si="231"/>
        <v/>
      </c>
      <c r="Y109" s="83" t="str">
        <f t="shared" si="232"/>
        <v/>
      </c>
      <c r="Z109" s="79" t="str">
        <f t="shared" ca="1" si="233"/>
        <v/>
      </c>
      <c r="AA109" s="83" t="str">
        <f t="shared" si="234"/>
        <v/>
      </c>
      <c r="AB109" s="79" t="str">
        <f t="shared" ca="1" si="235"/>
        <v/>
      </c>
      <c r="AC109" s="83" t="str">
        <f t="shared" si="236"/>
        <v/>
      </c>
      <c r="AD109" s="79" t="str">
        <f t="shared" ca="1" si="237"/>
        <v/>
      </c>
      <c r="AE109" s="83" t="str">
        <f t="shared" si="238"/>
        <v/>
      </c>
      <c r="AF109" s="79" t="str">
        <f t="shared" ca="1" si="239"/>
        <v/>
      </c>
      <c r="AG109" s="83" t="str">
        <f t="shared" si="240"/>
        <v/>
      </c>
      <c r="AH109" s="79" t="str">
        <f t="shared" ca="1" si="241"/>
        <v/>
      </c>
      <c r="AI109" s="83" t="str">
        <f t="shared" si="242"/>
        <v/>
      </c>
      <c r="AJ109" s="79" t="str">
        <f t="shared" ca="1" si="243"/>
        <v/>
      </c>
      <c r="AK109" s="83" t="str">
        <f t="shared" si="244"/>
        <v/>
      </c>
      <c r="AL109" s="79" t="str">
        <f t="shared" ca="1" si="245"/>
        <v/>
      </c>
      <c r="AM109" s="83" t="str">
        <f t="shared" si="246"/>
        <v/>
      </c>
      <c r="AN109" s="79" t="str">
        <f t="shared" ca="1" si="247"/>
        <v/>
      </c>
      <c r="AO109" s="83" t="str">
        <f t="shared" si="248"/>
        <v/>
      </c>
      <c r="AP109" s="79" t="str">
        <f t="shared" ca="1" si="249"/>
        <v/>
      </c>
      <c r="AQ109" s="83" t="str">
        <f t="shared" si="250"/>
        <v/>
      </c>
      <c r="AR109" s="79" t="str">
        <f t="shared" ca="1" si="251"/>
        <v/>
      </c>
      <c r="AS109" s="83" t="str">
        <f t="shared" si="252"/>
        <v/>
      </c>
      <c r="AT109" s="79" t="str">
        <f t="shared" ca="1" si="253"/>
        <v/>
      </c>
      <c r="AU109" s="83" t="str">
        <f t="shared" si="254"/>
        <v/>
      </c>
      <c r="AV109" s="79" t="str">
        <f t="shared" ca="1" si="255"/>
        <v/>
      </c>
      <c r="AW109" s="83" t="str">
        <f t="shared" si="256"/>
        <v/>
      </c>
      <c r="AX109" s="79" t="str">
        <f t="shared" ca="1" si="257"/>
        <v/>
      </c>
      <c r="AY109" s="83" t="str">
        <f t="shared" si="258"/>
        <v/>
      </c>
      <c r="AZ109" s="79" t="str">
        <f t="shared" ca="1" si="259"/>
        <v/>
      </c>
      <c r="BA109" s="83" t="str">
        <f t="shared" si="260"/>
        <v/>
      </c>
      <c r="BB109" s="79" t="str">
        <f t="shared" ca="1" si="261"/>
        <v/>
      </c>
      <c r="BC109" s="83" t="str">
        <f t="shared" si="262"/>
        <v/>
      </c>
      <c r="BD109" s="79" t="str">
        <f t="shared" ca="1" si="263"/>
        <v/>
      </c>
      <c r="BE109" s="83" t="str">
        <f t="shared" si="264"/>
        <v/>
      </c>
      <c r="BF109" s="79" t="str">
        <f t="shared" ca="1" si="265"/>
        <v/>
      </c>
      <c r="BG109" s="83" t="str">
        <f t="shared" si="266"/>
        <v/>
      </c>
      <c r="BH109" s="79" t="str">
        <f t="shared" ca="1" si="267"/>
        <v/>
      </c>
      <c r="BI109" s="83" t="str">
        <f t="shared" si="268"/>
        <v/>
      </c>
      <c r="BJ109" s="79" t="str">
        <f t="shared" ca="1" si="269"/>
        <v/>
      </c>
      <c r="BK109" s="83" t="str">
        <f t="shared" si="270"/>
        <v/>
      </c>
    </row>
    <row r="110" spans="1:63" s="69" customFormat="1" ht="21" hidden="1" customHeight="1">
      <c r="A110" s="282">
        <v>38</v>
      </c>
      <c r="B110" s="73"/>
      <c r="C110" s="78" t="str">
        <f t="shared" si="211"/>
        <v/>
      </c>
      <c r="D110" s="84" t="str">
        <f t="shared" ca="1" si="212"/>
        <v/>
      </c>
      <c r="E110" s="83" t="str">
        <f t="shared" si="213"/>
        <v/>
      </c>
      <c r="F110" s="79" t="str">
        <f t="shared" ca="1" si="214"/>
        <v/>
      </c>
      <c r="G110" s="83" t="str">
        <f t="shared" si="215"/>
        <v/>
      </c>
      <c r="H110" s="79" t="str">
        <f t="shared" ca="1" si="216"/>
        <v/>
      </c>
      <c r="I110" s="83" t="str">
        <f t="shared" si="217"/>
        <v/>
      </c>
      <c r="J110" s="79" t="str">
        <f t="shared" ca="1" si="218"/>
        <v/>
      </c>
      <c r="K110" s="83" t="str">
        <f t="shared" si="219"/>
        <v/>
      </c>
      <c r="L110" s="79" t="str">
        <f t="shared" ca="1" si="220"/>
        <v/>
      </c>
      <c r="M110" s="83" t="str">
        <f t="shared" si="209"/>
        <v/>
      </c>
      <c r="N110" s="79" t="str">
        <f t="shared" ca="1" si="221"/>
        <v/>
      </c>
      <c r="O110" s="83" t="str">
        <f t="shared" si="222"/>
        <v/>
      </c>
      <c r="P110" s="79" t="str">
        <f t="shared" ca="1" si="223"/>
        <v/>
      </c>
      <c r="Q110" s="83" t="str">
        <f t="shared" si="224"/>
        <v/>
      </c>
      <c r="R110" s="79" t="str">
        <f t="shared" ca="1" si="225"/>
        <v/>
      </c>
      <c r="S110" s="83" t="str">
        <f t="shared" si="226"/>
        <v/>
      </c>
      <c r="T110" s="79" t="str">
        <f t="shared" ca="1" si="227"/>
        <v/>
      </c>
      <c r="U110" s="83" t="str">
        <f t="shared" si="228"/>
        <v/>
      </c>
      <c r="V110" s="79" t="str">
        <f t="shared" ca="1" si="229"/>
        <v/>
      </c>
      <c r="W110" s="83" t="str">
        <f t="shared" si="230"/>
        <v/>
      </c>
      <c r="X110" s="79" t="str">
        <f t="shared" ca="1" si="231"/>
        <v/>
      </c>
      <c r="Y110" s="83" t="str">
        <f t="shared" si="232"/>
        <v/>
      </c>
      <c r="Z110" s="79" t="str">
        <f t="shared" ca="1" si="233"/>
        <v/>
      </c>
      <c r="AA110" s="83" t="str">
        <f t="shared" si="234"/>
        <v/>
      </c>
      <c r="AB110" s="79" t="str">
        <f t="shared" ca="1" si="235"/>
        <v/>
      </c>
      <c r="AC110" s="83" t="str">
        <f t="shared" si="236"/>
        <v/>
      </c>
      <c r="AD110" s="79" t="str">
        <f t="shared" ca="1" si="237"/>
        <v/>
      </c>
      <c r="AE110" s="83" t="str">
        <f t="shared" si="238"/>
        <v/>
      </c>
      <c r="AF110" s="79" t="str">
        <f t="shared" ca="1" si="239"/>
        <v/>
      </c>
      <c r="AG110" s="83" t="str">
        <f t="shared" si="240"/>
        <v/>
      </c>
      <c r="AH110" s="79" t="str">
        <f t="shared" ca="1" si="241"/>
        <v/>
      </c>
      <c r="AI110" s="83" t="str">
        <f t="shared" si="242"/>
        <v/>
      </c>
      <c r="AJ110" s="79" t="str">
        <f t="shared" ca="1" si="243"/>
        <v/>
      </c>
      <c r="AK110" s="83" t="str">
        <f t="shared" si="244"/>
        <v/>
      </c>
      <c r="AL110" s="79" t="str">
        <f t="shared" ca="1" si="245"/>
        <v/>
      </c>
      <c r="AM110" s="83" t="str">
        <f t="shared" si="246"/>
        <v/>
      </c>
      <c r="AN110" s="79" t="str">
        <f t="shared" ca="1" si="247"/>
        <v/>
      </c>
      <c r="AO110" s="83" t="str">
        <f t="shared" si="248"/>
        <v/>
      </c>
      <c r="AP110" s="79" t="str">
        <f t="shared" ca="1" si="249"/>
        <v/>
      </c>
      <c r="AQ110" s="83" t="str">
        <f t="shared" si="250"/>
        <v/>
      </c>
      <c r="AR110" s="79" t="str">
        <f t="shared" ca="1" si="251"/>
        <v/>
      </c>
      <c r="AS110" s="83" t="str">
        <f t="shared" si="252"/>
        <v/>
      </c>
      <c r="AT110" s="79" t="str">
        <f t="shared" ca="1" si="253"/>
        <v/>
      </c>
      <c r="AU110" s="83" t="str">
        <f t="shared" si="254"/>
        <v/>
      </c>
      <c r="AV110" s="79" t="str">
        <f t="shared" ca="1" si="255"/>
        <v/>
      </c>
      <c r="AW110" s="83" t="str">
        <f t="shared" si="256"/>
        <v/>
      </c>
      <c r="AX110" s="79" t="str">
        <f t="shared" ca="1" si="257"/>
        <v/>
      </c>
      <c r="AY110" s="83" t="str">
        <f t="shared" si="258"/>
        <v/>
      </c>
      <c r="AZ110" s="79" t="str">
        <f t="shared" ca="1" si="259"/>
        <v/>
      </c>
      <c r="BA110" s="83" t="str">
        <f t="shared" si="260"/>
        <v/>
      </c>
      <c r="BB110" s="79" t="str">
        <f t="shared" ca="1" si="261"/>
        <v/>
      </c>
      <c r="BC110" s="83" t="str">
        <f t="shared" si="262"/>
        <v/>
      </c>
      <c r="BD110" s="79" t="str">
        <f t="shared" ca="1" si="263"/>
        <v/>
      </c>
      <c r="BE110" s="83" t="str">
        <f t="shared" si="264"/>
        <v/>
      </c>
      <c r="BF110" s="79" t="str">
        <f t="shared" ca="1" si="265"/>
        <v/>
      </c>
      <c r="BG110" s="83" t="str">
        <f t="shared" si="266"/>
        <v/>
      </c>
      <c r="BH110" s="79" t="str">
        <f t="shared" ca="1" si="267"/>
        <v/>
      </c>
      <c r="BI110" s="83" t="str">
        <f t="shared" si="268"/>
        <v/>
      </c>
      <c r="BJ110" s="79" t="str">
        <f t="shared" ca="1" si="269"/>
        <v/>
      </c>
      <c r="BK110" s="83" t="str">
        <f t="shared" si="270"/>
        <v/>
      </c>
    </row>
    <row r="111" spans="1:63" s="69" customFormat="1" ht="21" hidden="1" customHeight="1">
      <c r="A111" s="282">
        <v>39</v>
      </c>
      <c r="B111" s="73"/>
      <c r="C111" s="78" t="str">
        <f t="shared" si="211"/>
        <v/>
      </c>
      <c r="D111" s="84" t="str">
        <f t="shared" ca="1" si="212"/>
        <v/>
      </c>
      <c r="E111" s="83" t="str">
        <f t="shared" si="213"/>
        <v/>
      </c>
      <c r="F111" s="79" t="str">
        <f t="shared" ca="1" si="214"/>
        <v/>
      </c>
      <c r="G111" s="83" t="str">
        <f t="shared" si="215"/>
        <v/>
      </c>
      <c r="H111" s="79" t="str">
        <f t="shared" ca="1" si="216"/>
        <v/>
      </c>
      <c r="I111" s="83" t="str">
        <f t="shared" si="217"/>
        <v/>
      </c>
      <c r="J111" s="79" t="str">
        <f t="shared" ca="1" si="218"/>
        <v/>
      </c>
      <c r="K111" s="83" t="str">
        <f t="shared" si="219"/>
        <v/>
      </c>
      <c r="L111" s="79" t="str">
        <f t="shared" ca="1" si="220"/>
        <v/>
      </c>
      <c r="M111" s="83" t="str">
        <f t="shared" si="209"/>
        <v/>
      </c>
      <c r="N111" s="79" t="str">
        <f t="shared" ca="1" si="221"/>
        <v/>
      </c>
      <c r="O111" s="83" t="str">
        <f t="shared" si="222"/>
        <v/>
      </c>
      <c r="P111" s="79" t="str">
        <f t="shared" ca="1" si="223"/>
        <v/>
      </c>
      <c r="Q111" s="83" t="str">
        <f t="shared" si="224"/>
        <v/>
      </c>
      <c r="R111" s="79" t="str">
        <f t="shared" ca="1" si="225"/>
        <v/>
      </c>
      <c r="S111" s="83" t="str">
        <f t="shared" si="226"/>
        <v/>
      </c>
      <c r="T111" s="79" t="str">
        <f t="shared" ca="1" si="227"/>
        <v/>
      </c>
      <c r="U111" s="83" t="str">
        <f t="shared" si="228"/>
        <v/>
      </c>
      <c r="V111" s="79" t="str">
        <f t="shared" ca="1" si="229"/>
        <v/>
      </c>
      <c r="W111" s="83" t="str">
        <f t="shared" si="230"/>
        <v/>
      </c>
      <c r="X111" s="79" t="str">
        <f t="shared" ca="1" si="231"/>
        <v/>
      </c>
      <c r="Y111" s="83" t="str">
        <f t="shared" si="232"/>
        <v/>
      </c>
      <c r="Z111" s="79" t="str">
        <f t="shared" ca="1" si="233"/>
        <v/>
      </c>
      <c r="AA111" s="83" t="str">
        <f t="shared" si="234"/>
        <v/>
      </c>
      <c r="AB111" s="79" t="str">
        <f t="shared" ca="1" si="235"/>
        <v/>
      </c>
      <c r="AC111" s="83" t="str">
        <f t="shared" si="236"/>
        <v/>
      </c>
      <c r="AD111" s="79" t="str">
        <f t="shared" ca="1" si="237"/>
        <v/>
      </c>
      <c r="AE111" s="83" t="str">
        <f t="shared" si="238"/>
        <v/>
      </c>
      <c r="AF111" s="79" t="str">
        <f t="shared" ca="1" si="239"/>
        <v/>
      </c>
      <c r="AG111" s="83" t="str">
        <f t="shared" si="240"/>
        <v/>
      </c>
      <c r="AH111" s="79" t="str">
        <f t="shared" ca="1" si="241"/>
        <v/>
      </c>
      <c r="AI111" s="83" t="str">
        <f t="shared" si="242"/>
        <v/>
      </c>
      <c r="AJ111" s="79" t="str">
        <f t="shared" ca="1" si="243"/>
        <v/>
      </c>
      <c r="AK111" s="83" t="str">
        <f t="shared" si="244"/>
        <v/>
      </c>
      <c r="AL111" s="79" t="str">
        <f t="shared" ca="1" si="245"/>
        <v/>
      </c>
      <c r="AM111" s="83" t="str">
        <f t="shared" si="246"/>
        <v/>
      </c>
      <c r="AN111" s="79" t="str">
        <f t="shared" ca="1" si="247"/>
        <v/>
      </c>
      <c r="AO111" s="83" t="str">
        <f t="shared" si="248"/>
        <v/>
      </c>
      <c r="AP111" s="79" t="str">
        <f t="shared" ca="1" si="249"/>
        <v/>
      </c>
      <c r="AQ111" s="83" t="str">
        <f t="shared" si="250"/>
        <v/>
      </c>
      <c r="AR111" s="79" t="str">
        <f t="shared" ca="1" si="251"/>
        <v/>
      </c>
      <c r="AS111" s="83" t="str">
        <f t="shared" si="252"/>
        <v/>
      </c>
      <c r="AT111" s="79" t="str">
        <f t="shared" ca="1" si="253"/>
        <v/>
      </c>
      <c r="AU111" s="83" t="str">
        <f t="shared" si="254"/>
        <v/>
      </c>
      <c r="AV111" s="79" t="str">
        <f t="shared" ca="1" si="255"/>
        <v/>
      </c>
      <c r="AW111" s="83" t="str">
        <f t="shared" si="256"/>
        <v/>
      </c>
      <c r="AX111" s="79" t="str">
        <f t="shared" ca="1" si="257"/>
        <v/>
      </c>
      <c r="AY111" s="83" t="str">
        <f t="shared" si="258"/>
        <v/>
      </c>
      <c r="AZ111" s="79" t="str">
        <f t="shared" ca="1" si="259"/>
        <v/>
      </c>
      <c r="BA111" s="83" t="str">
        <f t="shared" si="260"/>
        <v/>
      </c>
      <c r="BB111" s="79" t="str">
        <f t="shared" ca="1" si="261"/>
        <v/>
      </c>
      <c r="BC111" s="83" t="str">
        <f t="shared" si="262"/>
        <v/>
      </c>
      <c r="BD111" s="79" t="str">
        <f t="shared" ca="1" si="263"/>
        <v/>
      </c>
      <c r="BE111" s="83" t="str">
        <f t="shared" si="264"/>
        <v/>
      </c>
      <c r="BF111" s="79" t="str">
        <f t="shared" ca="1" si="265"/>
        <v/>
      </c>
      <c r="BG111" s="83" t="str">
        <f t="shared" si="266"/>
        <v/>
      </c>
      <c r="BH111" s="79" t="str">
        <f t="shared" ca="1" si="267"/>
        <v/>
      </c>
      <c r="BI111" s="83" t="str">
        <f t="shared" si="268"/>
        <v/>
      </c>
      <c r="BJ111" s="79" t="str">
        <f t="shared" ca="1" si="269"/>
        <v/>
      </c>
      <c r="BK111" s="83" t="str">
        <f t="shared" si="270"/>
        <v/>
      </c>
    </row>
    <row r="112" spans="1:63" s="69" customFormat="1" ht="21" hidden="1" customHeight="1">
      <c r="A112" s="282">
        <v>40</v>
      </c>
      <c r="B112" s="73"/>
      <c r="C112" s="78" t="str">
        <f t="shared" si="211"/>
        <v/>
      </c>
      <c r="D112" s="84" t="str">
        <f t="shared" ca="1" si="212"/>
        <v/>
      </c>
      <c r="E112" s="83" t="str">
        <f t="shared" si="213"/>
        <v/>
      </c>
      <c r="F112" s="79" t="str">
        <f t="shared" ca="1" si="214"/>
        <v/>
      </c>
      <c r="G112" s="83" t="str">
        <f t="shared" si="215"/>
        <v/>
      </c>
      <c r="H112" s="79" t="str">
        <f t="shared" ca="1" si="216"/>
        <v/>
      </c>
      <c r="I112" s="83" t="str">
        <f t="shared" si="217"/>
        <v/>
      </c>
      <c r="J112" s="79" t="str">
        <f t="shared" ca="1" si="218"/>
        <v/>
      </c>
      <c r="K112" s="83" t="str">
        <f t="shared" si="219"/>
        <v/>
      </c>
      <c r="L112" s="79" t="str">
        <f t="shared" ca="1" si="220"/>
        <v/>
      </c>
      <c r="M112" s="83" t="str">
        <f t="shared" si="209"/>
        <v/>
      </c>
      <c r="N112" s="79" t="str">
        <f t="shared" ca="1" si="221"/>
        <v/>
      </c>
      <c r="O112" s="83" t="str">
        <f t="shared" si="222"/>
        <v/>
      </c>
      <c r="P112" s="79" t="str">
        <f t="shared" ca="1" si="223"/>
        <v/>
      </c>
      <c r="Q112" s="83" t="str">
        <f t="shared" si="224"/>
        <v/>
      </c>
      <c r="R112" s="79" t="str">
        <f t="shared" ca="1" si="225"/>
        <v/>
      </c>
      <c r="S112" s="83" t="str">
        <f t="shared" si="226"/>
        <v/>
      </c>
      <c r="T112" s="79" t="str">
        <f t="shared" ca="1" si="227"/>
        <v/>
      </c>
      <c r="U112" s="83" t="str">
        <f t="shared" si="228"/>
        <v/>
      </c>
      <c r="V112" s="79" t="str">
        <f t="shared" ca="1" si="229"/>
        <v/>
      </c>
      <c r="W112" s="83" t="str">
        <f t="shared" si="230"/>
        <v/>
      </c>
      <c r="X112" s="79" t="str">
        <f t="shared" ca="1" si="231"/>
        <v/>
      </c>
      <c r="Y112" s="83" t="str">
        <f t="shared" si="232"/>
        <v/>
      </c>
      <c r="Z112" s="79" t="str">
        <f t="shared" ca="1" si="233"/>
        <v/>
      </c>
      <c r="AA112" s="83" t="str">
        <f t="shared" si="234"/>
        <v/>
      </c>
      <c r="AB112" s="79" t="str">
        <f t="shared" ca="1" si="235"/>
        <v/>
      </c>
      <c r="AC112" s="83" t="str">
        <f t="shared" si="236"/>
        <v/>
      </c>
      <c r="AD112" s="79" t="str">
        <f t="shared" ca="1" si="237"/>
        <v/>
      </c>
      <c r="AE112" s="83" t="str">
        <f t="shared" si="238"/>
        <v/>
      </c>
      <c r="AF112" s="79" t="str">
        <f t="shared" ca="1" si="239"/>
        <v/>
      </c>
      <c r="AG112" s="83" t="str">
        <f t="shared" si="240"/>
        <v/>
      </c>
      <c r="AH112" s="79" t="str">
        <f t="shared" ca="1" si="241"/>
        <v/>
      </c>
      <c r="AI112" s="83" t="str">
        <f t="shared" si="242"/>
        <v/>
      </c>
      <c r="AJ112" s="79" t="str">
        <f t="shared" ca="1" si="243"/>
        <v/>
      </c>
      <c r="AK112" s="83" t="str">
        <f t="shared" si="244"/>
        <v/>
      </c>
      <c r="AL112" s="79" t="str">
        <f t="shared" ca="1" si="245"/>
        <v/>
      </c>
      <c r="AM112" s="83" t="str">
        <f t="shared" si="246"/>
        <v/>
      </c>
      <c r="AN112" s="79" t="str">
        <f t="shared" ca="1" si="247"/>
        <v/>
      </c>
      <c r="AO112" s="83" t="str">
        <f t="shared" si="248"/>
        <v/>
      </c>
      <c r="AP112" s="79" t="str">
        <f t="shared" ca="1" si="249"/>
        <v/>
      </c>
      <c r="AQ112" s="83" t="str">
        <f t="shared" si="250"/>
        <v/>
      </c>
      <c r="AR112" s="79" t="str">
        <f t="shared" ca="1" si="251"/>
        <v/>
      </c>
      <c r="AS112" s="83" t="str">
        <f t="shared" si="252"/>
        <v/>
      </c>
      <c r="AT112" s="79" t="str">
        <f t="shared" ca="1" si="253"/>
        <v/>
      </c>
      <c r="AU112" s="83" t="str">
        <f t="shared" si="254"/>
        <v/>
      </c>
      <c r="AV112" s="79" t="str">
        <f t="shared" ca="1" si="255"/>
        <v/>
      </c>
      <c r="AW112" s="83" t="str">
        <f t="shared" si="256"/>
        <v/>
      </c>
      <c r="AX112" s="79" t="str">
        <f t="shared" ca="1" si="257"/>
        <v/>
      </c>
      <c r="AY112" s="83" t="str">
        <f t="shared" si="258"/>
        <v/>
      </c>
      <c r="AZ112" s="79" t="str">
        <f t="shared" ca="1" si="259"/>
        <v/>
      </c>
      <c r="BA112" s="83" t="str">
        <f t="shared" si="260"/>
        <v/>
      </c>
      <c r="BB112" s="79" t="str">
        <f t="shared" ca="1" si="261"/>
        <v/>
      </c>
      <c r="BC112" s="83" t="str">
        <f t="shared" si="262"/>
        <v/>
      </c>
      <c r="BD112" s="79" t="str">
        <f t="shared" ca="1" si="263"/>
        <v/>
      </c>
      <c r="BE112" s="83" t="str">
        <f t="shared" si="264"/>
        <v/>
      </c>
      <c r="BF112" s="79" t="str">
        <f t="shared" ca="1" si="265"/>
        <v/>
      </c>
      <c r="BG112" s="83" t="str">
        <f t="shared" si="266"/>
        <v/>
      </c>
      <c r="BH112" s="79" t="str">
        <f t="shared" ca="1" si="267"/>
        <v/>
      </c>
      <c r="BI112" s="83" t="str">
        <f t="shared" si="268"/>
        <v/>
      </c>
      <c r="BJ112" s="79" t="str">
        <f t="shared" ca="1" si="269"/>
        <v/>
      </c>
      <c r="BK112" s="83" t="str">
        <f t="shared" si="270"/>
        <v/>
      </c>
    </row>
    <row r="113" spans="1:63" s="69" customFormat="1" ht="21" hidden="1" customHeight="1">
      <c r="A113" s="282">
        <v>41</v>
      </c>
      <c r="B113" s="73"/>
      <c r="C113" s="78" t="str">
        <f t="shared" si="211"/>
        <v/>
      </c>
      <c r="D113" s="84" t="str">
        <f t="shared" ca="1" si="212"/>
        <v/>
      </c>
      <c r="E113" s="83" t="str">
        <f t="shared" si="213"/>
        <v/>
      </c>
      <c r="F113" s="79" t="str">
        <f t="shared" ca="1" si="214"/>
        <v/>
      </c>
      <c r="G113" s="83" t="str">
        <f t="shared" si="215"/>
        <v/>
      </c>
      <c r="H113" s="79" t="str">
        <f t="shared" ca="1" si="216"/>
        <v/>
      </c>
      <c r="I113" s="83" t="str">
        <f t="shared" si="217"/>
        <v/>
      </c>
      <c r="J113" s="79" t="str">
        <f t="shared" ca="1" si="218"/>
        <v/>
      </c>
      <c r="K113" s="83" t="str">
        <f t="shared" si="219"/>
        <v/>
      </c>
      <c r="L113" s="79" t="str">
        <f t="shared" ca="1" si="220"/>
        <v/>
      </c>
      <c r="M113" s="83" t="str">
        <f t="shared" si="209"/>
        <v/>
      </c>
      <c r="N113" s="79" t="str">
        <f t="shared" ca="1" si="221"/>
        <v/>
      </c>
      <c r="O113" s="83" t="str">
        <f t="shared" si="222"/>
        <v/>
      </c>
      <c r="P113" s="79" t="str">
        <f t="shared" ca="1" si="223"/>
        <v/>
      </c>
      <c r="Q113" s="83" t="str">
        <f t="shared" si="224"/>
        <v/>
      </c>
      <c r="R113" s="79" t="str">
        <f t="shared" ca="1" si="225"/>
        <v/>
      </c>
      <c r="S113" s="83" t="str">
        <f t="shared" si="226"/>
        <v/>
      </c>
      <c r="T113" s="79" t="str">
        <f t="shared" ca="1" si="227"/>
        <v/>
      </c>
      <c r="U113" s="83" t="str">
        <f t="shared" si="228"/>
        <v/>
      </c>
      <c r="V113" s="79" t="str">
        <f t="shared" ca="1" si="229"/>
        <v/>
      </c>
      <c r="W113" s="83" t="str">
        <f t="shared" si="230"/>
        <v/>
      </c>
      <c r="X113" s="79" t="str">
        <f t="shared" ca="1" si="231"/>
        <v/>
      </c>
      <c r="Y113" s="83" t="str">
        <f t="shared" si="232"/>
        <v/>
      </c>
      <c r="Z113" s="79" t="str">
        <f t="shared" ca="1" si="233"/>
        <v/>
      </c>
      <c r="AA113" s="83" t="str">
        <f t="shared" si="234"/>
        <v/>
      </c>
      <c r="AB113" s="79" t="str">
        <f t="shared" ca="1" si="235"/>
        <v/>
      </c>
      <c r="AC113" s="83" t="str">
        <f t="shared" si="236"/>
        <v/>
      </c>
      <c r="AD113" s="79" t="str">
        <f t="shared" ca="1" si="237"/>
        <v/>
      </c>
      <c r="AE113" s="83" t="str">
        <f t="shared" si="238"/>
        <v/>
      </c>
      <c r="AF113" s="79" t="str">
        <f t="shared" ca="1" si="239"/>
        <v/>
      </c>
      <c r="AG113" s="83" t="str">
        <f t="shared" si="240"/>
        <v/>
      </c>
      <c r="AH113" s="79" t="str">
        <f t="shared" ca="1" si="241"/>
        <v/>
      </c>
      <c r="AI113" s="83" t="str">
        <f t="shared" si="242"/>
        <v/>
      </c>
      <c r="AJ113" s="79" t="str">
        <f t="shared" ca="1" si="243"/>
        <v/>
      </c>
      <c r="AK113" s="83" t="str">
        <f t="shared" si="244"/>
        <v/>
      </c>
      <c r="AL113" s="79" t="str">
        <f t="shared" ca="1" si="245"/>
        <v/>
      </c>
      <c r="AM113" s="83" t="str">
        <f t="shared" si="246"/>
        <v/>
      </c>
      <c r="AN113" s="79" t="str">
        <f t="shared" ca="1" si="247"/>
        <v/>
      </c>
      <c r="AO113" s="83" t="str">
        <f t="shared" si="248"/>
        <v/>
      </c>
      <c r="AP113" s="79" t="str">
        <f t="shared" ca="1" si="249"/>
        <v/>
      </c>
      <c r="AQ113" s="83" t="str">
        <f t="shared" si="250"/>
        <v/>
      </c>
      <c r="AR113" s="79" t="str">
        <f t="shared" ca="1" si="251"/>
        <v/>
      </c>
      <c r="AS113" s="83" t="str">
        <f t="shared" si="252"/>
        <v/>
      </c>
      <c r="AT113" s="79" t="str">
        <f t="shared" ca="1" si="253"/>
        <v/>
      </c>
      <c r="AU113" s="83" t="str">
        <f t="shared" si="254"/>
        <v/>
      </c>
      <c r="AV113" s="79" t="str">
        <f t="shared" ca="1" si="255"/>
        <v/>
      </c>
      <c r="AW113" s="83" t="str">
        <f t="shared" si="256"/>
        <v/>
      </c>
      <c r="AX113" s="79" t="str">
        <f t="shared" ca="1" si="257"/>
        <v/>
      </c>
      <c r="AY113" s="83" t="str">
        <f t="shared" si="258"/>
        <v/>
      </c>
      <c r="AZ113" s="79" t="str">
        <f t="shared" ca="1" si="259"/>
        <v/>
      </c>
      <c r="BA113" s="83" t="str">
        <f t="shared" si="260"/>
        <v/>
      </c>
      <c r="BB113" s="79" t="str">
        <f t="shared" ca="1" si="261"/>
        <v/>
      </c>
      <c r="BC113" s="83" t="str">
        <f t="shared" si="262"/>
        <v/>
      </c>
      <c r="BD113" s="79" t="str">
        <f t="shared" ca="1" si="263"/>
        <v/>
      </c>
      <c r="BE113" s="83" t="str">
        <f t="shared" si="264"/>
        <v/>
      </c>
      <c r="BF113" s="79" t="str">
        <f t="shared" ca="1" si="265"/>
        <v/>
      </c>
      <c r="BG113" s="83" t="str">
        <f t="shared" si="266"/>
        <v/>
      </c>
      <c r="BH113" s="79" t="str">
        <f t="shared" ca="1" si="267"/>
        <v/>
      </c>
      <c r="BI113" s="83" t="str">
        <f t="shared" si="268"/>
        <v/>
      </c>
      <c r="BJ113" s="79" t="str">
        <f t="shared" ca="1" si="269"/>
        <v/>
      </c>
      <c r="BK113" s="83" t="str">
        <f t="shared" si="270"/>
        <v/>
      </c>
    </row>
    <row r="114" spans="1:63" s="69" customFormat="1" ht="21" hidden="1" customHeight="1">
      <c r="A114" s="282">
        <v>42</v>
      </c>
      <c r="B114" s="73"/>
      <c r="C114" s="78" t="str">
        <f t="shared" si="211"/>
        <v/>
      </c>
      <c r="D114" s="84" t="str">
        <f t="shared" ca="1" si="212"/>
        <v/>
      </c>
      <c r="E114" s="83" t="str">
        <f t="shared" si="213"/>
        <v/>
      </c>
      <c r="F114" s="79" t="str">
        <f t="shared" ca="1" si="214"/>
        <v/>
      </c>
      <c r="G114" s="83" t="str">
        <f t="shared" si="215"/>
        <v/>
      </c>
      <c r="H114" s="79" t="str">
        <f t="shared" ca="1" si="216"/>
        <v/>
      </c>
      <c r="I114" s="83" t="str">
        <f t="shared" si="217"/>
        <v/>
      </c>
      <c r="J114" s="79" t="str">
        <f t="shared" ca="1" si="218"/>
        <v/>
      </c>
      <c r="K114" s="83" t="str">
        <f t="shared" si="219"/>
        <v/>
      </c>
      <c r="L114" s="79" t="str">
        <f t="shared" ca="1" si="220"/>
        <v/>
      </c>
      <c r="M114" s="83" t="str">
        <f t="shared" si="209"/>
        <v/>
      </c>
      <c r="N114" s="79" t="str">
        <f t="shared" ca="1" si="221"/>
        <v/>
      </c>
      <c r="O114" s="83" t="str">
        <f t="shared" si="222"/>
        <v/>
      </c>
      <c r="P114" s="79" t="str">
        <f t="shared" ca="1" si="223"/>
        <v/>
      </c>
      <c r="Q114" s="83" t="str">
        <f t="shared" si="224"/>
        <v/>
      </c>
      <c r="R114" s="79" t="str">
        <f t="shared" ca="1" si="225"/>
        <v/>
      </c>
      <c r="S114" s="83" t="str">
        <f t="shared" si="226"/>
        <v/>
      </c>
      <c r="T114" s="79" t="str">
        <f t="shared" ca="1" si="227"/>
        <v/>
      </c>
      <c r="U114" s="83" t="str">
        <f t="shared" si="228"/>
        <v/>
      </c>
      <c r="V114" s="79" t="str">
        <f t="shared" ca="1" si="229"/>
        <v/>
      </c>
      <c r="W114" s="83" t="str">
        <f t="shared" si="230"/>
        <v/>
      </c>
      <c r="X114" s="79" t="str">
        <f t="shared" ca="1" si="231"/>
        <v/>
      </c>
      <c r="Y114" s="83" t="str">
        <f t="shared" si="232"/>
        <v/>
      </c>
      <c r="Z114" s="79" t="str">
        <f t="shared" ca="1" si="233"/>
        <v/>
      </c>
      <c r="AA114" s="83" t="str">
        <f t="shared" si="234"/>
        <v/>
      </c>
      <c r="AB114" s="79" t="str">
        <f t="shared" ca="1" si="235"/>
        <v/>
      </c>
      <c r="AC114" s="83" t="str">
        <f t="shared" si="236"/>
        <v/>
      </c>
      <c r="AD114" s="79" t="str">
        <f t="shared" ca="1" si="237"/>
        <v/>
      </c>
      <c r="AE114" s="83" t="str">
        <f t="shared" si="238"/>
        <v/>
      </c>
      <c r="AF114" s="79" t="str">
        <f t="shared" ca="1" si="239"/>
        <v/>
      </c>
      <c r="AG114" s="83" t="str">
        <f t="shared" si="240"/>
        <v/>
      </c>
      <c r="AH114" s="79" t="str">
        <f t="shared" ca="1" si="241"/>
        <v/>
      </c>
      <c r="AI114" s="83" t="str">
        <f t="shared" si="242"/>
        <v/>
      </c>
      <c r="AJ114" s="79" t="str">
        <f t="shared" ca="1" si="243"/>
        <v/>
      </c>
      <c r="AK114" s="83" t="str">
        <f t="shared" si="244"/>
        <v/>
      </c>
      <c r="AL114" s="79" t="str">
        <f t="shared" ca="1" si="245"/>
        <v/>
      </c>
      <c r="AM114" s="83" t="str">
        <f t="shared" si="246"/>
        <v/>
      </c>
      <c r="AN114" s="79" t="str">
        <f t="shared" ca="1" si="247"/>
        <v/>
      </c>
      <c r="AO114" s="83" t="str">
        <f t="shared" si="248"/>
        <v/>
      </c>
      <c r="AP114" s="79" t="str">
        <f t="shared" ca="1" si="249"/>
        <v/>
      </c>
      <c r="AQ114" s="83" t="str">
        <f t="shared" si="250"/>
        <v/>
      </c>
      <c r="AR114" s="79" t="str">
        <f t="shared" ca="1" si="251"/>
        <v/>
      </c>
      <c r="AS114" s="83" t="str">
        <f t="shared" si="252"/>
        <v/>
      </c>
      <c r="AT114" s="79" t="str">
        <f t="shared" ca="1" si="253"/>
        <v/>
      </c>
      <c r="AU114" s="83" t="str">
        <f t="shared" si="254"/>
        <v/>
      </c>
      <c r="AV114" s="79" t="str">
        <f t="shared" ca="1" si="255"/>
        <v/>
      </c>
      <c r="AW114" s="83" t="str">
        <f t="shared" si="256"/>
        <v/>
      </c>
      <c r="AX114" s="79" t="str">
        <f t="shared" ca="1" si="257"/>
        <v/>
      </c>
      <c r="AY114" s="83" t="str">
        <f t="shared" si="258"/>
        <v/>
      </c>
      <c r="AZ114" s="79" t="str">
        <f t="shared" ca="1" si="259"/>
        <v/>
      </c>
      <c r="BA114" s="83" t="str">
        <f t="shared" si="260"/>
        <v/>
      </c>
      <c r="BB114" s="79" t="str">
        <f t="shared" ca="1" si="261"/>
        <v/>
      </c>
      <c r="BC114" s="83" t="str">
        <f t="shared" si="262"/>
        <v/>
      </c>
      <c r="BD114" s="79" t="str">
        <f t="shared" ca="1" si="263"/>
        <v/>
      </c>
      <c r="BE114" s="83" t="str">
        <f t="shared" si="264"/>
        <v/>
      </c>
      <c r="BF114" s="79" t="str">
        <f t="shared" ca="1" si="265"/>
        <v/>
      </c>
      <c r="BG114" s="83" t="str">
        <f t="shared" si="266"/>
        <v/>
      </c>
      <c r="BH114" s="79" t="str">
        <f t="shared" ca="1" si="267"/>
        <v/>
      </c>
      <c r="BI114" s="83" t="str">
        <f t="shared" si="268"/>
        <v/>
      </c>
      <c r="BJ114" s="79" t="str">
        <f t="shared" ca="1" si="269"/>
        <v/>
      </c>
      <c r="BK114" s="83" t="str">
        <f t="shared" si="270"/>
        <v/>
      </c>
    </row>
    <row r="115" spans="1:63" s="69" customFormat="1" ht="21" hidden="1" customHeight="1">
      <c r="A115" s="282">
        <v>43</v>
      </c>
      <c r="B115" s="73"/>
      <c r="C115" s="78" t="str">
        <f t="shared" si="211"/>
        <v/>
      </c>
      <c r="D115" s="84" t="str">
        <f t="shared" ca="1" si="212"/>
        <v/>
      </c>
      <c r="E115" s="83" t="str">
        <f t="shared" si="213"/>
        <v/>
      </c>
      <c r="F115" s="79" t="str">
        <f t="shared" ca="1" si="214"/>
        <v/>
      </c>
      <c r="G115" s="83" t="str">
        <f t="shared" si="215"/>
        <v/>
      </c>
      <c r="H115" s="79" t="str">
        <f t="shared" ca="1" si="216"/>
        <v/>
      </c>
      <c r="I115" s="83" t="str">
        <f t="shared" si="217"/>
        <v/>
      </c>
      <c r="J115" s="79" t="str">
        <f t="shared" ca="1" si="218"/>
        <v/>
      </c>
      <c r="K115" s="83" t="str">
        <f t="shared" si="219"/>
        <v/>
      </c>
      <c r="L115" s="79" t="str">
        <f t="shared" ca="1" si="220"/>
        <v/>
      </c>
      <c r="M115" s="83" t="str">
        <f t="shared" si="209"/>
        <v/>
      </c>
      <c r="N115" s="79" t="str">
        <f t="shared" ca="1" si="221"/>
        <v/>
      </c>
      <c r="O115" s="83" t="str">
        <f t="shared" si="222"/>
        <v/>
      </c>
      <c r="P115" s="79" t="str">
        <f t="shared" ca="1" si="223"/>
        <v/>
      </c>
      <c r="Q115" s="83" t="str">
        <f t="shared" si="224"/>
        <v/>
      </c>
      <c r="R115" s="79" t="str">
        <f t="shared" ca="1" si="225"/>
        <v/>
      </c>
      <c r="S115" s="83" t="str">
        <f t="shared" si="226"/>
        <v/>
      </c>
      <c r="T115" s="79" t="str">
        <f t="shared" ca="1" si="227"/>
        <v/>
      </c>
      <c r="U115" s="83" t="str">
        <f t="shared" si="228"/>
        <v/>
      </c>
      <c r="V115" s="79" t="str">
        <f t="shared" ca="1" si="229"/>
        <v/>
      </c>
      <c r="W115" s="83" t="str">
        <f t="shared" si="230"/>
        <v/>
      </c>
      <c r="X115" s="79" t="str">
        <f t="shared" ca="1" si="231"/>
        <v/>
      </c>
      <c r="Y115" s="83" t="str">
        <f t="shared" si="232"/>
        <v/>
      </c>
      <c r="Z115" s="79" t="str">
        <f t="shared" ca="1" si="233"/>
        <v/>
      </c>
      <c r="AA115" s="83" t="str">
        <f t="shared" si="234"/>
        <v/>
      </c>
      <c r="AB115" s="79" t="str">
        <f t="shared" ca="1" si="235"/>
        <v/>
      </c>
      <c r="AC115" s="83" t="str">
        <f t="shared" si="236"/>
        <v/>
      </c>
      <c r="AD115" s="79" t="str">
        <f t="shared" ca="1" si="237"/>
        <v/>
      </c>
      <c r="AE115" s="83" t="str">
        <f t="shared" si="238"/>
        <v/>
      </c>
      <c r="AF115" s="79" t="str">
        <f t="shared" ca="1" si="239"/>
        <v/>
      </c>
      <c r="AG115" s="83" t="str">
        <f t="shared" si="240"/>
        <v/>
      </c>
      <c r="AH115" s="79" t="str">
        <f t="shared" ca="1" si="241"/>
        <v/>
      </c>
      <c r="AI115" s="83" t="str">
        <f t="shared" si="242"/>
        <v/>
      </c>
      <c r="AJ115" s="79" t="str">
        <f t="shared" ca="1" si="243"/>
        <v/>
      </c>
      <c r="AK115" s="83" t="str">
        <f t="shared" si="244"/>
        <v/>
      </c>
      <c r="AL115" s="79" t="str">
        <f t="shared" ca="1" si="245"/>
        <v/>
      </c>
      <c r="AM115" s="83" t="str">
        <f t="shared" si="246"/>
        <v/>
      </c>
      <c r="AN115" s="79" t="str">
        <f t="shared" ca="1" si="247"/>
        <v/>
      </c>
      <c r="AO115" s="83" t="str">
        <f t="shared" si="248"/>
        <v/>
      </c>
      <c r="AP115" s="79" t="str">
        <f t="shared" ca="1" si="249"/>
        <v/>
      </c>
      <c r="AQ115" s="83" t="str">
        <f t="shared" si="250"/>
        <v/>
      </c>
      <c r="AR115" s="79" t="str">
        <f t="shared" ca="1" si="251"/>
        <v/>
      </c>
      <c r="AS115" s="83" t="str">
        <f t="shared" si="252"/>
        <v/>
      </c>
      <c r="AT115" s="79" t="str">
        <f t="shared" ca="1" si="253"/>
        <v/>
      </c>
      <c r="AU115" s="83" t="str">
        <f t="shared" si="254"/>
        <v/>
      </c>
      <c r="AV115" s="79" t="str">
        <f t="shared" ca="1" si="255"/>
        <v/>
      </c>
      <c r="AW115" s="83" t="str">
        <f t="shared" si="256"/>
        <v/>
      </c>
      <c r="AX115" s="79" t="str">
        <f t="shared" ca="1" si="257"/>
        <v/>
      </c>
      <c r="AY115" s="83" t="str">
        <f t="shared" si="258"/>
        <v/>
      </c>
      <c r="AZ115" s="79" t="str">
        <f t="shared" ca="1" si="259"/>
        <v/>
      </c>
      <c r="BA115" s="83" t="str">
        <f t="shared" si="260"/>
        <v/>
      </c>
      <c r="BB115" s="79" t="str">
        <f t="shared" ca="1" si="261"/>
        <v/>
      </c>
      <c r="BC115" s="83" t="str">
        <f t="shared" si="262"/>
        <v/>
      </c>
      <c r="BD115" s="79" t="str">
        <f t="shared" ca="1" si="263"/>
        <v/>
      </c>
      <c r="BE115" s="83" t="str">
        <f t="shared" si="264"/>
        <v/>
      </c>
      <c r="BF115" s="79" t="str">
        <f t="shared" ca="1" si="265"/>
        <v/>
      </c>
      <c r="BG115" s="83" t="str">
        <f t="shared" si="266"/>
        <v/>
      </c>
      <c r="BH115" s="79" t="str">
        <f t="shared" ca="1" si="267"/>
        <v/>
      </c>
      <c r="BI115" s="83" t="str">
        <f t="shared" si="268"/>
        <v/>
      </c>
      <c r="BJ115" s="79" t="str">
        <f t="shared" ca="1" si="269"/>
        <v/>
      </c>
      <c r="BK115" s="83" t="str">
        <f t="shared" si="270"/>
        <v/>
      </c>
    </row>
    <row r="116" spans="1:63" s="69" customFormat="1" ht="21" hidden="1" customHeight="1">
      <c r="A116" s="282">
        <v>44</v>
      </c>
      <c r="B116" s="73"/>
      <c r="C116" s="78" t="str">
        <f t="shared" si="211"/>
        <v/>
      </c>
      <c r="D116" s="84" t="str">
        <f t="shared" ca="1" si="212"/>
        <v/>
      </c>
      <c r="E116" s="83" t="str">
        <f t="shared" si="213"/>
        <v/>
      </c>
      <c r="F116" s="79" t="str">
        <f t="shared" ca="1" si="214"/>
        <v/>
      </c>
      <c r="G116" s="83" t="str">
        <f t="shared" si="215"/>
        <v/>
      </c>
      <c r="H116" s="79" t="str">
        <f t="shared" ca="1" si="216"/>
        <v/>
      </c>
      <c r="I116" s="83" t="str">
        <f t="shared" si="217"/>
        <v/>
      </c>
      <c r="J116" s="79" t="str">
        <f t="shared" ca="1" si="218"/>
        <v/>
      </c>
      <c r="K116" s="83" t="str">
        <f t="shared" si="219"/>
        <v/>
      </c>
      <c r="L116" s="79" t="str">
        <f t="shared" ca="1" si="220"/>
        <v/>
      </c>
      <c r="M116" s="83" t="str">
        <f t="shared" si="209"/>
        <v/>
      </c>
      <c r="N116" s="79" t="str">
        <f t="shared" ca="1" si="221"/>
        <v/>
      </c>
      <c r="O116" s="83" t="str">
        <f t="shared" si="222"/>
        <v/>
      </c>
      <c r="P116" s="79" t="str">
        <f t="shared" ca="1" si="223"/>
        <v/>
      </c>
      <c r="Q116" s="83" t="str">
        <f t="shared" si="224"/>
        <v/>
      </c>
      <c r="R116" s="79" t="str">
        <f t="shared" ca="1" si="225"/>
        <v/>
      </c>
      <c r="S116" s="83" t="str">
        <f t="shared" si="226"/>
        <v/>
      </c>
      <c r="T116" s="79" t="str">
        <f t="shared" ca="1" si="227"/>
        <v/>
      </c>
      <c r="U116" s="83" t="str">
        <f t="shared" si="228"/>
        <v/>
      </c>
      <c r="V116" s="79" t="str">
        <f t="shared" ca="1" si="229"/>
        <v/>
      </c>
      <c r="W116" s="83" t="str">
        <f t="shared" si="230"/>
        <v/>
      </c>
      <c r="X116" s="79" t="str">
        <f t="shared" ca="1" si="231"/>
        <v/>
      </c>
      <c r="Y116" s="83" t="str">
        <f t="shared" si="232"/>
        <v/>
      </c>
      <c r="Z116" s="79" t="str">
        <f t="shared" ca="1" si="233"/>
        <v/>
      </c>
      <c r="AA116" s="83" t="str">
        <f t="shared" si="234"/>
        <v/>
      </c>
      <c r="AB116" s="79" t="str">
        <f t="shared" ca="1" si="235"/>
        <v/>
      </c>
      <c r="AC116" s="83" t="str">
        <f t="shared" si="236"/>
        <v/>
      </c>
      <c r="AD116" s="79" t="str">
        <f t="shared" ca="1" si="237"/>
        <v/>
      </c>
      <c r="AE116" s="83" t="str">
        <f t="shared" si="238"/>
        <v/>
      </c>
      <c r="AF116" s="79" t="str">
        <f t="shared" ca="1" si="239"/>
        <v/>
      </c>
      <c r="AG116" s="83" t="str">
        <f t="shared" si="240"/>
        <v/>
      </c>
      <c r="AH116" s="79" t="str">
        <f t="shared" ca="1" si="241"/>
        <v/>
      </c>
      <c r="AI116" s="83" t="str">
        <f t="shared" si="242"/>
        <v/>
      </c>
      <c r="AJ116" s="79" t="str">
        <f t="shared" ca="1" si="243"/>
        <v/>
      </c>
      <c r="AK116" s="83" t="str">
        <f t="shared" si="244"/>
        <v/>
      </c>
      <c r="AL116" s="79" t="str">
        <f t="shared" ca="1" si="245"/>
        <v/>
      </c>
      <c r="AM116" s="83" t="str">
        <f t="shared" si="246"/>
        <v/>
      </c>
      <c r="AN116" s="79" t="str">
        <f t="shared" ca="1" si="247"/>
        <v/>
      </c>
      <c r="AO116" s="83" t="str">
        <f t="shared" si="248"/>
        <v/>
      </c>
      <c r="AP116" s="79" t="str">
        <f t="shared" ca="1" si="249"/>
        <v/>
      </c>
      <c r="AQ116" s="83" t="str">
        <f t="shared" si="250"/>
        <v/>
      </c>
      <c r="AR116" s="79" t="str">
        <f t="shared" ca="1" si="251"/>
        <v/>
      </c>
      <c r="AS116" s="83" t="str">
        <f t="shared" si="252"/>
        <v/>
      </c>
      <c r="AT116" s="79" t="str">
        <f t="shared" ca="1" si="253"/>
        <v/>
      </c>
      <c r="AU116" s="83" t="str">
        <f t="shared" si="254"/>
        <v/>
      </c>
      <c r="AV116" s="79" t="str">
        <f t="shared" ca="1" si="255"/>
        <v/>
      </c>
      <c r="AW116" s="83" t="str">
        <f t="shared" si="256"/>
        <v/>
      </c>
      <c r="AX116" s="79" t="str">
        <f t="shared" ca="1" si="257"/>
        <v/>
      </c>
      <c r="AY116" s="83" t="str">
        <f t="shared" si="258"/>
        <v/>
      </c>
      <c r="AZ116" s="79" t="str">
        <f t="shared" ca="1" si="259"/>
        <v/>
      </c>
      <c r="BA116" s="83" t="str">
        <f t="shared" si="260"/>
        <v/>
      </c>
      <c r="BB116" s="79" t="str">
        <f t="shared" ca="1" si="261"/>
        <v/>
      </c>
      <c r="BC116" s="83" t="str">
        <f t="shared" si="262"/>
        <v/>
      </c>
      <c r="BD116" s="79" t="str">
        <f t="shared" ca="1" si="263"/>
        <v/>
      </c>
      <c r="BE116" s="83" t="str">
        <f t="shared" si="264"/>
        <v/>
      </c>
      <c r="BF116" s="79" t="str">
        <f t="shared" ca="1" si="265"/>
        <v/>
      </c>
      <c r="BG116" s="83" t="str">
        <f t="shared" si="266"/>
        <v/>
      </c>
      <c r="BH116" s="79" t="str">
        <f t="shared" ca="1" si="267"/>
        <v/>
      </c>
      <c r="BI116" s="83" t="str">
        <f t="shared" si="268"/>
        <v/>
      </c>
      <c r="BJ116" s="79" t="str">
        <f t="shared" ca="1" si="269"/>
        <v/>
      </c>
      <c r="BK116" s="83" t="str">
        <f t="shared" si="270"/>
        <v/>
      </c>
    </row>
    <row r="117" spans="1:63" s="69" customFormat="1" ht="21" hidden="1" customHeight="1">
      <c r="A117" s="282">
        <v>45</v>
      </c>
      <c r="B117" s="73"/>
      <c r="C117" s="78" t="str">
        <f t="shared" si="211"/>
        <v/>
      </c>
      <c r="D117" s="84" t="str">
        <f t="shared" ca="1" si="212"/>
        <v/>
      </c>
      <c r="E117" s="83" t="str">
        <f t="shared" si="213"/>
        <v/>
      </c>
      <c r="F117" s="79" t="str">
        <f t="shared" ca="1" si="214"/>
        <v/>
      </c>
      <c r="G117" s="83" t="str">
        <f t="shared" si="215"/>
        <v/>
      </c>
      <c r="H117" s="79" t="str">
        <f t="shared" ca="1" si="216"/>
        <v/>
      </c>
      <c r="I117" s="83" t="str">
        <f t="shared" si="217"/>
        <v/>
      </c>
      <c r="J117" s="79" t="str">
        <f t="shared" ca="1" si="218"/>
        <v/>
      </c>
      <c r="K117" s="83" t="str">
        <f t="shared" si="219"/>
        <v/>
      </c>
      <c r="L117" s="79" t="str">
        <f t="shared" ca="1" si="220"/>
        <v/>
      </c>
      <c r="M117" s="83" t="str">
        <f t="shared" si="209"/>
        <v/>
      </c>
      <c r="N117" s="79" t="str">
        <f t="shared" ca="1" si="221"/>
        <v/>
      </c>
      <c r="O117" s="83" t="str">
        <f t="shared" si="222"/>
        <v/>
      </c>
      <c r="P117" s="79" t="str">
        <f t="shared" ca="1" si="223"/>
        <v/>
      </c>
      <c r="Q117" s="83" t="str">
        <f t="shared" si="224"/>
        <v/>
      </c>
      <c r="R117" s="79" t="str">
        <f t="shared" ca="1" si="225"/>
        <v/>
      </c>
      <c r="S117" s="83" t="str">
        <f t="shared" si="226"/>
        <v/>
      </c>
      <c r="T117" s="79" t="str">
        <f t="shared" ca="1" si="227"/>
        <v/>
      </c>
      <c r="U117" s="83" t="str">
        <f t="shared" si="228"/>
        <v/>
      </c>
      <c r="V117" s="79" t="str">
        <f t="shared" ca="1" si="229"/>
        <v/>
      </c>
      <c r="W117" s="83" t="str">
        <f t="shared" si="230"/>
        <v/>
      </c>
      <c r="X117" s="79" t="str">
        <f t="shared" ca="1" si="231"/>
        <v/>
      </c>
      <c r="Y117" s="83" t="str">
        <f t="shared" si="232"/>
        <v/>
      </c>
      <c r="Z117" s="79" t="str">
        <f t="shared" ca="1" si="233"/>
        <v/>
      </c>
      <c r="AA117" s="83" t="str">
        <f t="shared" si="234"/>
        <v/>
      </c>
      <c r="AB117" s="79" t="str">
        <f t="shared" ca="1" si="235"/>
        <v/>
      </c>
      <c r="AC117" s="83" t="str">
        <f t="shared" si="236"/>
        <v/>
      </c>
      <c r="AD117" s="79" t="str">
        <f t="shared" ca="1" si="237"/>
        <v/>
      </c>
      <c r="AE117" s="83" t="str">
        <f t="shared" si="238"/>
        <v/>
      </c>
      <c r="AF117" s="79" t="str">
        <f t="shared" ca="1" si="239"/>
        <v/>
      </c>
      <c r="AG117" s="83" t="str">
        <f t="shared" si="240"/>
        <v/>
      </c>
      <c r="AH117" s="79" t="str">
        <f t="shared" ca="1" si="241"/>
        <v/>
      </c>
      <c r="AI117" s="83" t="str">
        <f t="shared" si="242"/>
        <v/>
      </c>
      <c r="AJ117" s="79" t="str">
        <f t="shared" ca="1" si="243"/>
        <v/>
      </c>
      <c r="AK117" s="83" t="str">
        <f t="shared" si="244"/>
        <v/>
      </c>
      <c r="AL117" s="79" t="str">
        <f t="shared" ca="1" si="245"/>
        <v/>
      </c>
      <c r="AM117" s="83" t="str">
        <f t="shared" si="246"/>
        <v/>
      </c>
      <c r="AN117" s="79" t="str">
        <f t="shared" ca="1" si="247"/>
        <v/>
      </c>
      <c r="AO117" s="83" t="str">
        <f t="shared" si="248"/>
        <v/>
      </c>
      <c r="AP117" s="79" t="str">
        <f t="shared" ca="1" si="249"/>
        <v/>
      </c>
      <c r="AQ117" s="83" t="str">
        <f t="shared" si="250"/>
        <v/>
      </c>
      <c r="AR117" s="79" t="str">
        <f t="shared" ca="1" si="251"/>
        <v/>
      </c>
      <c r="AS117" s="83" t="str">
        <f t="shared" si="252"/>
        <v/>
      </c>
      <c r="AT117" s="79" t="str">
        <f t="shared" ca="1" si="253"/>
        <v/>
      </c>
      <c r="AU117" s="83" t="str">
        <f t="shared" si="254"/>
        <v/>
      </c>
      <c r="AV117" s="79" t="str">
        <f t="shared" ca="1" si="255"/>
        <v/>
      </c>
      <c r="AW117" s="83" t="str">
        <f t="shared" si="256"/>
        <v/>
      </c>
      <c r="AX117" s="79" t="str">
        <f t="shared" ca="1" si="257"/>
        <v/>
      </c>
      <c r="AY117" s="83" t="str">
        <f t="shared" si="258"/>
        <v/>
      </c>
      <c r="AZ117" s="79" t="str">
        <f t="shared" ca="1" si="259"/>
        <v/>
      </c>
      <c r="BA117" s="83" t="str">
        <f t="shared" si="260"/>
        <v/>
      </c>
      <c r="BB117" s="79" t="str">
        <f t="shared" ca="1" si="261"/>
        <v/>
      </c>
      <c r="BC117" s="83" t="str">
        <f t="shared" si="262"/>
        <v/>
      </c>
      <c r="BD117" s="79" t="str">
        <f t="shared" ca="1" si="263"/>
        <v/>
      </c>
      <c r="BE117" s="83" t="str">
        <f t="shared" si="264"/>
        <v/>
      </c>
      <c r="BF117" s="79" t="str">
        <f t="shared" ca="1" si="265"/>
        <v/>
      </c>
      <c r="BG117" s="83" t="str">
        <f t="shared" si="266"/>
        <v/>
      </c>
      <c r="BH117" s="79" t="str">
        <f t="shared" ca="1" si="267"/>
        <v/>
      </c>
      <c r="BI117" s="83" t="str">
        <f t="shared" si="268"/>
        <v/>
      </c>
      <c r="BJ117" s="79" t="str">
        <f t="shared" ca="1" si="269"/>
        <v/>
      </c>
      <c r="BK117" s="83" t="str">
        <f t="shared" si="270"/>
        <v/>
      </c>
    </row>
    <row r="118" spans="1:63" s="69" customFormat="1" ht="21" hidden="1" customHeight="1">
      <c r="A118" s="282">
        <v>46</v>
      </c>
      <c r="B118" s="73"/>
      <c r="C118" s="78" t="str">
        <f t="shared" si="211"/>
        <v/>
      </c>
      <c r="D118" s="84" t="str">
        <f t="shared" ca="1" si="212"/>
        <v/>
      </c>
      <c r="E118" s="83" t="str">
        <f t="shared" si="213"/>
        <v/>
      </c>
      <c r="F118" s="79" t="str">
        <f t="shared" ca="1" si="214"/>
        <v/>
      </c>
      <c r="G118" s="83" t="str">
        <f t="shared" si="215"/>
        <v/>
      </c>
      <c r="H118" s="79" t="str">
        <f t="shared" ca="1" si="216"/>
        <v/>
      </c>
      <c r="I118" s="83" t="str">
        <f t="shared" si="217"/>
        <v/>
      </c>
      <c r="J118" s="79" t="str">
        <f t="shared" ca="1" si="218"/>
        <v/>
      </c>
      <c r="K118" s="83" t="str">
        <f t="shared" si="219"/>
        <v/>
      </c>
      <c r="L118" s="79" t="str">
        <f t="shared" ca="1" si="220"/>
        <v/>
      </c>
      <c r="M118" s="83" t="str">
        <f t="shared" si="209"/>
        <v/>
      </c>
      <c r="N118" s="79" t="str">
        <f t="shared" ca="1" si="221"/>
        <v/>
      </c>
      <c r="O118" s="83" t="str">
        <f t="shared" si="222"/>
        <v/>
      </c>
      <c r="P118" s="79" t="str">
        <f t="shared" ca="1" si="223"/>
        <v/>
      </c>
      <c r="Q118" s="83" t="str">
        <f t="shared" si="224"/>
        <v/>
      </c>
      <c r="R118" s="79" t="str">
        <f t="shared" ca="1" si="225"/>
        <v/>
      </c>
      <c r="S118" s="83" t="str">
        <f t="shared" si="226"/>
        <v/>
      </c>
      <c r="T118" s="79" t="str">
        <f t="shared" ca="1" si="227"/>
        <v/>
      </c>
      <c r="U118" s="83" t="str">
        <f t="shared" si="228"/>
        <v/>
      </c>
      <c r="V118" s="79" t="str">
        <f t="shared" ca="1" si="229"/>
        <v/>
      </c>
      <c r="W118" s="83" t="str">
        <f t="shared" si="230"/>
        <v/>
      </c>
      <c r="X118" s="79" t="str">
        <f t="shared" ca="1" si="231"/>
        <v/>
      </c>
      <c r="Y118" s="83" t="str">
        <f t="shared" si="232"/>
        <v/>
      </c>
      <c r="Z118" s="79" t="str">
        <f t="shared" ca="1" si="233"/>
        <v/>
      </c>
      <c r="AA118" s="83" t="str">
        <f t="shared" si="234"/>
        <v/>
      </c>
      <c r="AB118" s="79" t="str">
        <f t="shared" ca="1" si="235"/>
        <v/>
      </c>
      <c r="AC118" s="83" t="str">
        <f t="shared" si="236"/>
        <v/>
      </c>
      <c r="AD118" s="79" t="str">
        <f t="shared" ca="1" si="237"/>
        <v/>
      </c>
      <c r="AE118" s="83" t="str">
        <f t="shared" si="238"/>
        <v/>
      </c>
      <c r="AF118" s="79" t="str">
        <f t="shared" ca="1" si="239"/>
        <v/>
      </c>
      <c r="AG118" s="83" t="str">
        <f t="shared" si="240"/>
        <v/>
      </c>
      <c r="AH118" s="79" t="str">
        <f t="shared" ca="1" si="241"/>
        <v/>
      </c>
      <c r="AI118" s="83" t="str">
        <f t="shared" si="242"/>
        <v/>
      </c>
      <c r="AJ118" s="79" t="str">
        <f t="shared" ca="1" si="243"/>
        <v/>
      </c>
      <c r="AK118" s="83" t="str">
        <f t="shared" si="244"/>
        <v/>
      </c>
      <c r="AL118" s="79" t="str">
        <f t="shared" ca="1" si="245"/>
        <v/>
      </c>
      <c r="AM118" s="83" t="str">
        <f t="shared" si="246"/>
        <v/>
      </c>
      <c r="AN118" s="79" t="str">
        <f t="shared" ca="1" si="247"/>
        <v/>
      </c>
      <c r="AO118" s="83" t="str">
        <f t="shared" si="248"/>
        <v/>
      </c>
      <c r="AP118" s="79" t="str">
        <f t="shared" ca="1" si="249"/>
        <v/>
      </c>
      <c r="AQ118" s="83" t="str">
        <f t="shared" si="250"/>
        <v/>
      </c>
      <c r="AR118" s="79" t="str">
        <f t="shared" ca="1" si="251"/>
        <v/>
      </c>
      <c r="AS118" s="83" t="str">
        <f t="shared" si="252"/>
        <v/>
      </c>
      <c r="AT118" s="79" t="str">
        <f t="shared" ca="1" si="253"/>
        <v/>
      </c>
      <c r="AU118" s="83" t="str">
        <f t="shared" si="254"/>
        <v/>
      </c>
      <c r="AV118" s="79" t="str">
        <f t="shared" ca="1" si="255"/>
        <v/>
      </c>
      <c r="AW118" s="83" t="str">
        <f t="shared" si="256"/>
        <v/>
      </c>
      <c r="AX118" s="79" t="str">
        <f t="shared" ca="1" si="257"/>
        <v/>
      </c>
      <c r="AY118" s="83" t="str">
        <f t="shared" si="258"/>
        <v/>
      </c>
      <c r="AZ118" s="79" t="str">
        <f t="shared" ca="1" si="259"/>
        <v/>
      </c>
      <c r="BA118" s="83" t="str">
        <f t="shared" si="260"/>
        <v/>
      </c>
      <c r="BB118" s="79" t="str">
        <f t="shared" ca="1" si="261"/>
        <v/>
      </c>
      <c r="BC118" s="83" t="str">
        <f t="shared" si="262"/>
        <v/>
      </c>
      <c r="BD118" s="79" t="str">
        <f t="shared" ca="1" si="263"/>
        <v/>
      </c>
      <c r="BE118" s="83" t="str">
        <f t="shared" si="264"/>
        <v/>
      </c>
      <c r="BF118" s="79" t="str">
        <f t="shared" ca="1" si="265"/>
        <v/>
      </c>
      <c r="BG118" s="83" t="str">
        <f t="shared" si="266"/>
        <v/>
      </c>
      <c r="BH118" s="79" t="str">
        <f t="shared" ca="1" si="267"/>
        <v/>
      </c>
      <c r="BI118" s="83" t="str">
        <f t="shared" si="268"/>
        <v/>
      </c>
      <c r="BJ118" s="79" t="str">
        <f t="shared" ca="1" si="269"/>
        <v/>
      </c>
      <c r="BK118" s="83" t="str">
        <f t="shared" si="270"/>
        <v/>
      </c>
    </row>
    <row r="119" spans="1:63" s="69" customFormat="1" ht="21" hidden="1" customHeight="1">
      <c r="A119" s="282">
        <v>47</v>
      </c>
      <c r="B119" s="73"/>
      <c r="C119" s="78" t="str">
        <f t="shared" si="211"/>
        <v/>
      </c>
      <c r="D119" s="84" t="str">
        <f t="shared" ca="1" si="212"/>
        <v/>
      </c>
      <c r="E119" s="83" t="str">
        <f t="shared" si="213"/>
        <v/>
      </c>
      <c r="F119" s="79" t="str">
        <f t="shared" ca="1" si="214"/>
        <v/>
      </c>
      <c r="G119" s="83" t="str">
        <f t="shared" si="215"/>
        <v/>
      </c>
      <c r="H119" s="79" t="str">
        <f t="shared" ca="1" si="216"/>
        <v/>
      </c>
      <c r="I119" s="83" t="str">
        <f t="shared" si="217"/>
        <v/>
      </c>
      <c r="J119" s="79" t="str">
        <f t="shared" ca="1" si="218"/>
        <v/>
      </c>
      <c r="K119" s="83" t="str">
        <f t="shared" si="219"/>
        <v/>
      </c>
      <c r="L119" s="79" t="str">
        <f t="shared" ca="1" si="220"/>
        <v/>
      </c>
      <c r="M119" s="83" t="str">
        <f t="shared" si="209"/>
        <v/>
      </c>
      <c r="N119" s="79" t="str">
        <f t="shared" ca="1" si="221"/>
        <v/>
      </c>
      <c r="O119" s="83" t="str">
        <f t="shared" si="222"/>
        <v/>
      </c>
      <c r="P119" s="79" t="str">
        <f t="shared" ca="1" si="223"/>
        <v/>
      </c>
      <c r="Q119" s="83" t="str">
        <f t="shared" si="224"/>
        <v/>
      </c>
      <c r="R119" s="79" t="str">
        <f t="shared" ca="1" si="225"/>
        <v/>
      </c>
      <c r="S119" s="83" t="str">
        <f t="shared" si="226"/>
        <v/>
      </c>
      <c r="T119" s="79" t="str">
        <f t="shared" ca="1" si="227"/>
        <v/>
      </c>
      <c r="U119" s="83" t="str">
        <f t="shared" si="228"/>
        <v/>
      </c>
      <c r="V119" s="79" t="str">
        <f t="shared" ca="1" si="229"/>
        <v/>
      </c>
      <c r="W119" s="83" t="str">
        <f t="shared" si="230"/>
        <v/>
      </c>
      <c r="X119" s="79" t="str">
        <f t="shared" ca="1" si="231"/>
        <v/>
      </c>
      <c r="Y119" s="83" t="str">
        <f t="shared" si="232"/>
        <v/>
      </c>
      <c r="Z119" s="79" t="str">
        <f t="shared" ca="1" si="233"/>
        <v/>
      </c>
      <c r="AA119" s="83" t="str">
        <f t="shared" si="234"/>
        <v/>
      </c>
      <c r="AB119" s="79" t="str">
        <f t="shared" ca="1" si="235"/>
        <v/>
      </c>
      <c r="AC119" s="83" t="str">
        <f t="shared" si="236"/>
        <v/>
      </c>
      <c r="AD119" s="79" t="str">
        <f t="shared" ca="1" si="237"/>
        <v/>
      </c>
      <c r="AE119" s="83" t="str">
        <f t="shared" si="238"/>
        <v/>
      </c>
      <c r="AF119" s="79" t="str">
        <f t="shared" ca="1" si="239"/>
        <v/>
      </c>
      <c r="AG119" s="83" t="str">
        <f t="shared" si="240"/>
        <v/>
      </c>
      <c r="AH119" s="79" t="str">
        <f t="shared" ca="1" si="241"/>
        <v/>
      </c>
      <c r="AI119" s="83" t="str">
        <f t="shared" si="242"/>
        <v/>
      </c>
      <c r="AJ119" s="79" t="str">
        <f t="shared" ca="1" si="243"/>
        <v/>
      </c>
      <c r="AK119" s="83" t="str">
        <f t="shared" si="244"/>
        <v/>
      </c>
      <c r="AL119" s="79" t="str">
        <f t="shared" ca="1" si="245"/>
        <v/>
      </c>
      <c r="AM119" s="83" t="str">
        <f t="shared" si="246"/>
        <v/>
      </c>
      <c r="AN119" s="79" t="str">
        <f t="shared" ca="1" si="247"/>
        <v/>
      </c>
      <c r="AO119" s="83" t="str">
        <f t="shared" si="248"/>
        <v/>
      </c>
      <c r="AP119" s="79" t="str">
        <f t="shared" ca="1" si="249"/>
        <v/>
      </c>
      <c r="AQ119" s="83" t="str">
        <f t="shared" si="250"/>
        <v/>
      </c>
      <c r="AR119" s="79" t="str">
        <f t="shared" ca="1" si="251"/>
        <v/>
      </c>
      <c r="AS119" s="83" t="str">
        <f t="shared" si="252"/>
        <v/>
      </c>
      <c r="AT119" s="79" t="str">
        <f t="shared" ca="1" si="253"/>
        <v/>
      </c>
      <c r="AU119" s="83" t="str">
        <f t="shared" si="254"/>
        <v/>
      </c>
      <c r="AV119" s="79" t="str">
        <f t="shared" ca="1" si="255"/>
        <v/>
      </c>
      <c r="AW119" s="83" t="str">
        <f t="shared" si="256"/>
        <v/>
      </c>
      <c r="AX119" s="79" t="str">
        <f t="shared" ca="1" si="257"/>
        <v/>
      </c>
      <c r="AY119" s="83" t="str">
        <f t="shared" si="258"/>
        <v/>
      </c>
      <c r="AZ119" s="79" t="str">
        <f t="shared" ca="1" si="259"/>
        <v/>
      </c>
      <c r="BA119" s="83" t="str">
        <f t="shared" si="260"/>
        <v/>
      </c>
      <c r="BB119" s="79" t="str">
        <f t="shared" ca="1" si="261"/>
        <v/>
      </c>
      <c r="BC119" s="83" t="str">
        <f t="shared" si="262"/>
        <v/>
      </c>
      <c r="BD119" s="79" t="str">
        <f t="shared" ca="1" si="263"/>
        <v/>
      </c>
      <c r="BE119" s="83" t="str">
        <f t="shared" si="264"/>
        <v/>
      </c>
      <c r="BF119" s="79" t="str">
        <f t="shared" ca="1" si="265"/>
        <v/>
      </c>
      <c r="BG119" s="83" t="str">
        <f t="shared" si="266"/>
        <v/>
      </c>
      <c r="BH119" s="79" t="str">
        <f t="shared" ca="1" si="267"/>
        <v/>
      </c>
      <c r="BI119" s="83" t="str">
        <f t="shared" si="268"/>
        <v/>
      </c>
      <c r="BJ119" s="79" t="str">
        <f t="shared" ca="1" si="269"/>
        <v/>
      </c>
      <c r="BK119" s="83" t="str">
        <f t="shared" si="270"/>
        <v/>
      </c>
    </row>
    <row r="120" spans="1:63" s="69" customFormat="1" ht="21" hidden="1" customHeight="1">
      <c r="A120" s="282">
        <v>48</v>
      </c>
      <c r="B120" s="73"/>
      <c r="C120" s="78" t="str">
        <f t="shared" si="211"/>
        <v/>
      </c>
      <c r="D120" s="84" t="str">
        <f t="shared" ca="1" si="212"/>
        <v/>
      </c>
      <c r="E120" s="83" t="str">
        <f t="shared" si="213"/>
        <v/>
      </c>
      <c r="F120" s="79" t="str">
        <f t="shared" ca="1" si="214"/>
        <v/>
      </c>
      <c r="G120" s="83" t="str">
        <f t="shared" si="215"/>
        <v/>
      </c>
      <c r="H120" s="79" t="str">
        <f t="shared" ca="1" si="216"/>
        <v/>
      </c>
      <c r="I120" s="83" t="str">
        <f t="shared" si="217"/>
        <v/>
      </c>
      <c r="J120" s="79" t="str">
        <f t="shared" ca="1" si="218"/>
        <v/>
      </c>
      <c r="K120" s="83" t="str">
        <f t="shared" si="219"/>
        <v/>
      </c>
      <c r="L120" s="79" t="str">
        <f t="shared" ca="1" si="220"/>
        <v/>
      </c>
      <c r="M120" s="83" t="str">
        <f t="shared" si="209"/>
        <v/>
      </c>
      <c r="N120" s="79" t="str">
        <f t="shared" ca="1" si="221"/>
        <v/>
      </c>
      <c r="O120" s="83" t="str">
        <f t="shared" si="222"/>
        <v/>
      </c>
      <c r="P120" s="79" t="str">
        <f t="shared" ca="1" si="223"/>
        <v/>
      </c>
      <c r="Q120" s="83" t="str">
        <f t="shared" si="224"/>
        <v/>
      </c>
      <c r="R120" s="79" t="str">
        <f t="shared" ca="1" si="225"/>
        <v/>
      </c>
      <c r="S120" s="83" t="str">
        <f t="shared" si="226"/>
        <v/>
      </c>
      <c r="T120" s="79" t="str">
        <f t="shared" ca="1" si="227"/>
        <v/>
      </c>
      <c r="U120" s="83" t="str">
        <f t="shared" si="228"/>
        <v/>
      </c>
      <c r="V120" s="79" t="str">
        <f t="shared" ca="1" si="229"/>
        <v/>
      </c>
      <c r="W120" s="83" t="str">
        <f t="shared" si="230"/>
        <v/>
      </c>
      <c r="X120" s="79" t="str">
        <f t="shared" ca="1" si="231"/>
        <v/>
      </c>
      <c r="Y120" s="83" t="str">
        <f t="shared" si="232"/>
        <v/>
      </c>
      <c r="Z120" s="79" t="str">
        <f t="shared" ca="1" si="233"/>
        <v/>
      </c>
      <c r="AA120" s="83" t="str">
        <f t="shared" si="234"/>
        <v/>
      </c>
      <c r="AB120" s="79" t="str">
        <f t="shared" ca="1" si="235"/>
        <v/>
      </c>
      <c r="AC120" s="83" t="str">
        <f t="shared" si="236"/>
        <v/>
      </c>
      <c r="AD120" s="79" t="str">
        <f t="shared" ca="1" si="237"/>
        <v/>
      </c>
      <c r="AE120" s="83" t="str">
        <f t="shared" si="238"/>
        <v/>
      </c>
      <c r="AF120" s="79" t="str">
        <f t="shared" ca="1" si="239"/>
        <v/>
      </c>
      <c r="AG120" s="83" t="str">
        <f t="shared" si="240"/>
        <v/>
      </c>
      <c r="AH120" s="79" t="str">
        <f t="shared" ca="1" si="241"/>
        <v/>
      </c>
      <c r="AI120" s="83" t="str">
        <f t="shared" si="242"/>
        <v/>
      </c>
      <c r="AJ120" s="79" t="str">
        <f t="shared" ca="1" si="243"/>
        <v/>
      </c>
      <c r="AK120" s="83" t="str">
        <f t="shared" si="244"/>
        <v/>
      </c>
      <c r="AL120" s="79" t="str">
        <f t="shared" ca="1" si="245"/>
        <v/>
      </c>
      <c r="AM120" s="83" t="str">
        <f t="shared" si="246"/>
        <v/>
      </c>
      <c r="AN120" s="79" t="str">
        <f t="shared" ca="1" si="247"/>
        <v/>
      </c>
      <c r="AO120" s="83" t="str">
        <f t="shared" si="248"/>
        <v/>
      </c>
      <c r="AP120" s="79" t="str">
        <f t="shared" ca="1" si="249"/>
        <v/>
      </c>
      <c r="AQ120" s="83" t="str">
        <f t="shared" si="250"/>
        <v/>
      </c>
      <c r="AR120" s="79" t="str">
        <f t="shared" ca="1" si="251"/>
        <v/>
      </c>
      <c r="AS120" s="83" t="str">
        <f t="shared" si="252"/>
        <v/>
      </c>
      <c r="AT120" s="79" t="str">
        <f t="shared" ca="1" si="253"/>
        <v/>
      </c>
      <c r="AU120" s="83" t="str">
        <f t="shared" si="254"/>
        <v/>
      </c>
      <c r="AV120" s="79" t="str">
        <f t="shared" ca="1" si="255"/>
        <v/>
      </c>
      <c r="AW120" s="83" t="str">
        <f t="shared" si="256"/>
        <v/>
      </c>
      <c r="AX120" s="79" t="str">
        <f t="shared" ca="1" si="257"/>
        <v/>
      </c>
      <c r="AY120" s="83" t="str">
        <f t="shared" si="258"/>
        <v/>
      </c>
      <c r="AZ120" s="79" t="str">
        <f t="shared" ca="1" si="259"/>
        <v/>
      </c>
      <c r="BA120" s="83" t="str">
        <f t="shared" si="260"/>
        <v/>
      </c>
      <c r="BB120" s="79" t="str">
        <f t="shared" ca="1" si="261"/>
        <v/>
      </c>
      <c r="BC120" s="83" t="str">
        <f t="shared" si="262"/>
        <v/>
      </c>
      <c r="BD120" s="79" t="str">
        <f t="shared" ca="1" si="263"/>
        <v/>
      </c>
      <c r="BE120" s="83" t="str">
        <f t="shared" si="264"/>
        <v/>
      </c>
      <c r="BF120" s="79" t="str">
        <f t="shared" ca="1" si="265"/>
        <v/>
      </c>
      <c r="BG120" s="83" t="str">
        <f t="shared" si="266"/>
        <v/>
      </c>
      <c r="BH120" s="79" t="str">
        <f t="shared" ca="1" si="267"/>
        <v/>
      </c>
      <c r="BI120" s="83" t="str">
        <f t="shared" si="268"/>
        <v/>
      </c>
      <c r="BJ120" s="79" t="str">
        <f t="shared" ca="1" si="269"/>
        <v/>
      </c>
      <c r="BK120" s="83" t="str">
        <f t="shared" si="270"/>
        <v/>
      </c>
    </row>
    <row r="121" spans="1:63" s="69" customFormat="1" ht="21" hidden="1" customHeight="1">
      <c r="A121" s="282">
        <v>49</v>
      </c>
      <c r="B121" s="73"/>
      <c r="C121" s="78" t="str">
        <f t="shared" si="211"/>
        <v/>
      </c>
      <c r="D121" s="84" t="str">
        <f t="shared" ca="1" si="212"/>
        <v/>
      </c>
      <c r="E121" s="83" t="str">
        <f t="shared" si="213"/>
        <v/>
      </c>
      <c r="F121" s="79" t="str">
        <f t="shared" ca="1" si="214"/>
        <v/>
      </c>
      <c r="G121" s="83" t="str">
        <f t="shared" si="215"/>
        <v/>
      </c>
      <c r="H121" s="79" t="str">
        <f t="shared" ca="1" si="216"/>
        <v/>
      </c>
      <c r="I121" s="83" t="str">
        <f t="shared" si="217"/>
        <v/>
      </c>
      <c r="J121" s="79" t="str">
        <f t="shared" ca="1" si="218"/>
        <v/>
      </c>
      <c r="K121" s="83" t="str">
        <f t="shared" si="219"/>
        <v/>
      </c>
      <c r="L121" s="79" t="str">
        <f t="shared" ca="1" si="220"/>
        <v/>
      </c>
      <c r="M121" s="83" t="str">
        <f t="shared" si="209"/>
        <v/>
      </c>
      <c r="N121" s="79" t="str">
        <f t="shared" ca="1" si="221"/>
        <v/>
      </c>
      <c r="O121" s="83" t="str">
        <f t="shared" si="222"/>
        <v/>
      </c>
      <c r="P121" s="79" t="str">
        <f t="shared" ca="1" si="223"/>
        <v/>
      </c>
      <c r="Q121" s="83" t="str">
        <f t="shared" si="224"/>
        <v/>
      </c>
      <c r="R121" s="79" t="str">
        <f t="shared" ca="1" si="225"/>
        <v/>
      </c>
      <c r="S121" s="83" t="str">
        <f t="shared" si="226"/>
        <v/>
      </c>
      <c r="T121" s="79" t="str">
        <f t="shared" ca="1" si="227"/>
        <v/>
      </c>
      <c r="U121" s="83" t="str">
        <f t="shared" si="228"/>
        <v/>
      </c>
      <c r="V121" s="79" t="str">
        <f t="shared" ca="1" si="229"/>
        <v/>
      </c>
      <c r="W121" s="83" t="str">
        <f t="shared" si="230"/>
        <v/>
      </c>
      <c r="X121" s="79" t="str">
        <f t="shared" ca="1" si="231"/>
        <v/>
      </c>
      <c r="Y121" s="83" t="str">
        <f t="shared" si="232"/>
        <v/>
      </c>
      <c r="Z121" s="79" t="str">
        <f t="shared" ca="1" si="233"/>
        <v/>
      </c>
      <c r="AA121" s="83" t="str">
        <f t="shared" si="234"/>
        <v/>
      </c>
      <c r="AB121" s="79" t="str">
        <f t="shared" ca="1" si="235"/>
        <v/>
      </c>
      <c r="AC121" s="83" t="str">
        <f t="shared" si="236"/>
        <v/>
      </c>
      <c r="AD121" s="79" t="str">
        <f t="shared" ca="1" si="237"/>
        <v/>
      </c>
      <c r="AE121" s="83" t="str">
        <f t="shared" si="238"/>
        <v/>
      </c>
      <c r="AF121" s="79" t="str">
        <f t="shared" ca="1" si="239"/>
        <v/>
      </c>
      <c r="AG121" s="83" t="str">
        <f t="shared" si="240"/>
        <v/>
      </c>
      <c r="AH121" s="79" t="str">
        <f t="shared" ca="1" si="241"/>
        <v/>
      </c>
      <c r="AI121" s="83" t="str">
        <f t="shared" si="242"/>
        <v/>
      </c>
      <c r="AJ121" s="79" t="str">
        <f t="shared" ca="1" si="243"/>
        <v/>
      </c>
      <c r="AK121" s="83" t="str">
        <f t="shared" si="244"/>
        <v/>
      </c>
      <c r="AL121" s="79" t="str">
        <f t="shared" ca="1" si="245"/>
        <v/>
      </c>
      <c r="AM121" s="83" t="str">
        <f t="shared" si="246"/>
        <v/>
      </c>
      <c r="AN121" s="79" t="str">
        <f t="shared" ca="1" si="247"/>
        <v/>
      </c>
      <c r="AO121" s="83" t="str">
        <f t="shared" si="248"/>
        <v/>
      </c>
      <c r="AP121" s="79" t="str">
        <f t="shared" ca="1" si="249"/>
        <v/>
      </c>
      <c r="AQ121" s="83" t="str">
        <f t="shared" si="250"/>
        <v/>
      </c>
      <c r="AR121" s="79" t="str">
        <f t="shared" ca="1" si="251"/>
        <v/>
      </c>
      <c r="AS121" s="83" t="str">
        <f t="shared" si="252"/>
        <v/>
      </c>
      <c r="AT121" s="79" t="str">
        <f t="shared" ca="1" si="253"/>
        <v/>
      </c>
      <c r="AU121" s="83" t="str">
        <f t="shared" si="254"/>
        <v/>
      </c>
      <c r="AV121" s="79" t="str">
        <f t="shared" ca="1" si="255"/>
        <v/>
      </c>
      <c r="AW121" s="83" t="str">
        <f t="shared" si="256"/>
        <v/>
      </c>
      <c r="AX121" s="79" t="str">
        <f t="shared" ca="1" si="257"/>
        <v/>
      </c>
      <c r="AY121" s="83" t="str">
        <f t="shared" si="258"/>
        <v/>
      </c>
      <c r="AZ121" s="79" t="str">
        <f t="shared" ca="1" si="259"/>
        <v/>
      </c>
      <c r="BA121" s="83" t="str">
        <f t="shared" si="260"/>
        <v/>
      </c>
      <c r="BB121" s="79" t="str">
        <f t="shared" ca="1" si="261"/>
        <v/>
      </c>
      <c r="BC121" s="83" t="str">
        <f t="shared" si="262"/>
        <v/>
      </c>
      <c r="BD121" s="79" t="str">
        <f t="shared" ca="1" si="263"/>
        <v/>
      </c>
      <c r="BE121" s="83" t="str">
        <f t="shared" si="264"/>
        <v/>
      </c>
      <c r="BF121" s="79" t="str">
        <f t="shared" ca="1" si="265"/>
        <v/>
      </c>
      <c r="BG121" s="83" t="str">
        <f t="shared" si="266"/>
        <v/>
      </c>
      <c r="BH121" s="79" t="str">
        <f t="shared" ca="1" si="267"/>
        <v/>
      </c>
      <c r="BI121" s="83" t="str">
        <f t="shared" si="268"/>
        <v/>
      </c>
      <c r="BJ121" s="79" t="str">
        <f t="shared" ca="1" si="269"/>
        <v/>
      </c>
      <c r="BK121" s="83" t="str">
        <f t="shared" si="270"/>
        <v/>
      </c>
    </row>
    <row r="122" spans="1:63" s="69" customFormat="1" ht="21" hidden="1" customHeight="1">
      <c r="A122" s="282">
        <v>50</v>
      </c>
      <c r="B122" s="73"/>
      <c r="C122" s="78" t="str">
        <f t="shared" si="211"/>
        <v/>
      </c>
      <c r="D122" s="84" t="str">
        <f t="shared" ca="1" si="212"/>
        <v/>
      </c>
      <c r="E122" s="83" t="str">
        <f t="shared" si="213"/>
        <v/>
      </c>
      <c r="F122" s="79" t="str">
        <f t="shared" ca="1" si="214"/>
        <v/>
      </c>
      <c r="G122" s="83" t="str">
        <f t="shared" si="215"/>
        <v/>
      </c>
      <c r="H122" s="79" t="str">
        <f t="shared" ca="1" si="216"/>
        <v/>
      </c>
      <c r="I122" s="83" t="str">
        <f t="shared" si="217"/>
        <v/>
      </c>
      <c r="J122" s="79" t="str">
        <f t="shared" ca="1" si="218"/>
        <v/>
      </c>
      <c r="K122" s="83" t="str">
        <f t="shared" si="219"/>
        <v/>
      </c>
      <c r="L122" s="79" t="str">
        <f t="shared" ca="1" si="220"/>
        <v/>
      </c>
      <c r="M122" s="83" t="str">
        <f t="shared" si="209"/>
        <v/>
      </c>
      <c r="N122" s="79" t="str">
        <f t="shared" ca="1" si="221"/>
        <v/>
      </c>
      <c r="O122" s="83" t="str">
        <f t="shared" si="222"/>
        <v/>
      </c>
      <c r="P122" s="79" t="str">
        <f t="shared" ca="1" si="223"/>
        <v/>
      </c>
      <c r="Q122" s="83" t="str">
        <f t="shared" si="224"/>
        <v/>
      </c>
      <c r="R122" s="79" t="str">
        <f t="shared" ca="1" si="225"/>
        <v/>
      </c>
      <c r="S122" s="83" t="str">
        <f t="shared" si="226"/>
        <v/>
      </c>
      <c r="T122" s="79" t="str">
        <f t="shared" ca="1" si="227"/>
        <v/>
      </c>
      <c r="U122" s="83" t="str">
        <f t="shared" si="228"/>
        <v/>
      </c>
      <c r="V122" s="79" t="str">
        <f t="shared" ca="1" si="229"/>
        <v/>
      </c>
      <c r="W122" s="83" t="str">
        <f t="shared" si="230"/>
        <v/>
      </c>
      <c r="X122" s="79" t="str">
        <f t="shared" ca="1" si="231"/>
        <v/>
      </c>
      <c r="Y122" s="83" t="str">
        <f t="shared" si="232"/>
        <v/>
      </c>
      <c r="Z122" s="79" t="str">
        <f t="shared" ca="1" si="233"/>
        <v/>
      </c>
      <c r="AA122" s="83" t="str">
        <f t="shared" si="234"/>
        <v/>
      </c>
      <c r="AB122" s="79" t="str">
        <f t="shared" ca="1" si="235"/>
        <v/>
      </c>
      <c r="AC122" s="83" t="str">
        <f t="shared" si="236"/>
        <v/>
      </c>
      <c r="AD122" s="79" t="str">
        <f t="shared" ca="1" si="237"/>
        <v/>
      </c>
      <c r="AE122" s="83" t="str">
        <f t="shared" si="238"/>
        <v/>
      </c>
      <c r="AF122" s="79" t="str">
        <f t="shared" ca="1" si="239"/>
        <v/>
      </c>
      <c r="AG122" s="83" t="str">
        <f t="shared" si="240"/>
        <v/>
      </c>
      <c r="AH122" s="79" t="str">
        <f t="shared" ca="1" si="241"/>
        <v/>
      </c>
      <c r="AI122" s="83" t="str">
        <f t="shared" si="242"/>
        <v/>
      </c>
      <c r="AJ122" s="79" t="str">
        <f t="shared" ca="1" si="243"/>
        <v/>
      </c>
      <c r="AK122" s="83" t="str">
        <f t="shared" si="244"/>
        <v/>
      </c>
      <c r="AL122" s="79" t="str">
        <f t="shared" ca="1" si="245"/>
        <v/>
      </c>
      <c r="AM122" s="83" t="str">
        <f t="shared" si="246"/>
        <v/>
      </c>
      <c r="AN122" s="79" t="str">
        <f t="shared" ca="1" si="247"/>
        <v/>
      </c>
      <c r="AO122" s="83" t="str">
        <f t="shared" si="248"/>
        <v/>
      </c>
      <c r="AP122" s="79" t="str">
        <f t="shared" ca="1" si="249"/>
        <v/>
      </c>
      <c r="AQ122" s="83" t="str">
        <f t="shared" si="250"/>
        <v/>
      </c>
      <c r="AR122" s="79" t="str">
        <f t="shared" ca="1" si="251"/>
        <v/>
      </c>
      <c r="AS122" s="83" t="str">
        <f t="shared" si="252"/>
        <v/>
      </c>
      <c r="AT122" s="79" t="str">
        <f t="shared" ca="1" si="253"/>
        <v/>
      </c>
      <c r="AU122" s="83" t="str">
        <f t="shared" si="254"/>
        <v/>
      </c>
      <c r="AV122" s="79" t="str">
        <f t="shared" ca="1" si="255"/>
        <v/>
      </c>
      <c r="AW122" s="83" t="str">
        <f t="shared" si="256"/>
        <v/>
      </c>
      <c r="AX122" s="79" t="str">
        <f t="shared" ca="1" si="257"/>
        <v/>
      </c>
      <c r="AY122" s="83" t="str">
        <f t="shared" si="258"/>
        <v/>
      </c>
      <c r="AZ122" s="79" t="str">
        <f t="shared" ca="1" si="259"/>
        <v/>
      </c>
      <c r="BA122" s="83" t="str">
        <f t="shared" si="260"/>
        <v/>
      </c>
      <c r="BB122" s="79" t="str">
        <f t="shared" ca="1" si="261"/>
        <v/>
      </c>
      <c r="BC122" s="83" t="str">
        <f t="shared" si="262"/>
        <v/>
      </c>
      <c r="BD122" s="79" t="str">
        <f t="shared" ca="1" si="263"/>
        <v/>
      </c>
      <c r="BE122" s="83" t="str">
        <f t="shared" si="264"/>
        <v/>
      </c>
      <c r="BF122" s="79" t="str">
        <f t="shared" ca="1" si="265"/>
        <v/>
      </c>
      <c r="BG122" s="83" t="str">
        <f t="shared" si="266"/>
        <v/>
      </c>
      <c r="BH122" s="79" t="str">
        <f t="shared" ca="1" si="267"/>
        <v/>
      </c>
      <c r="BI122" s="83" t="str">
        <f t="shared" si="268"/>
        <v/>
      </c>
      <c r="BJ122" s="79" t="str">
        <f t="shared" ca="1" si="269"/>
        <v/>
      </c>
      <c r="BK122" s="83" t="str">
        <f t="shared" si="270"/>
        <v/>
      </c>
    </row>
    <row r="123" spans="1:63" s="69" customFormat="1" ht="21" hidden="1" customHeight="1">
      <c r="A123" s="282">
        <v>51</v>
      </c>
      <c r="B123" s="73"/>
      <c r="C123" s="78" t="str">
        <f t="shared" si="211"/>
        <v/>
      </c>
      <c r="D123" s="84" t="str">
        <f t="shared" ca="1" si="212"/>
        <v/>
      </c>
      <c r="E123" s="83" t="str">
        <f t="shared" si="213"/>
        <v/>
      </c>
      <c r="F123" s="79" t="str">
        <f t="shared" ca="1" si="214"/>
        <v/>
      </c>
      <c r="G123" s="83" t="str">
        <f t="shared" si="215"/>
        <v/>
      </c>
      <c r="H123" s="79" t="str">
        <f t="shared" ca="1" si="216"/>
        <v/>
      </c>
      <c r="I123" s="83" t="str">
        <f t="shared" si="217"/>
        <v/>
      </c>
      <c r="J123" s="79" t="str">
        <f t="shared" ca="1" si="218"/>
        <v/>
      </c>
      <c r="K123" s="83" t="str">
        <f t="shared" si="219"/>
        <v/>
      </c>
      <c r="L123" s="79" t="str">
        <f t="shared" ca="1" si="220"/>
        <v/>
      </c>
      <c r="M123" s="83" t="str">
        <f t="shared" si="209"/>
        <v/>
      </c>
      <c r="N123" s="79" t="str">
        <f t="shared" ca="1" si="221"/>
        <v/>
      </c>
      <c r="O123" s="83" t="str">
        <f t="shared" si="222"/>
        <v/>
      </c>
      <c r="P123" s="79" t="str">
        <f t="shared" ca="1" si="223"/>
        <v/>
      </c>
      <c r="Q123" s="83" t="str">
        <f t="shared" si="224"/>
        <v/>
      </c>
      <c r="R123" s="79" t="str">
        <f t="shared" ca="1" si="225"/>
        <v/>
      </c>
      <c r="S123" s="83" t="str">
        <f t="shared" si="226"/>
        <v/>
      </c>
      <c r="T123" s="79" t="str">
        <f t="shared" ca="1" si="227"/>
        <v/>
      </c>
      <c r="U123" s="83" t="str">
        <f t="shared" si="228"/>
        <v/>
      </c>
      <c r="V123" s="79" t="str">
        <f t="shared" ca="1" si="229"/>
        <v/>
      </c>
      <c r="W123" s="83" t="str">
        <f t="shared" si="230"/>
        <v/>
      </c>
      <c r="X123" s="79" t="str">
        <f t="shared" ca="1" si="231"/>
        <v/>
      </c>
      <c r="Y123" s="83" t="str">
        <f t="shared" si="232"/>
        <v/>
      </c>
      <c r="Z123" s="79" t="str">
        <f t="shared" ca="1" si="233"/>
        <v/>
      </c>
      <c r="AA123" s="83" t="str">
        <f t="shared" si="234"/>
        <v/>
      </c>
      <c r="AB123" s="79" t="str">
        <f t="shared" ca="1" si="235"/>
        <v/>
      </c>
      <c r="AC123" s="83" t="str">
        <f t="shared" si="236"/>
        <v/>
      </c>
      <c r="AD123" s="79" t="str">
        <f t="shared" ca="1" si="237"/>
        <v/>
      </c>
      <c r="AE123" s="83" t="str">
        <f t="shared" si="238"/>
        <v/>
      </c>
      <c r="AF123" s="79" t="str">
        <f t="shared" ca="1" si="239"/>
        <v/>
      </c>
      <c r="AG123" s="83" t="str">
        <f t="shared" si="240"/>
        <v/>
      </c>
      <c r="AH123" s="79" t="str">
        <f t="shared" ca="1" si="241"/>
        <v/>
      </c>
      <c r="AI123" s="83" t="str">
        <f t="shared" si="242"/>
        <v/>
      </c>
      <c r="AJ123" s="79" t="str">
        <f t="shared" ca="1" si="243"/>
        <v/>
      </c>
      <c r="AK123" s="83" t="str">
        <f t="shared" si="244"/>
        <v/>
      </c>
      <c r="AL123" s="79" t="str">
        <f t="shared" ca="1" si="245"/>
        <v/>
      </c>
      <c r="AM123" s="83" t="str">
        <f t="shared" si="246"/>
        <v/>
      </c>
      <c r="AN123" s="79" t="str">
        <f t="shared" ca="1" si="247"/>
        <v/>
      </c>
      <c r="AO123" s="83" t="str">
        <f t="shared" si="248"/>
        <v/>
      </c>
      <c r="AP123" s="79" t="str">
        <f t="shared" ca="1" si="249"/>
        <v/>
      </c>
      <c r="AQ123" s="83" t="str">
        <f t="shared" si="250"/>
        <v/>
      </c>
      <c r="AR123" s="79" t="str">
        <f t="shared" ca="1" si="251"/>
        <v/>
      </c>
      <c r="AS123" s="83" t="str">
        <f t="shared" si="252"/>
        <v/>
      </c>
      <c r="AT123" s="79" t="str">
        <f t="shared" ca="1" si="253"/>
        <v/>
      </c>
      <c r="AU123" s="83" t="str">
        <f t="shared" si="254"/>
        <v/>
      </c>
      <c r="AV123" s="79" t="str">
        <f t="shared" ca="1" si="255"/>
        <v/>
      </c>
      <c r="AW123" s="83" t="str">
        <f t="shared" si="256"/>
        <v/>
      </c>
      <c r="AX123" s="79" t="str">
        <f t="shared" ca="1" si="257"/>
        <v/>
      </c>
      <c r="AY123" s="83" t="str">
        <f t="shared" si="258"/>
        <v/>
      </c>
      <c r="AZ123" s="79" t="str">
        <f t="shared" ca="1" si="259"/>
        <v/>
      </c>
      <c r="BA123" s="83" t="str">
        <f t="shared" si="260"/>
        <v/>
      </c>
      <c r="BB123" s="79" t="str">
        <f t="shared" ca="1" si="261"/>
        <v/>
      </c>
      <c r="BC123" s="83" t="str">
        <f t="shared" si="262"/>
        <v/>
      </c>
      <c r="BD123" s="79" t="str">
        <f t="shared" ca="1" si="263"/>
        <v/>
      </c>
      <c r="BE123" s="83" t="str">
        <f t="shared" si="264"/>
        <v/>
      </c>
      <c r="BF123" s="79" t="str">
        <f t="shared" ca="1" si="265"/>
        <v/>
      </c>
      <c r="BG123" s="83" t="str">
        <f t="shared" si="266"/>
        <v/>
      </c>
      <c r="BH123" s="79" t="str">
        <f t="shared" ca="1" si="267"/>
        <v/>
      </c>
      <c r="BI123" s="83" t="str">
        <f t="shared" si="268"/>
        <v/>
      </c>
      <c r="BJ123" s="79" t="str">
        <f t="shared" ca="1" si="269"/>
        <v/>
      </c>
      <c r="BK123" s="83" t="str">
        <f t="shared" si="270"/>
        <v/>
      </c>
    </row>
    <row r="124" spans="1:63" s="69" customFormat="1" ht="21" hidden="1" customHeight="1">
      <c r="A124" s="282">
        <v>52</v>
      </c>
      <c r="B124" s="73"/>
      <c r="C124" s="78" t="str">
        <f t="shared" si="211"/>
        <v/>
      </c>
      <c r="D124" s="84" t="str">
        <f t="shared" ca="1" si="212"/>
        <v/>
      </c>
      <c r="E124" s="83" t="str">
        <f t="shared" si="213"/>
        <v/>
      </c>
      <c r="F124" s="79" t="str">
        <f t="shared" ca="1" si="214"/>
        <v/>
      </c>
      <c r="G124" s="83" t="str">
        <f t="shared" si="215"/>
        <v/>
      </c>
      <c r="H124" s="79" t="str">
        <f t="shared" ca="1" si="216"/>
        <v/>
      </c>
      <c r="I124" s="83" t="str">
        <f t="shared" si="217"/>
        <v/>
      </c>
      <c r="J124" s="79" t="str">
        <f t="shared" ca="1" si="218"/>
        <v/>
      </c>
      <c r="K124" s="83" t="str">
        <f t="shared" si="219"/>
        <v/>
      </c>
      <c r="L124" s="79" t="str">
        <f t="shared" ca="1" si="220"/>
        <v/>
      </c>
      <c r="M124" s="83" t="str">
        <f t="shared" si="209"/>
        <v/>
      </c>
      <c r="N124" s="79" t="str">
        <f t="shared" ca="1" si="221"/>
        <v/>
      </c>
      <c r="O124" s="83" t="str">
        <f t="shared" si="222"/>
        <v/>
      </c>
      <c r="P124" s="79" t="str">
        <f t="shared" ca="1" si="223"/>
        <v/>
      </c>
      <c r="Q124" s="83" t="str">
        <f t="shared" si="224"/>
        <v/>
      </c>
      <c r="R124" s="79" t="str">
        <f t="shared" ca="1" si="225"/>
        <v/>
      </c>
      <c r="S124" s="83" t="str">
        <f t="shared" si="226"/>
        <v/>
      </c>
      <c r="T124" s="79" t="str">
        <f t="shared" ca="1" si="227"/>
        <v/>
      </c>
      <c r="U124" s="83" t="str">
        <f t="shared" si="228"/>
        <v/>
      </c>
      <c r="V124" s="79" t="str">
        <f t="shared" ca="1" si="229"/>
        <v/>
      </c>
      <c r="W124" s="83" t="str">
        <f t="shared" si="230"/>
        <v/>
      </c>
      <c r="X124" s="79" t="str">
        <f t="shared" ca="1" si="231"/>
        <v/>
      </c>
      <c r="Y124" s="83" t="str">
        <f t="shared" si="232"/>
        <v/>
      </c>
      <c r="Z124" s="79" t="str">
        <f t="shared" ca="1" si="233"/>
        <v/>
      </c>
      <c r="AA124" s="83" t="str">
        <f t="shared" si="234"/>
        <v/>
      </c>
      <c r="AB124" s="79" t="str">
        <f t="shared" ca="1" si="235"/>
        <v/>
      </c>
      <c r="AC124" s="83" t="str">
        <f t="shared" si="236"/>
        <v/>
      </c>
      <c r="AD124" s="79" t="str">
        <f t="shared" ca="1" si="237"/>
        <v/>
      </c>
      <c r="AE124" s="83" t="str">
        <f t="shared" si="238"/>
        <v/>
      </c>
      <c r="AF124" s="79" t="str">
        <f t="shared" ca="1" si="239"/>
        <v/>
      </c>
      <c r="AG124" s="83" t="str">
        <f t="shared" si="240"/>
        <v/>
      </c>
      <c r="AH124" s="79" t="str">
        <f t="shared" ca="1" si="241"/>
        <v/>
      </c>
      <c r="AI124" s="83" t="str">
        <f t="shared" si="242"/>
        <v/>
      </c>
      <c r="AJ124" s="79" t="str">
        <f t="shared" ca="1" si="243"/>
        <v/>
      </c>
      <c r="AK124" s="83" t="str">
        <f t="shared" si="244"/>
        <v/>
      </c>
      <c r="AL124" s="79" t="str">
        <f t="shared" ca="1" si="245"/>
        <v/>
      </c>
      <c r="AM124" s="83" t="str">
        <f t="shared" si="246"/>
        <v/>
      </c>
      <c r="AN124" s="79" t="str">
        <f t="shared" ca="1" si="247"/>
        <v/>
      </c>
      <c r="AO124" s="83" t="str">
        <f t="shared" si="248"/>
        <v/>
      </c>
      <c r="AP124" s="79" t="str">
        <f t="shared" ca="1" si="249"/>
        <v/>
      </c>
      <c r="AQ124" s="83" t="str">
        <f t="shared" si="250"/>
        <v/>
      </c>
      <c r="AR124" s="79" t="str">
        <f t="shared" ca="1" si="251"/>
        <v/>
      </c>
      <c r="AS124" s="83" t="str">
        <f t="shared" si="252"/>
        <v/>
      </c>
      <c r="AT124" s="79" t="str">
        <f t="shared" ca="1" si="253"/>
        <v/>
      </c>
      <c r="AU124" s="83" t="str">
        <f t="shared" si="254"/>
        <v/>
      </c>
      <c r="AV124" s="79" t="str">
        <f t="shared" ca="1" si="255"/>
        <v/>
      </c>
      <c r="AW124" s="83" t="str">
        <f t="shared" si="256"/>
        <v/>
      </c>
      <c r="AX124" s="79" t="str">
        <f t="shared" ca="1" si="257"/>
        <v/>
      </c>
      <c r="AY124" s="83" t="str">
        <f t="shared" si="258"/>
        <v/>
      </c>
      <c r="AZ124" s="79" t="str">
        <f t="shared" ca="1" si="259"/>
        <v/>
      </c>
      <c r="BA124" s="83" t="str">
        <f t="shared" si="260"/>
        <v/>
      </c>
      <c r="BB124" s="79" t="str">
        <f t="shared" ca="1" si="261"/>
        <v/>
      </c>
      <c r="BC124" s="83" t="str">
        <f t="shared" si="262"/>
        <v/>
      </c>
      <c r="BD124" s="79" t="str">
        <f t="shared" ca="1" si="263"/>
        <v/>
      </c>
      <c r="BE124" s="83" t="str">
        <f t="shared" si="264"/>
        <v/>
      </c>
      <c r="BF124" s="79" t="str">
        <f t="shared" ca="1" si="265"/>
        <v/>
      </c>
      <c r="BG124" s="83" t="str">
        <f t="shared" si="266"/>
        <v/>
      </c>
      <c r="BH124" s="79" t="str">
        <f t="shared" ca="1" si="267"/>
        <v/>
      </c>
      <c r="BI124" s="83" t="str">
        <f t="shared" si="268"/>
        <v/>
      </c>
      <c r="BJ124" s="79" t="str">
        <f t="shared" ca="1" si="269"/>
        <v/>
      </c>
      <c r="BK124" s="83" t="str">
        <f t="shared" si="270"/>
        <v/>
      </c>
    </row>
    <row r="125" spans="1:63" s="69" customFormat="1" ht="21" hidden="1" customHeight="1">
      <c r="A125" s="282">
        <v>53</v>
      </c>
      <c r="B125" s="73"/>
      <c r="C125" s="78" t="str">
        <f t="shared" si="211"/>
        <v/>
      </c>
      <c r="D125" s="84" t="str">
        <f t="shared" ca="1" si="212"/>
        <v/>
      </c>
      <c r="E125" s="83" t="str">
        <f t="shared" si="213"/>
        <v/>
      </c>
      <c r="F125" s="79" t="str">
        <f t="shared" ca="1" si="214"/>
        <v/>
      </c>
      <c r="G125" s="83" t="str">
        <f t="shared" si="215"/>
        <v/>
      </c>
      <c r="H125" s="79" t="str">
        <f t="shared" ca="1" si="216"/>
        <v/>
      </c>
      <c r="I125" s="83" t="str">
        <f t="shared" si="217"/>
        <v/>
      </c>
      <c r="J125" s="79" t="str">
        <f t="shared" ca="1" si="218"/>
        <v/>
      </c>
      <c r="K125" s="83" t="str">
        <f t="shared" si="219"/>
        <v/>
      </c>
      <c r="L125" s="79" t="str">
        <f t="shared" ca="1" si="220"/>
        <v/>
      </c>
      <c r="M125" s="83" t="str">
        <f t="shared" si="209"/>
        <v/>
      </c>
      <c r="N125" s="79" t="str">
        <f t="shared" ca="1" si="221"/>
        <v/>
      </c>
      <c r="O125" s="83" t="str">
        <f t="shared" si="222"/>
        <v/>
      </c>
      <c r="P125" s="79" t="str">
        <f t="shared" ca="1" si="223"/>
        <v/>
      </c>
      <c r="Q125" s="83" t="str">
        <f t="shared" si="224"/>
        <v/>
      </c>
      <c r="R125" s="79" t="str">
        <f t="shared" ca="1" si="225"/>
        <v/>
      </c>
      <c r="S125" s="83" t="str">
        <f t="shared" si="226"/>
        <v/>
      </c>
      <c r="T125" s="79" t="str">
        <f t="shared" ca="1" si="227"/>
        <v/>
      </c>
      <c r="U125" s="83" t="str">
        <f t="shared" si="228"/>
        <v/>
      </c>
      <c r="V125" s="79" t="str">
        <f t="shared" ca="1" si="229"/>
        <v/>
      </c>
      <c r="W125" s="83" t="str">
        <f t="shared" si="230"/>
        <v/>
      </c>
      <c r="X125" s="79" t="str">
        <f t="shared" ca="1" si="231"/>
        <v/>
      </c>
      <c r="Y125" s="83" t="str">
        <f t="shared" si="232"/>
        <v/>
      </c>
      <c r="Z125" s="79" t="str">
        <f t="shared" ca="1" si="233"/>
        <v/>
      </c>
      <c r="AA125" s="83" t="str">
        <f t="shared" si="234"/>
        <v/>
      </c>
      <c r="AB125" s="79" t="str">
        <f t="shared" ca="1" si="235"/>
        <v/>
      </c>
      <c r="AC125" s="83" t="str">
        <f t="shared" si="236"/>
        <v/>
      </c>
      <c r="AD125" s="79" t="str">
        <f t="shared" ca="1" si="237"/>
        <v/>
      </c>
      <c r="AE125" s="83" t="str">
        <f t="shared" si="238"/>
        <v/>
      </c>
      <c r="AF125" s="79" t="str">
        <f t="shared" ca="1" si="239"/>
        <v/>
      </c>
      <c r="AG125" s="83" t="str">
        <f t="shared" si="240"/>
        <v/>
      </c>
      <c r="AH125" s="79" t="str">
        <f t="shared" ca="1" si="241"/>
        <v/>
      </c>
      <c r="AI125" s="83" t="str">
        <f t="shared" si="242"/>
        <v/>
      </c>
      <c r="AJ125" s="79" t="str">
        <f t="shared" ca="1" si="243"/>
        <v/>
      </c>
      <c r="AK125" s="83" t="str">
        <f t="shared" si="244"/>
        <v/>
      </c>
      <c r="AL125" s="79" t="str">
        <f t="shared" ca="1" si="245"/>
        <v/>
      </c>
      <c r="AM125" s="83" t="str">
        <f t="shared" si="246"/>
        <v/>
      </c>
      <c r="AN125" s="79" t="str">
        <f t="shared" ca="1" si="247"/>
        <v/>
      </c>
      <c r="AO125" s="83" t="str">
        <f t="shared" si="248"/>
        <v/>
      </c>
      <c r="AP125" s="79" t="str">
        <f t="shared" ca="1" si="249"/>
        <v/>
      </c>
      <c r="AQ125" s="83" t="str">
        <f t="shared" si="250"/>
        <v/>
      </c>
      <c r="AR125" s="79" t="str">
        <f t="shared" ca="1" si="251"/>
        <v/>
      </c>
      <c r="AS125" s="83" t="str">
        <f t="shared" si="252"/>
        <v/>
      </c>
      <c r="AT125" s="79" t="str">
        <f t="shared" ca="1" si="253"/>
        <v/>
      </c>
      <c r="AU125" s="83" t="str">
        <f t="shared" si="254"/>
        <v/>
      </c>
      <c r="AV125" s="79" t="str">
        <f t="shared" ca="1" si="255"/>
        <v/>
      </c>
      <c r="AW125" s="83" t="str">
        <f t="shared" si="256"/>
        <v/>
      </c>
      <c r="AX125" s="79" t="str">
        <f t="shared" ca="1" si="257"/>
        <v/>
      </c>
      <c r="AY125" s="83" t="str">
        <f t="shared" si="258"/>
        <v/>
      </c>
      <c r="AZ125" s="79" t="str">
        <f t="shared" ca="1" si="259"/>
        <v/>
      </c>
      <c r="BA125" s="83" t="str">
        <f t="shared" si="260"/>
        <v/>
      </c>
      <c r="BB125" s="79" t="str">
        <f t="shared" ca="1" si="261"/>
        <v/>
      </c>
      <c r="BC125" s="83" t="str">
        <f t="shared" si="262"/>
        <v/>
      </c>
      <c r="BD125" s="79" t="str">
        <f t="shared" ca="1" si="263"/>
        <v/>
      </c>
      <c r="BE125" s="83" t="str">
        <f t="shared" si="264"/>
        <v/>
      </c>
      <c r="BF125" s="79" t="str">
        <f t="shared" ca="1" si="265"/>
        <v/>
      </c>
      <c r="BG125" s="83" t="str">
        <f t="shared" si="266"/>
        <v/>
      </c>
      <c r="BH125" s="79" t="str">
        <f t="shared" ca="1" si="267"/>
        <v/>
      </c>
      <c r="BI125" s="83" t="str">
        <f t="shared" si="268"/>
        <v/>
      </c>
      <c r="BJ125" s="79" t="str">
        <f t="shared" ca="1" si="269"/>
        <v/>
      </c>
      <c r="BK125" s="83" t="str">
        <f t="shared" si="270"/>
        <v/>
      </c>
    </row>
    <row r="126" spans="1:63" s="69" customFormat="1" ht="21" hidden="1" customHeight="1">
      <c r="A126" s="282">
        <v>54</v>
      </c>
      <c r="B126" s="73"/>
      <c r="C126" s="78" t="str">
        <f t="shared" si="211"/>
        <v/>
      </c>
      <c r="D126" s="84" t="str">
        <f t="shared" ca="1" si="212"/>
        <v/>
      </c>
      <c r="E126" s="83" t="str">
        <f t="shared" si="213"/>
        <v/>
      </c>
      <c r="F126" s="79" t="str">
        <f t="shared" ca="1" si="214"/>
        <v/>
      </c>
      <c r="G126" s="83" t="str">
        <f t="shared" si="215"/>
        <v/>
      </c>
      <c r="H126" s="79" t="str">
        <f t="shared" ca="1" si="216"/>
        <v/>
      </c>
      <c r="I126" s="83" t="str">
        <f t="shared" si="217"/>
        <v/>
      </c>
      <c r="J126" s="79" t="str">
        <f t="shared" ca="1" si="218"/>
        <v/>
      </c>
      <c r="K126" s="83" t="str">
        <f t="shared" si="219"/>
        <v/>
      </c>
      <c r="L126" s="79" t="str">
        <f t="shared" ca="1" si="220"/>
        <v/>
      </c>
      <c r="M126" s="83" t="str">
        <f t="shared" si="209"/>
        <v/>
      </c>
      <c r="N126" s="79" t="str">
        <f t="shared" ca="1" si="221"/>
        <v/>
      </c>
      <c r="O126" s="83" t="str">
        <f t="shared" si="222"/>
        <v/>
      </c>
      <c r="P126" s="79" t="str">
        <f t="shared" ca="1" si="223"/>
        <v/>
      </c>
      <c r="Q126" s="83" t="str">
        <f t="shared" si="224"/>
        <v/>
      </c>
      <c r="R126" s="79" t="str">
        <f t="shared" ca="1" si="225"/>
        <v/>
      </c>
      <c r="S126" s="83" t="str">
        <f t="shared" si="226"/>
        <v/>
      </c>
      <c r="T126" s="79" t="str">
        <f t="shared" ca="1" si="227"/>
        <v/>
      </c>
      <c r="U126" s="83" t="str">
        <f t="shared" si="228"/>
        <v/>
      </c>
      <c r="V126" s="79" t="str">
        <f t="shared" ca="1" si="229"/>
        <v/>
      </c>
      <c r="W126" s="83" t="str">
        <f t="shared" si="230"/>
        <v/>
      </c>
      <c r="X126" s="79" t="str">
        <f t="shared" ca="1" si="231"/>
        <v/>
      </c>
      <c r="Y126" s="83" t="str">
        <f t="shared" si="232"/>
        <v/>
      </c>
      <c r="Z126" s="79" t="str">
        <f t="shared" ca="1" si="233"/>
        <v/>
      </c>
      <c r="AA126" s="83" t="str">
        <f t="shared" si="234"/>
        <v/>
      </c>
      <c r="AB126" s="79" t="str">
        <f t="shared" ca="1" si="235"/>
        <v/>
      </c>
      <c r="AC126" s="83" t="str">
        <f t="shared" si="236"/>
        <v/>
      </c>
      <c r="AD126" s="79" t="str">
        <f t="shared" ca="1" si="237"/>
        <v/>
      </c>
      <c r="AE126" s="83" t="str">
        <f t="shared" si="238"/>
        <v/>
      </c>
      <c r="AF126" s="79" t="str">
        <f t="shared" ca="1" si="239"/>
        <v/>
      </c>
      <c r="AG126" s="83" t="str">
        <f t="shared" si="240"/>
        <v/>
      </c>
      <c r="AH126" s="79" t="str">
        <f t="shared" ca="1" si="241"/>
        <v/>
      </c>
      <c r="AI126" s="83" t="str">
        <f t="shared" si="242"/>
        <v/>
      </c>
      <c r="AJ126" s="79" t="str">
        <f t="shared" ca="1" si="243"/>
        <v/>
      </c>
      <c r="AK126" s="83" t="str">
        <f t="shared" si="244"/>
        <v/>
      </c>
      <c r="AL126" s="79" t="str">
        <f t="shared" ca="1" si="245"/>
        <v/>
      </c>
      <c r="AM126" s="83" t="str">
        <f t="shared" si="246"/>
        <v/>
      </c>
      <c r="AN126" s="79" t="str">
        <f t="shared" ca="1" si="247"/>
        <v/>
      </c>
      <c r="AO126" s="83" t="str">
        <f t="shared" si="248"/>
        <v/>
      </c>
      <c r="AP126" s="79" t="str">
        <f t="shared" ca="1" si="249"/>
        <v/>
      </c>
      <c r="AQ126" s="83" t="str">
        <f t="shared" si="250"/>
        <v/>
      </c>
      <c r="AR126" s="79" t="str">
        <f t="shared" ca="1" si="251"/>
        <v/>
      </c>
      <c r="AS126" s="83" t="str">
        <f t="shared" si="252"/>
        <v/>
      </c>
      <c r="AT126" s="79" t="str">
        <f t="shared" ca="1" si="253"/>
        <v/>
      </c>
      <c r="AU126" s="83" t="str">
        <f t="shared" si="254"/>
        <v/>
      </c>
      <c r="AV126" s="79" t="str">
        <f t="shared" ca="1" si="255"/>
        <v/>
      </c>
      <c r="AW126" s="83" t="str">
        <f t="shared" si="256"/>
        <v/>
      </c>
      <c r="AX126" s="79" t="str">
        <f t="shared" ca="1" si="257"/>
        <v/>
      </c>
      <c r="AY126" s="83" t="str">
        <f t="shared" si="258"/>
        <v/>
      </c>
      <c r="AZ126" s="79" t="str">
        <f t="shared" ca="1" si="259"/>
        <v/>
      </c>
      <c r="BA126" s="83" t="str">
        <f t="shared" si="260"/>
        <v/>
      </c>
      <c r="BB126" s="79" t="str">
        <f t="shared" ca="1" si="261"/>
        <v/>
      </c>
      <c r="BC126" s="83" t="str">
        <f t="shared" si="262"/>
        <v/>
      </c>
      <c r="BD126" s="79" t="str">
        <f t="shared" ca="1" si="263"/>
        <v/>
      </c>
      <c r="BE126" s="83" t="str">
        <f t="shared" si="264"/>
        <v/>
      </c>
      <c r="BF126" s="79" t="str">
        <f t="shared" ca="1" si="265"/>
        <v/>
      </c>
      <c r="BG126" s="83" t="str">
        <f t="shared" si="266"/>
        <v/>
      </c>
      <c r="BH126" s="79" t="str">
        <f t="shared" ca="1" si="267"/>
        <v/>
      </c>
      <c r="BI126" s="83" t="str">
        <f t="shared" si="268"/>
        <v/>
      </c>
      <c r="BJ126" s="79" t="str">
        <f t="shared" ca="1" si="269"/>
        <v/>
      </c>
      <c r="BK126" s="83" t="str">
        <f t="shared" si="270"/>
        <v/>
      </c>
    </row>
    <row r="127" spans="1:63" s="69" customFormat="1" ht="21" hidden="1" customHeight="1">
      <c r="A127" s="282">
        <v>55</v>
      </c>
      <c r="B127" s="73"/>
      <c r="C127" s="78" t="str">
        <f t="shared" si="211"/>
        <v/>
      </c>
      <c r="D127" s="84" t="str">
        <f t="shared" ca="1" si="212"/>
        <v/>
      </c>
      <c r="E127" s="83" t="str">
        <f t="shared" si="213"/>
        <v/>
      </c>
      <c r="F127" s="79" t="str">
        <f t="shared" ca="1" si="214"/>
        <v/>
      </c>
      <c r="G127" s="83" t="str">
        <f t="shared" si="215"/>
        <v/>
      </c>
      <c r="H127" s="79" t="str">
        <f t="shared" ca="1" si="216"/>
        <v/>
      </c>
      <c r="I127" s="83" t="str">
        <f t="shared" si="217"/>
        <v/>
      </c>
      <c r="J127" s="79" t="str">
        <f t="shared" ca="1" si="218"/>
        <v/>
      </c>
      <c r="K127" s="83" t="str">
        <f t="shared" si="219"/>
        <v/>
      </c>
      <c r="L127" s="79" t="str">
        <f t="shared" ca="1" si="220"/>
        <v/>
      </c>
      <c r="M127" s="83" t="str">
        <f t="shared" si="209"/>
        <v/>
      </c>
      <c r="N127" s="79" t="str">
        <f t="shared" ca="1" si="221"/>
        <v/>
      </c>
      <c r="O127" s="83" t="str">
        <f t="shared" si="222"/>
        <v/>
      </c>
      <c r="P127" s="79" t="str">
        <f t="shared" ca="1" si="223"/>
        <v/>
      </c>
      <c r="Q127" s="83" t="str">
        <f t="shared" si="224"/>
        <v/>
      </c>
      <c r="R127" s="79" t="str">
        <f t="shared" ca="1" si="225"/>
        <v/>
      </c>
      <c r="S127" s="83" t="str">
        <f t="shared" si="226"/>
        <v/>
      </c>
      <c r="T127" s="79" t="str">
        <f t="shared" ca="1" si="227"/>
        <v/>
      </c>
      <c r="U127" s="83" t="str">
        <f t="shared" si="228"/>
        <v/>
      </c>
      <c r="V127" s="79" t="str">
        <f t="shared" ca="1" si="229"/>
        <v/>
      </c>
      <c r="W127" s="83" t="str">
        <f t="shared" si="230"/>
        <v/>
      </c>
      <c r="X127" s="79" t="str">
        <f t="shared" ca="1" si="231"/>
        <v/>
      </c>
      <c r="Y127" s="83" t="str">
        <f t="shared" si="232"/>
        <v/>
      </c>
      <c r="Z127" s="79" t="str">
        <f t="shared" ca="1" si="233"/>
        <v/>
      </c>
      <c r="AA127" s="83" t="str">
        <f t="shared" si="234"/>
        <v/>
      </c>
      <c r="AB127" s="79" t="str">
        <f t="shared" ca="1" si="235"/>
        <v/>
      </c>
      <c r="AC127" s="83" t="str">
        <f t="shared" si="236"/>
        <v/>
      </c>
      <c r="AD127" s="79" t="str">
        <f t="shared" ca="1" si="237"/>
        <v/>
      </c>
      <c r="AE127" s="83" t="str">
        <f t="shared" si="238"/>
        <v/>
      </c>
      <c r="AF127" s="79" t="str">
        <f t="shared" ca="1" si="239"/>
        <v/>
      </c>
      <c r="AG127" s="83" t="str">
        <f t="shared" si="240"/>
        <v/>
      </c>
      <c r="AH127" s="79" t="str">
        <f t="shared" ca="1" si="241"/>
        <v/>
      </c>
      <c r="AI127" s="83" t="str">
        <f t="shared" si="242"/>
        <v/>
      </c>
      <c r="AJ127" s="79" t="str">
        <f t="shared" ca="1" si="243"/>
        <v/>
      </c>
      <c r="AK127" s="83" t="str">
        <f t="shared" si="244"/>
        <v/>
      </c>
      <c r="AL127" s="79" t="str">
        <f t="shared" ca="1" si="245"/>
        <v/>
      </c>
      <c r="AM127" s="83" t="str">
        <f t="shared" si="246"/>
        <v/>
      </c>
      <c r="AN127" s="79" t="str">
        <f t="shared" ca="1" si="247"/>
        <v/>
      </c>
      <c r="AO127" s="83" t="str">
        <f t="shared" si="248"/>
        <v/>
      </c>
      <c r="AP127" s="79" t="str">
        <f t="shared" ca="1" si="249"/>
        <v/>
      </c>
      <c r="AQ127" s="83" t="str">
        <f t="shared" si="250"/>
        <v/>
      </c>
      <c r="AR127" s="79" t="str">
        <f t="shared" ca="1" si="251"/>
        <v/>
      </c>
      <c r="AS127" s="83" t="str">
        <f t="shared" si="252"/>
        <v/>
      </c>
      <c r="AT127" s="79" t="str">
        <f t="shared" ca="1" si="253"/>
        <v/>
      </c>
      <c r="AU127" s="83" t="str">
        <f t="shared" si="254"/>
        <v/>
      </c>
      <c r="AV127" s="79" t="str">
        <f t="shared" ca="1" si="255"/>
        <v/>
      </c>
      <c r="AW127" s="83" t="str">
        <f t="shared" si="256"/>
        <v/>
      </c>
      <c r="AX127" s="79" t="str">
        <f t="shared" ca="1" si="257"/>
        <v/>
      </c>
      <c r="AY127" s="83" t="str">
        <f t="shared" si="258"/>
        <v/>
      </c>
      <c r="AZ127" s="79" t="str">
        <f t="shared" ca="1" si="259"/>
        <v/>
      </c>
      <c r="BA127" s="83" t="str">
        <f t="shared" si="260"/>
        <v/>
      </c>
      <c r="BB127" s="79" t="str">
        <f t="shared" ca="1" si="261"/>
        <v/>
      </c>
      <c r="BC127" s="83" t="str">
        <f t="shared" si="262"/>
        <v/>
      </c>
      <c r="BD127" s="79" t="str">
        <f t="shared" ca="1" si="263"/>
        <v/>
      </c>
      <c r="BE127" s="83" t="str">
        <f t="shared" si="264"/>
        <v/>
      </c>
      <c r="BF127" s="79" t="str">
        <f t="shared" ca="1" si="265"/>
        <v/>
      </c>
      <c r="BG127" s="83" t="str">
        <f t="shared" si="266"/>
        <v/>
      </c>
      <c r="BH127" s="79" t="str">
        <f t="shared" ca="1" si="267"/>
        <v/>
      </c>
      <c r="BI127" s="83" t="str">
        <f t="shared" si="268"/>
        <v/>
      </c>
      <c r="BJ127" s="79" t="str">
        <f t="shared" ca="1" si="269"/>
        <v/>
      </c>
      <c r="BK127" s="83" t="str">
        <f t="shared" si="270"/>
        <v/>
      </c>
    </row>
    <row r="128" spans="1:63" s="69" customFormat="1" ht="21" hidden="1" customHeight="1">
      <c r="A128" s="282">
        <v>56</v>
      </c>
      <c r="B128" s="73"/>
      <c r="C128" s="78" t="str">
        <f t="shared" si="211"/>
        <v/>
      </c>
      <c r="D128" s="84" t="str">
        <f t="shared" ca="1" si="212"/>
        <v/>
      </c>
      <c r="E128" s="83" t="str">
        <f t="shared" si="213"/>
        <v/>
      </c>
      <c r="F128" s="79" t="str">
        <f t="shared" ca="1" si="214"/>
        <v/>
      </c>
      <c r="G128" s="83" t="str">
        <f t="shared" si="215"/>
        <v/>
      </c>
      <c r="H128" s="79" t="str">
        <f t="shared" ca="1" si="216"/>
        <v/>
      </c>
      <c r="I128" s="83" t="str">
        <f t="shared" si="217"/>
        <v/>
      </c>
      <c r="J128" s="79" t="str">
        <f t="shared" ca="1" si="218"/>
        <v/>
      </c>
      <c r="K128" s="83" t="str">
        <f t="shared" si="219"/>
        <v/>
      </c>
      <c r="L128" s="79" t="str">
        <f t="shared" ca="1" si="220"/>
        <v/>
      </c>
      <c r="M128" s="83" t="str">
        <f t="shared" si="209"/>
        <v/>
      </c>
      <c r="N128" s="79" t="str">
        <f t="shared" ca="1" si="221"/>
        <v/>
      </c>
      <c r="O128" s="83" t="str">
        <f t="shared" si="222"/>
        <v/>
      </c>
      <c r="P128" s="79" t="str">
        <f t="shared" ca="1" si="223"/>
        <v/>
      </c>
      <c r="Q128" s="83" t="str">
        <f t="shared" si="224"/>
        <v/>
      </c>
      <c r="R128" s="79" t="str">
        <f t="shared" ca="1" si="225"/>
        <v/>
      </c>
      <c r="S128" s="83" t="str">
        <f t="shared" si="226"/>
        <v/>
      </c>
      <c r="T128" s="79" t="str">
        <f t="shared" ca="1" si="227"/>
        <v/>
      </c>
      <c r="U128" s="83" t="str">
        <f t="shared" si="228"/>
        <v/>
      </c>
      <c r="V128" s="79" t="str">
        <f t="shared" ca="1" si="229"/>
        <v/>
      </c>
      <c r="W128" s="83" t="str">
        <f t="shared" si="230"/>
        <v/>
      </c>
      <c r="X128" s="79" t="str">
        <f t="shared" ca="1" si="231"/>
        <v/>
      </c>
      <c r="Y128" s="83" t="str">
        <f t="shared" si="232"/>
        <v/>
      </c>
      <c r="Z128" s="79" t="str">
        <f t="shared" ca="1" si="233"/>
        <v/>
      </c>
      <c r="AA128" s="83" t="str">
        <f t="shared" si="234"/>
        <v/>
      </c>
      <c r="AB128" s="79" t="str">
        <f t="shared" ca="1" si="235"/>
        <v/>
      </c>
      <c r="AC128" s="83" t="str">
        <f t="shared" si="236"/>
        <v/>
      </c>
      <c r="AD128" s="79" t="str">
        <f t="shared" ca="1" si="237"/>
        <v/>
      </c>
      <c r="AE128" s="83" t="str">
        <f t="shared" si="238"/>
        <v/>
      </c>
      <c r="AF128" s="79" t="str">
        <f t="shared" ca="1" si="239"/>
        <v/>
      </c>
      <c r="AG128" s="83" t="str">
        <f t="shared" si="240"/>
        <v/>
      </c>
      <c r="AH128" s="79" t="str">
        <f t="shared" ca="1" si="241"/>
        <v/>
      </c>
      <c r="AI128" s="83" t="str">
        <f t="shared" si="242"/>
        <v/>
      </c>
      <c r="AJ128" s="79" t="str">
        <f t="shared" ca="1" si="243"/>
        <v/>
      </c>
      <c r="AK128" s="83" t="str">
        <f t="shared" si="244"/>
        <v/>
      </c>
      <c r="AL128" s="79" t="str">
        <f t="shared" ca="1" si="245"/>
        <v/>
      </c>
      <c r="AM128" s="83" t="str">
        <f t="shared" si="246"/>
        <v/>
      </c>
      <c r="AN128" s="79" t="str">
        <f t="shared" ca="1" si="247"/>
        <v/>
      </c>
      <c r="AO128" s="83" t="str">
        <f t="shared" si="248"/>
        <v/>
      </c>
      <c r="AP128" s="79" t="str">
        <f t="shared" ca="1" si="249"/>
        <v/>
      </c>
      <c r="AQ128" s="83" t="str">
        <f t="shared" si="250"/>
        <v/>
      </c>
      <c r="AR128" s="79" t="str">
        <f t="shared" ca="1" si="251"/>
        <v/>
      </c>
      <c r="AS128" s="83" t="str">
        <f t="shared" si="252"/>
        <v/>
      </c>
      <c r="AT128" s="79" t="str">
        <f t="shared" ca="1" si="253"/>
        <v/>
      </c>
      <c r="AU128" s="83" t="str">
        <f t="shared" si="254"/>
        <v/>
      </c>
      <c r="AV128" s="79" t="str">
        <f t="shared" ca="1" si="255"/>
        <v/>
      </c>
      <c r="AW128" s="83" t="str">
        <f t="shared" si="256"/>
        <v/>
      </c>
      <c r="AX128" s="79" t="str">
        <f t="shared" ca="1" si="257"/>
        <v/>
      </c>
      <c r="AY128" s="83" t="str">
        <f t="shared" si="258"/>
        <v/>
      </c>
      <c r="AZ128" s="79" t="str">
        <f t="shared" ca="1" si="259"/>
        <v/>
      </c>
      <c r="BA128" s="83" t="str">
        <f t="shared" si="260"/>
        <v/>
      </c>
      <c r="BB128" s="79" t="str">
        <f t="shared" ca="1" si="261"/>
        <v/>
      </c>
      <c r="BC128" s="83" t="str">
        <f t="shared" si="262"/>
        <v/>
      </c>
      <c r="BD128" s="79" t="str">
        <f t="shared" ca="1" si="263"/>
        <v/>
      </c>
      <c r="BE128" s="83" t="str">
        <f t="shared" si="264"/>
        <v/>
      </c>
      <c r="BF128" s="79" t="str">
        <f t="shared" ca="1" si="265"/>
        <v/>
      </c>
      <c r="BG128" s="83" t="str">
        <f t="shared" si="266"/>
        <v/>
      </c>
      <c r="BH128" s="79" t="str">
        <f t="shared" ca="1" si="267"/>
        <v/>
      </c>
      <c r="BI128" s="83" t="str">
        <f t="shared" si="268"/>
        <v/>
      </c>
      <c r="BJ128" s="79" t="str">
        <f t="shared" ca="1" si="269"/>
        <v/>
      </c>
      <c r="BK128" s="83" t="str">
        <f t="shared" si="270"/>
        <v/>
      </c>
    </row>
    <row r="129" spans="1:63" s="69" customFormat="1" ht="21" hidden="1" customHeight="1">
      <c r="A129" s="282">
        <v>57</v>
      </c>
      <c r="B129" s="73"/>
      <c r="C129" s="78" t="str">
        <f t="shared" si="211"/>
        <v/>
      </c>
      <c r="D129" s="84" t="str">
        <f t="shared" ca="1" si="212"/>
        <v/>
      </c>
      <c r="E129" s="83" t="str">
        <f t="shared" si="213"/>
        <v/>
      </c>
      <c r="F129" s="79" t="str">
        <f t="shared" ca="1" si="214"/>
        <v/>
      </c>
      <c r="G129" s="83" t="str">
        <f t="shared" si="215"/>
        <v/>
      </c>
      <c r="H129" s="79" t="str">
        <f t="shared" ca="1" si="216"/>
        <v/>
      </c>
      <c r="I129" s="83" t="str">
        <f t="shared" si="217"/>
        <v/>
      </c>
      <c r="J129" s="79" t="str">
        <f t="shared" ca="1" si="218"/>
        <v/>
      </c>
      <c r="K129" s="83" t="str">
        <f t="shared" si="219"/>
        <v/>
      </c>
      <c r="L129" s="79" t="str">
        <f t="shared" ca="1" si="220"/>
        <v/>
      </c>
      <c r="M129" s="83" t="str">
        <f t="shared" si="209"/>
        <v/>
      </c>
      <c r="N129" s="79" t="str">
        <f t="shared" ca="1" si="221"/>
        <v/>
      </c>
      <c r="O129" s="83" t="str">
        <f t="shared" si="222"/>
        <v/>
      </c>
      <c r="P129" s="79" t="str">
        <f t="shared" ca="1" si="223"/>
        <v/>
      </c>
      <c r="Q129" s="83" t="str">
        <f t="shared" si="224"/>
        <v/>
      </c>
      <c r="R129" s="79" t="str">
        <f t="shared" ca="1" si="225"/>
        <v/>
      </c>
      <c r="S129" s="83" t="str">
        <f t="shared" si="226"/>
        <v/>
      </c>
      <c r="T129" s="79" t="str">
        <f t="shared" ca="1" si="227"/>
        <v/>
      </c>
      <c r="U129" s="83" t="str">
        <f t="shared" si="228"/>
        <v/>
      </c>
      <c r="V129" s="79" t="str">
        <f t="shared" ca="1" si="229"/>
        <v/>
      </c>
      <c r="W129" s="83" t="str">
        <f t="shared" si="230"/>
        <v/>
      </c>
      <c r="X129" s="79" t="str">
        <f t="shared" ca="1" si="231"/>
        <v/>
      </c>
      <c r="Y129" s="83" t="str">
        <f t="shared" si="232"/>
        <v/>
      </c>
      <c r="Z129" s="79" t="str">
        <f t="shared" ca="1" si="233"/>
        <v/>
      </c>
      <c r="AA129" s="83" t="str">
        <f t="shared" si="234"/>
        <v/>
      </c>
      <c r="AB129" s="79" t="str">
        <f t="shared" ca="1" si="235"/>
        <v/>
      </c>
      <c r="AC129" s="83" t="str">
        <f t="shared" si="236"/>
        <v/>
      </c>
      <c r="AD129" s="79" t="str">
        <f t="shared" ca="1" si="237"/>
        <v/>
      </c>
      <c r="AE129" s="83" t="str">
        <f t="shared" si="238"/>
        <v/>
      </c>
      <c r="AF129" s="79" t="str">
        <f t="shared" ca="1" si="239"/>
        <v/>
      </c>
      <c r="AG129" s="83" t="str">
        <f t="shared" si="240"/>
        <v/>
      </c>
      <c r="AH129" s="79" t="str">
        <f t="shared" ca="1" si="241"/>
        <v/>
      </c>
      <c r="AI129" s="83" t="str">
        <f t="shared" si="242"/>
        <v/>
      </c>
      <c r="AJ129" s="79" t="str">
        <f t="shared" ca="1" si="243"/>
        <v/>
      </c>
      <c r="AK129" s="83" t="str">
        <f t="shared" si="244"/>
        <v/>
      </c>
      <c r="AL129" s="79" t="str">
        <f t="shared" ca="1" si="245"/>
        <v/>
      </c>
      <c r="AM129" s="83" t="str">
        <f t="shared" si="246"/>
        <v/>
      </c>
      <c r="AN129" s="79" t="str">
        <f t="shared" ca="1" si="247"/>
        <v/>
      </c>
      <c r="AO129" s="83" t="str">
        <f t="shared" si="248"/>
        <v/>
      </c>
      <c r="AP129" s="79" t="str">
        <f t="shared" ca="1" si="249"/>
        <v/>
      </c>
      <c r="AQ129" s="83" t="str">
        <f t="shared" si="250"/>
        <v/>
      </c>
      <c r="AR129" s="79" t="str">
        <f t="shared" ca="1" si="251"/>
        <v/>
      </c>
      <c r="AS129" s="83" t="str">
        <f t="shared" si="252"/>
        <v/>
      </c>
      <c r="AT129" s="79" t="str">
        <f t="shared" ca="1" si="253"/>
        <v/>
      </c>
      <c r="AU129" s="83" t="str">
        <f t="shared" si="254"/>
        <v/>
      </c>
      <c r="AV129" s="79" t="str">
        <f t="shared" ca="1" si="255"/>
        <v/>
      </c>
      <c r="AW129" s="83" t="str">
        <f t="shared" si="256"/>
        <v/>
      </c>
      <c r="AX129" s="79" t="str">
        <f t="shared" ca="1" si="257"/>
        <v/>
      </c>
      <c r="AY129" s="83" t="str">
        <f t="shared" si="258"/>
        <v/>
      </c>
      <c r="AZ129" s="79" t="str">
        <f t="shared" ca="1" si="259"/>
        <v/>
      </c>
      <c r="BA129" s="83" t="str">
        <f t="shared" si="260"/>
        <v/>
      </c>
      <c r="BB129" s="79" t="str">
        <f t="shared" ca="1" si="261"/>
        <v/>
      </c>
      <c r="BC129" s="83" t="str">
        <f t="shared" si="262"/>
        <v/>
      </c>
      <c r="BD129" s="79" t="str">
        <f t="shared" ca="1" si="263"/>
        <v/>
      </c>
      <c r="BE129" s="83" t="str">
        <f t="shared" si="264"/>
        <v/>
      </c>
      <c r="BF129" s="79" t="str">
        <f t="shared" ca="1" si="265"/>
        <v/>
      </c>
      <c r="BG129" s="83" t="str">
        <f t="shared" si="266"/>
        <v/>
      </c>
      <c r="BH129" s="79" t="str">
        <f t="shared" ca="1" si="267"/>
        <v/>
      </c>
      <c r="BI129" s="83" t="str">
        <f t="shared" si="268"/>
        <v/>
      </c>
      <c r="BJ129" s="79" t="str">
        <f t="shared" ca="1" si="269"/>
        <v/>
      </c>
      <c r="BK129" s="83" t="str">
        <f t="shared" si="270"/>
        <v/>
      </c>
    </row>
    <row r="130" spans="1:63" s="69" customFormat="1" ht="21" hidden="1" customHeight="1">
      <c r="A130" s="282">
        <v>58</v>
      </c>
      <c r="B130" s="73"/>
      <c r="C130" s="78" t="str">
        <f t="shared" si="211"/>
        <v/>
      </c>
      <c r="D130" s="84" t="str">
        <f t="shared" ca="1" si="212"/>
        <v/>
      </c>
      <c r="E130" s="83" t="str">
        <f t="shared" si="213"/>
        <v/>
      </c>
      <c r="F130" s="79" t="str">
        <f t="shared" ca="1" si="214"/>
        <v/>
      </c>
      <c r="G130" s="83" t="str">
        <f t="shared" si="215"/>
        <v/>
      </c>
      <c r="H130" s="79" t="str">
        <f t="shared" ca="1" si="216"/>
        <v/>
      </c>
      <c r="I130" s="83" t="str">
        <f t="shared" si="217"/>
        <v/>
      </c>
      <c r="J130" s="79" t="str">
        <f t="shared" ca="1" si="218"/>
        <v/>
      </c>
      <c r="K130" s="83" t="str">
        <f t="shared" si="219"/>
        <v/>
      </c>
      <c r="L130" s="79" t="str">
        <f t="shared" ca="1" si="220"/>
        <v/>
      </c>
      <c r="M130" s="83" t="str">
        <f t="shared" si="209"/>
        <v/>
      </c>
      <c r="N130" s="79" t="str">
        <f t="shared" ca="1" si="221"/>
        <v/>
      </c>
      <c r="O130" s="83" t="str">
        <f t="shared" si="222"/>
        <v/>
      </c>
      <c r="P130" s="79" t="str">
        <f t="shared" ca="1" si="223"/>
        <v/>
      </c>
      <c r="Q130" s="83" t="str">
        <f t="shared" si="224"/>
        <v/>
      </c>
      <c r="R130" s="79" t="str">
        <f t="shared" ca="1" si="225"/>
        <v/>
      </c>
      <c r="S130" s="83" t="str">
        <f t="shared" si="226"/>
        <v/>
      </c>
      <c r="T130" s="79" t="str">
        <f t="shared" ca="1" si="227"/>
        <v/>
      </c>
      <c r="U130" s="83" t="str">
        <f t="shared" si="228"/>
        <v/>
      </c>
      <c r="V130" s="79" t="str">
        <f t="shared" ca="1" si="229"/>
        <v/>
      </c>
      <c r="W130" s="83" t="str">
        <f t="shared" si="230"/>
        <v/>
      </c>
      <c r="X130" s="79" t="str">
        <f t="shared" ca="1" si="231"/>
        <v/>
      </c>
      <c r="Y130" s="83" t="str">
        <f t="shared" si="232"/>
        <v/>
      </c>
      <c r="Z130" s="79" t="str">
        <f t="shared" ca="1" si="233"/>
        <v/>
      </c>
      <c r="AA130" s="83" t="str">
        <f t="shared" si="234"/>
        <v/>
      </c>
      <c r="AB130" s="79" t="str">
        <f t="shared" ca="1" si="235"/>
        <v/>
      </c>
      <c r="AC130" s="83" t="str">
        <f t="shared" si="236"/>
        <v/>
      </c>
      <c r="AD130" s="79" t="str">
        <f t="shared" ca="1" si="237"/>
        <v/>
      </c>
      <c r="AE130" s="83" t="str">
        <f t="shared" si="238"/>
        <v/>
      </c>
      <c r="AF130" s="79" t="str">
        <f t="shared" ca="1" si="239"/>
        <v/>
      </c>
      <c r="AG130" s="83" t="str">
        <f t="shared" si="240"/>
        <v/>
      </c>
      <c r="AH130" s="79" t="str">
        <f t="shared" ca="1" si="241"/>
        <v/>
      </c>
      <c r="AI130" s="83" t="str">
        <f t="shared" si="242"/>
        <v/>
      </c>
      <c r="AJ130" s="79" t="str">
        <f t="shared" ca="1" si="243"/>
        <v/>
      </c>
      <c r="AK130" s="83" t="str">
        <f t="shared" si="244"/>
        <v/>
      </c>
      <c r="AL130" s="79" t="str">
        <f t="shared" ca="1" si="245"/>
        <v/>
      </c>
      <c r="AM130" s="83" t="str">
        <f t="shared" si="246"/>
        <v/>
      </c>
      <c r="AN130" s="79" t="str">
        <f t="shared" ca="1" si="247"/>
        <v/>
      </c>
      <c r="AO130" s="83" t="str">
        <f t="shared" si="248"/>
        <v/>
      </c>
      <c r="AP130" s="79" t="str">
        <f t="shared" ca="1" si="249"/>
        <v/>
      </c>
      <c r="AQ130" s="83" t="str">
        <f t="shared" si="250"/>
        <v/>
      </c>
      <c r="AR130" s="79" t="str">
        <f t="shared" ca="1" si="251"/>
        <v/>
      </c>
      <c r="AS130" s="83" t="str">
        <f t="shared" si="252"/>
        <v/>
      </c>
      <c r="AT130" s="79" t="str">
        <f t="shared" ca="1" si="253"/>
        <v/>
      </c>
      <c r="AU130" s="83" t="str">
        <f t="shared" si="254"/>
        <v/>
      </c>
      <c r="AV130" s="79" t="str">
        <f t="shared" ca="1" si="255"/>
        <v/>
      </c>
      <c r="AW130" s="83" t="str">
        <f t="shared" si="256"/>
        <v/>
      </c>
      <c r="AX130" s="79" t="str">
        <f t="shared" ca="1" si="257"/>
        <v/>
      </c>
      <c r="AY130" s="83" t="str">
        <f t="shared" si="258"/>
        <v/>
      </c>
      <c r="AZ130" s="79" t="str">
        <f t="shared" ca="1" si="259"/>
        <v/>
      </c>
      <c r="BA130" s="83" t="str">
        <f t="shared" si="260"/>
        <v/>
      </c>
      <c r="BB130" s="79" t="str">
        <f t="shared" ca="1" si="261"/>
        <v/>
      </c>
      <c r="BC130" s="83" t="str">
        <f t="shared" si="262"/>
        <v/>
      </c>
      <c r="BD130" s="79" t="str">
        <f t="shared" ca="1" si="263"/>
        <v/>
      </c>
      <c r="BE130" s="83" t="str">
        <f t="shared" si="264"/>
        <v/>
      </c>
      <c r="BF130" s="79" t="str">
        <f t="shared" ca="1" si="265"/>
        <v/>
      </c>
      <c r="BG130" s="83" t="str">
        <f t="shared" si="266"/>
        <v/>
      </c>
      <c r="BH130" s="79" t="str">
        <f t="shared" ca="1" si="267"/>
        <v/>
      </c>
      <c r="BI130" s="83" t="str">
        <f t="shared" si="268"/>
        <v/>
      </c>
      <c r="BJ130" s="79" t="str">
        <f t="shared" ca="1" si="269"/>
        <v/>
      </c>
      <c r="BK130" s="83" t="str">
        <f t="shared" si="270"/>
        <v/>
      </c>
    </row>
    <row r="131" spans="1:63" s="69" customFormat="1" ht="21" hidden="1" customHeight="1">
      <c r="A131" s="282">
        <v>59</v>
      </c>
      <c r="B131" s="73"/>
      <c r="C131" s="78" t="str">
        <f t="shared" si="211"/>
        <v/>
      </c>
      <c r="D131" s="84" t="str">
        <f t="shared" ca="1" si="212"/>
        <v/>
      </c>
      <c r="E131" s="83" t="str">
        <f t="shared" si="213"/>
        <v/>
      </c>
      <c r="F131" s="79" t="str">
        <f t="shared" ca="1" si="214"/>
        <v/>
      </c>
      <c r="G131" s="83" t="str">
        <f t="shared" si="215"/>
        <v/>
      </c>
      <c r="H131" s="79" t="str">
        <f t="shared" ca="1" si="216"/>
        <v/>
      </c>
      <c r="I131" s="83" t="str">
        <f t="shared" si="217"/>
        <v/>
      </c>
      <c r="J131" s="79" t="str">
        <f t="shared" ca="1" si="218"/>
        <v/>
      </c>
      <c r="K131" s="83" t="str">
        <f t="shared" si="219"/>
        <v/>
      </c>
      <c r="L131" s="79" t="str">
        <f t="shared" ca="1" si="220"/>
        <v/>
      </c>
      <c r="M131" s="83" t="str">
        <f t="shared" si="209"/>
        <v/>
      </c>
      <c r="N131" s="79" t="str">
        <f t="shared" ca="1" si="221"/>
        <v/>
      </c>
      <c r="O131" s="83" t="str">
        <f t="shared" si="222"/>
        <v/>
      </c>
      <c r="P131" s="79" t="str">
        <f t="shared" ca="1" si="223"/>
        <v/>
      </c>
      <c r="Q131" s="83" t="str">
        <f t="shared" si="224"/>
        <v/>
      </c>
      <c r="R131" s="79" t="str">
        <f t="shared" ca="1" si="225"/>
        <v/>
      </c>
      <c r="S131" s="83" t="str">
        <f t="shared" si="226"/>
        <v/>
      </c>
      <c r="T131" s="79" t="str">
        <f t="shared" ca="1" si="227"/>
        <v/>
      </c>
      <c r="U131" s="83" t="str">
        <f t="shared" si="228"/>
        <v/>
      </c>
      <c r="V131" s="79" t="str">
        <f t="shared" ca="1" si="229"/>
        <v/>
      </c>
      <c r="W131" s="83" t="str">
        <f t="shared" si="230"/>
        <v/>
      </c>
      <c r="X131" s="79" t="str">
        <f t="shared" ca="1" si="231"/>
        <v/>
      </c>
      <c r="Y131" s="83" t="str">
        <f t="shared" si="232"/>
        <v/>
      </c>
      <c r="Z131" s="79" t="str">
        <f t="shared" ca="1" si="233"/>
        <v/>
      </c>
      <c r="AA131" s="83" t="str">
        <f t="shared" si="234"/>
        <v/>
      </c>
      <c r="AB131" s="79" t="str">
        <f t="shared" ca="1" si="235"/>
        <v/>
      </c>
      <c r="AC131" s="83" t="str">
        <f t="shared" si="236"/>
        <v/>
      </c>
      <c r="AD131" s="79" t="str">
        <f t="shared" ca="1" si="237"/>
        <v/>
      </c>
      <c r="AE131" s="83" t="str">
        <f t="shared" si="238"/>
        <v/>
      </c>
      <c r="AF131" s="79" t="str">
        <f t="shared" ca="1" si="239"/>
        <v/>
      </c>
      <c r="AG131" s="83" t="str">
        <f t="shared" si="240"/>
        <v/>
      </c>
      <c r="AH131" s="79" t="str">
        <f t="shared" ca="1" si="241"/>
        <v/>
      </c>
      <c r="AI131" s="83" t="str">
        <f t="shared" si="242"/>
        <v/>
      </c>
      <c r="AJ131" s="79" t="str">
        <f t="shared" ca="1" si="243"/>
        <v/>
      </c>
      <c r="AK131" s="83" t="str">
        <f t="shared" si="244"/>
        <v/>
      </c>
      <c r="AL131" s="79" t="str">
        <f t="shared" ca="1" si="245"/>
        <v/>
      </c>
      <c r="AM131" s="83" t="str">
        <f t="shared" si="246"/>
        <v/>
      </c>
      <c r="AN131" s="79" t="str">
        <f t="shared" ca="1" si="247"/>
        <v/>
      </c>
      <c r="AO131" s="83" t="str">
        <f t="shared" si="248"/>
        <v/>
      </c>
      <c r="AP131" s="79" t="str">
        <f t="shared" ca="1" si="249"/>
        <v/>
      </c>
      <c r="AQ131" s="83" t="str">
        <f t="shared" si="250"/>
        <v/>
      </c>
      <c r="AR131" s="79" t="str">
        <f t="shared" ca="1" si="251"/>
        <v/>
      </c>
      <c r="AS131" s="83" t="str">
        <f t="shared" si="252"/>
        <v/>
      </c>
      <c r="AT131" s="79" t="str">
        <f t="shared" ca="1" si="253"/>
        <v/>
      </c>
      <c r="AU131" s="83" t="str">
        <f t="shared" si="254"/>
        <v/>
      </c>
      <c r="AV131" s="79" t="str">
        <f t="shared" ca="1" si="255"/>
        <v/>
      </c>
      <c r="AW131" s="83" t="str">
        <f t="shared" si="256"/>
        <v/>
      </c>
      <c r="AX131" s="79" t="str">
        <f t="shared" ca="1" si="257"/>
        <v/>
      </c>
      <c r="AY131" s="83" t="str">
        <f t="shared" si="258"/>
        <v/>
      </c>
      <c r="AZ131" s="79" t="str">
        <f t="shared" ca="1" si="259"/>
        <v/>
      </c>
      <c r="BA131" s="83" t="str">
        <f t="shared" si="260"/>
        <v/>
      </c>
      <c r="BB131" s="79" t="str">
        <f t="shared" ca="1" si="261"/>
        <v/>
      </c>
      <c r="BC131" s="83" t="str">
        <f t="shared" si="262"/>
        <v/>
      </c>
      <c r="BD131" s="79" t="str">
        <f t="shared" ca="1" si="263"/>
        <v/>
      </c>
      <c r="BE131" s="83" t="str">
        <f t="shared" si="264"/>
        <v/>
      </c>
      <c r="BF131" s="79" t="str">
        <f t="shared" ca="1" si="265"/>
        <v/>
      </c>
      <c r="BG131" s="83" t="str">
        <f t="shared" si="266"/>
        <v/>
      </c>
      <c r="BH131" s="79" t="str">
        <f t="shared" ca="1" si="267"/>
        <v/>
      </c>
      <c r="BI131" s="83" t="str">
        <f t="shared" si="268"/>
        <v/>
      </c>
      <c r="BJ131" s="79" t="str">
        <f t="shared" ca="1" si="269"/>
        <v/>
      </c>
      <c r="BK131" s="83" t="str">
        <f t="shared" si="270"/>
        <v/>
      </c>
    </row>
    <row r="132" spans="1:63" s="69" customFormat="1" ht="21" hidden="1" customHeight="1">
      <c r="A132" s="282">
        <v>60</v>
      </c>
      <c r="B132" s="73"/>
      <c r="C132" s="78" t="str">
        <f t="shared" si="211"/>
        <v/>
      </c>
      <c r="D132" s="84" t="str">
        <f t="shared" ca="1" si="212"/>
        <v/>
      </c>
      <c r="E132" s="83" t="str">
        <f t="shared" si="213"/>
        <v/>
      </c>
      <c r="F132" s="79" t="str">
        <f t="shared" ca="1" si="214"/>
        <v/>
      </c>
      <c r="G132" s="83" t="str">
        <f t="shared" si="215"/>
        <v/>
      </c>
      <c r="H132" s="79" t="str">
        <f t="shared" ca="1" si="216"/>
        <v/>
      </c>
      <c r="I132" s="83" t="str">
        <f t="shared" si="217"/>
        <v/>
      </c>
      <c r="J132" s="79" t="str">
        <f t="shared" ca="1" si="218"/>
        <v/>
      </c>
      <c r="K132" s="83" t="str">
        <f t="shared" si="219"/>
        <v/>
      </c>
      <c r="L132" s="79" t="str">
        <f t="shared" ca="1" si="220"/>
        <v/>
      </c>
      <c r="M132" s="83" t="str">
        <f t="shared" si="209"/>
        <v/>
      </c>
      <c r="N132" s="79" t="str">
        <f t="shared" ca="1" si="221"/>
        <v/>
      </c>
      <c r="O132" s="83" t="str">
        <f t="shared" si="222"/>
        <v/>
      </c>
      <c r="P132" s="79" t="str">
        <f t="shared" ca="1" si="223"/>
        <v/>
      </c>
      <c r="Q132" s="83" t="str">
        <f t="shared" si="224"/>
        <v/>
      </c>
      <c r="R132" s="79" t="str">
        <f t="shared" ca="1" si="225"/>
        <v/>
      </c>
      <c r="S132" s="83" t="str">
        <f t="shared" si="226"/>
        <v/>
      </c>
      <c r="T132" s="79" t="str">
        <f t="shared" ca="1" si="227"/>
        <v/>
      </c>
      <c r="U132" s="83" t="str">
        <f t="shared" si="228"/>
        <v/>
      </c>
      <c r="V132" s="79" t="str">
        <f t="shared" ca="1" si="229"/>
        <v/>
      </c>
      <c r="W132" s="83" t="str">
        <f t="shared" si="230"/>
        <v/>
      </c>
      <c r="X132" s="79" t="str">
        <f t="shared" ca="1" si="231"/>
        <v/>
      </c>
      <c r="Y132" s="83" t="str">
        <f t="shared" si="232"/>
        <v/>
      </c>
      <c r="Z132" s="79" t="str">
        <f t="shared" ca="1" si="233"/>
        <v/>
      </c>
      <c r="AA132" s="83" t="str">
        <f t="shared" si="234"/>
        <v/>
      </c>
      <c r="AB132" s="79" t="str">
        <f t="shared" ca="1" si="235"/>
        <v/>
      </c>
      <c r="AC132" s="83" t="str">
        <f t="shared" si="236"/>
        <v/>
      </c>
      <c r="AD132" s="79" t="str">
        <f t="shared" ca="1" si="237"/>
        <v/>
      </c>
      <c r="AE132" s="83" t="str">
        <f t="shared" si="238"/>
        <v/>
      </c>
      <c r="AF132" s="79" t="str">
        <f t="shared" ca="1" si="239"/>
        <v/>
      </c>
      <c r="AG132" s="83" t="str">
        <f t="shared" si="240"/>
        <v/>
      </c>
      <c r="AH132" s="79" t="str">
        <f t="shared" ca="1" si="241"/>
        <v/>
      </c>
      <c r="AI132" s="83" t="str">
        <f t="shared" si="242"/>
        <v/>
      </c>
      <c r="AJ132" s="79" t="str">
        <f t="shared" ca="1" si="243"/>
        <v/>
      </c>
      <c r="AK132" s="83" t="str">
        <f t="shared" si="244"/>
        <v/>
      </c>
      <c r="AL132" s="79" t="str">
        <f t="shared" ca="1" si="245"/>
        <v/>
      </c>
      <c r="AM132" s="83" t="str">
        <f t="shared" si="246"/>
        <v/>
      </c>
      <c r="AN132" s="79" t="str">
        <f t="shared" ca="1" si="247"/>
        <v/>
      </c>
      <c r="AO132" s="83" t="str">
        <f t="shared" si="248"/>
        <v/>
      </c>
      <c r="AP132" s="79" t="str">
        <f t="shared" ca="1" si="249"/>
        <v/>
      </c>
      <c r="AQ132" s="83" t="str">
        <f t="shared" si="250"/>
        <v/>
      </c>
      <c r="AR132" s="79" t="str">
        <f t="shared" ca="1" si="251"/>
        <v/>
      </c>
      <c r="AS132" s="83" t="str">
        <f t="shared" si="252"/>
        <v/>
      </c>
      <c r="AT132" s="79" t="str">
        <f t="shared" ca="1" si="253"/>
        <v/>
      </c>
      <c r="AU132" s="83" t="str">
        <f t="shared" si="254"/>
        <v/>
      </c>
      <c r="AV132" s="79" t="str">
        <f t="shared" ca="1" si="255"/>
        <v/>
      </c>
      <c r="AW132" s="83" t="str">
        <f t="shared" si="256"/>
        <v/>
      </c>
      <c r="AX132" s="79" t="str">
        <f t="shared" ca="1" si="257"/>
        <v/>
      </c>
      <c r="AY132" s="83" t="str">
        <f t="shared" si="258"/>
        <v/>
      </c>
      <c r="AZ132" s="79" t="str">
        <f t="shared" ca="1" si="259"/>
        <v/>
      </c>
      <c r="BA132" s="83" t="str">
        <f t="shared" si="260"/>
        <v/>
      </c>
      <c r="BB132" s="79" t="str">
        <f t="shared" ca="1" si="261"/>
        <v/>
      </c>
      <c r="BC132" s="83" t="str">
        <f t="shared" si="262"/>
        <v/>
      </c>
      <c r="BD132" s="79" t="str">
        <f t="shared" ca="1" si="263"/>
        <v/>
      </c>
      <c r="BE132" s="83" t="str">
        <f t="shared" si="264"/>
        <v/>
      </c>
      <c r="BF132" s="79" t="str">
        <f t="shared" ca="1" si="265"/>
        <v/>
      </c>
      <c r="BG132" s="83" t="str">
        <f t="shared" si="266"/>
        <v/>
      </c>
      <c r="BH132" s="79" t="str">
        <f t="shared" ca="1" si="267"/>
        <v/>
      </c>
      <c r="BI132" s="83" t="str">
        <f t="shared" si="268"/>
        <v/>
      </c>
      <c r="BJ132" s="79" t="str">
        <f t="shared" ca="1" si="269"/>
        <v/>
      </c>
      <c r="BK132" s="83" t="str">
        <f t="shared" si="270"/>
        <v/>
      </c>
    </row>
    <row r="133" spans="1:63" s="69" customFormat="1" ht="21" hidden="1" customHeight="1">
      <c r="A133" s="282">
        <v>61</v>
      </c>
      <c r="B133" s="73"/>
      <c r="C133" s="78" t="str">
        <f t="shared" si="211"/>
        <v/>
      </c>
      <c r="D133" s="84" t="str">
        <f t="shared" ca="1" si="212"/>
        <v/>
      </c>
      <c r="E133" s="83" t="str">
        <f t="shared" si="213"/>
        <v/>
      </c>
      <c r="F133" s="79" t="str">
        <f t="shared" ca="1" si="214"/>
        <v/>
      </c>
      <c r="G133" s="83" t="str">
        <f t="shared" si="215"/>
        <v/>
      </c>
      <c r="H133" s="79" t="str">
        <f t="shared" ca="1" si="216"/>
        <v/>
      </c>
      <c r="I133" s="83" t="str">
        <f t="shared" si="217"/>
        <v/>
      </c>
      <c r="J133" s="79" t="str">
        <f t="shared" ca="1" si="218"/>
        <v/>
      </c>
      <c r="K133" s="83" t="str">
        <f t="shared" si="219"/>
        <v/>
      </c>
      <c r="L133" s="79" t="str">
        <f t="shared" ca="1" si="220"/>
        <v/>
      </c>
      <c r="M133" s="83" t="str">
        <f t="shared" si="209"/>
        <v/>
      </c>
      <c r="N133" s="79" t="str">
        <f t="shared" ca="1" si="221"/>
        <v/>
      </c>
      <c r="O133" s="83" t="str">
        <f t="shared" si="222"/>
        <v/>
      </c>
      <c r="P133" s="79" t="str">
        <f t="shared" ca="1" si="223"/>
        <v/>
      </c>
      <c r="Q133" s="83" t="str">
        <f t="shared" si="224"/>
        <v/>
      </c>
      <c r="R133" s="79" t="str">
        <f t="shared" ca="1" si="225"/>
        <v/>
      </c>
      <c r="S133" s="83" t="str">
        <f t="shared" si="226"/>
        <v/>
      </c>
      <c r="T133" s="79" t="str">
        <f t="shared" ca="1" si="227"/>
        <v/>
      </c>
      <c r="U133" s="83" t="str">
        <f t="shared" si="228"/>
        <v/>
      </c>
      <c r="V133" s="79" t="str">
        <f t="shared" ca="1" si="229"/>
        <v/>
      </c>
      <c r="W133" s="83" t="str">
        <f t="shared" si="230"/>
        <v/>
      </c>
      <c r="X133" s="79" t="str">
        <f t="shared" ca="1" si="231"/>
        <v/>
      </c>
      <c r="Y133" s="83" t="str">
        <f t="shared" si="232"/>
        <v/>
      </c>
      <c r="Z133" s="79" t="str">
        <f t="shared" ca="1" si="233"/>
        <v/>
      </c>
      <c r="AA133" s="83" t="str">
        <f t="shared" si="234"/>
        <v/>
      </c>
      <c r="AB133" s="79" t="str">
        <f t="shared" ca="1" si="235"/>
        <v/>
      </c>
      <c r="AC133" s="83" t="str">
        <f t="shared" si="236"/>
        <v/>
      </c>
      <c r="AD133" s="79" t="str">
        <f t="shared" ca="1" si="237"/>
        <v/>
      </c>
      <c r="AE133" s="83" t="str">
        <f t="shared" si="238"/>
        <v/>
      </c>
      <c r="AF133" s="79" t="str">
        <f t="shared" ca="1" si="239"/>
        <v/>
      </c>
      <c r="AG133" s="83" t="str">
        <f t="shared" si="240"/>
        <v/>
      </c>
      <c r="AH133" s="79" t="str">
        <f t="shared" ca="1" si="241"/>
        <v/>
      </c>
      <c r="AI133" s="83" t="str">
        <f t="shared" si="242"/>
        <v/>
      </c>
      <c r="AJ133" s="79" t="str">
        <f t="shared" ca="1" si="243"/>
        <v/>
      </c>
      <c r="AK133" s="83" t="str">
        <f t="shared" si="244"/>
        <v/>
      </c>
      <c r="AL133" s="79" t="str">
        <f t="shared" ca="1" si="245"/>
        <v/>
      </c>
      <c r="AM133" s="83" t="str">
        <f t="shared" si="246"/>
        <v/>
      </c>
      <c r="AN133" s="79" t="str">
        <f t="shared" ca="1" si="247"/>
        <v/>
      </c>
      <c r="AO133" s="83" t="str">
        <f t="shared" si="248"/>
        <v/>
      </c>
      <c r="AP133" s="79" t="str">
        <f t="shared" ca="1" si="249"/>
        <v/>
      </c>
      <c r="AQ133" s="83" t="str">
        <f t="shared" si="250"/>
        <v/>
      </c>
      <c r="AR133" s="79" t="str">
        <f t="shared" ca="1" si="251"/>
        <v/>
      </c>
      <c r="AS133" s="83" t="str">
        <f t="shared" si="252"/>
        <v/>
      </c>
      <c r="AT133" s="79" t="str">
        <f t="shared" ca="1" si="253"/>
        <v/>
      </c>
      <c r="AU133" s="83" t="str">
        <f t="shared" si="254"/>
        <v/>
      </c>
      <c r="AV133" s="79" t="str">
        <f t="shared" ca="1" si="255"/>
        <v/>
      </c>
      <c r="AW133" s="83" t="str">
        <f t="shared" si="256"/>
        <v/>
      </c>
      <c r="AX133" s="79" t="str">
        <f t="shared" ca="1" si="257"/>
        <v/>
      </c>
      <c r="AY133" s="83" t="str">
        <f t="shared" si="258"/>
        <v/>
      </c>
      <c r="AZ133" s="79" t="str">
        <f t="shared" ca="1" si="259"/>
        <v/>
      </c>
      <c r="BA133" s="83" t="str">
        <f t="shared" si="260"/>
        <v/>
      </c>
      <c r="BB133" s="79" t="str">
        <f t="shared" ca="1" si="261"/>
        <v/>
      </c>
      <c r="BC133" s="83" t="str">
        <f t="shared" si="262"/>
        <v/>
      </c>
      <c r="BD133" s="79" t="str">
        <f t="shared" ca="1" si="263"/>
        <v/>
      </c>
      <c r="BE133" s="83" t="str">
        <f t="shared" si="264"/>
        <v/>
      </c>
      <c r="BF133" s="79" t="str">
        <f t="shared" ca="1" si="265"/>
        <v/>
      </c>
      <c r="BG133" s="83" t="str">
        <f t="shared" si="266"/>
        <v/>
      </c>
      <c r="BH133" s="79" t="str">
        <f t="shared" ca="1" si="267"/>
        <v/>
      </c>
      <c r="BI133" s="83" t="str">
        <f t="shared" si="268"/>
        <v/>
      </c>
      <c r="BJ133" s="79" t="str">
        <f t="shared" ca="1" si="269"/>
        <v/>
      </c>
      <c r="BK133" s="83" t="str">
        <f t="shared" si="270"/>
        <v/>
      </c>
    </row>
    <row r="134" spans="1:63" s="69" customFormat="1" ht="21" hidden="1" customHeight="1">
      <c r="A134" s="282">
        <v>62</v>
      </c>
      <c r="B134" s="73"/>
      <c r="C134" s="78" t="str">
        <f t="shared" si="211"/>
        <v/>
      </c>
      <c r="D134" s="84" t="str">
        <f t="shared" ca="1" si="212"/>
        <v/>
      </c>
      <c r="E134" s="83" t="str">
        <f t="shared" si="213"/>
        <v/>
      </c>
      <c r="F134" s="79" t="str">
        <f t="shared" ca="1" si="214"/>
        <v/>
      </c>
      <c r="G134" s="83" t="str">
        <f t="shared" si="215"/>
        <v/>
      </c>
      <c r="H134" s="79" t="str">
        <f t="shared" ca="1" si="216"/>
        <v/>
      </c>
      <c r="I134" s="83" t="str">
        <f t="shared" si="217"/>
        <v/>
      </c>
      <c r="J134" s="79" t="str">
        <f t="shared" ca="1" si="218"/>
        <v/>
      </c>
      <c r="K134" s="83" t="str">
        <f t="shared" si="219"/>
        <v/>
      </c>
      <c r="L134" s="79" t="str">
        <f t="shared" ca="1" si="220"/>
        <v/>
      </c>
      <c r="M134" s="83" t="str">
        <f t="shared" si="209"/>
        <v/>
      </c>
      <c r="N134" s="79" t="str">
        <f t="shared" ca="1" si="221"/>
        <v/>
      </c>
      <c r="O134" s="83" t="str">
        <f t="shared" si="222"/>
        <v/>
      </c>
      <c r="P134" s="79" t="str">
        <f t="shared" ca="1" si="223"/>
        <v/>
      </c>
      <c r="Q134" s="83" t="str">
        <f t="shared" si="224"/>
        <v/>
      </c>
      <c r="R134" s="79" t="str">
        <f t="shared" ca="1" si="225"/>
        <v/>
      </c>
      <c r="S134" s="83" t="str">
        <f t="shared" si="226"/>
        <v/>
      </c>
      <c r="T134" s="79" t="str">
        <f t="shared" ca="1" si="227"/>
        <v/>
      </c>
      <c r="U134" s="83" t="str">
        <f t="shared" si="228"/>
        <v/>
      </c>
      <c r="V134" s="79" t="str">
        <f t="shared" ca="1" si="229"/>
        <v/>
      </c>
      <c r="W134" s="83" t="str">
        <f t="shared" si="230"/>
        <v/>
      </c>
      <c r="X134" s="79" t="str">
        <f t="shared" ca="1" si="231"/>
        <v/>
      </c>
      <c r="Y134" s="83" t="str">
        <f t="shared" si="232"/>
        <v/>
      </c>
      <c r="Z134" s="79" t="str">
        <f t="shared" ca="1" si="233"/>
        <v/>
      </c>
      <c r="AA134" s="83" t="str">
        <f t="shared" si="234"/>
        <v/>
      </c>
      <c r="AB134" s="79" t="str">
        <f t="shared" ca="1" si="235"/>
        <v/>
      </c>
      <c r="AC134" s="83" t="str">
        <f t="shared" si="236"/>
        <v/>
      </c>
      <c r="AD134" s="79" t="str">
        <f t="shared" ca="1" si="237"/>
        <v/>
      </c>
      <c r="AE134" s="83" t="str">
        <f t="shared" si="238"/>
        <v/>
      </c>
      <c r="AF134" s="79" t="str">
        <f t="shared" ca="1" si="239"/>
        <v/>
      </c>
      <c r="AG134" s="83" t="str">
        <f t="shared" si="240"/>
        <v/>
      </c>
      <c r="AH134" s="79" t="str">
        <f t="shared" ca="1" si="241"/>
        <v/>
      </c>
      <c r="AI134" s="83" t="str">
        <f t="shared" si="242"/>
        <v/>
      </c>
      <c r="AJ134" s="79" t="str">
        <f t="shared" ca="1" si="243"/>
        <v/>
      </c>
      <c r="AK134" s="83" t="str">
        <f t="shared" si="244"/>
        <v/>
      </c>
      <c r="AL134" s="79" t="str">
        <f t="shared" ca="1" si="245"/>
        <v/>
      </c>
      <c r="AM134" s="83" t="str">
        <f t="shared" si="246"/>
        <v/>
      </c>
      <c r="AN134" s="79" t="str">
        <f t="shared" ca="1" si="247"/>
        <v/>
      </c>
      <c r="AO134" s="83" t="str">
        <f t="shared" si="248"/>
        <v/>
      </c>
      <c r="AP134" s="79" t="str">
        <f t="shared" ca="1" si="249"/>
        <v/>
      </c>
      <c r="AQ134" s="83" t="str">
        <f t="shared" si="250"/>
        <v/>
      </c>
      <c r="AR134" s="79" t="str">
        <f t="shared" ca="1" si="251"/>
        <v/>
      </c>
      <c r="AS134" s="83" t="str">
        <f t="shared" si="252"/>
        <v/>
      </c>
      <c r="AT134" s="79" t="str">
        <f t="shared" ca="1" si="253"/>
        <v/>
      </c>
      <c r="AU134" s="83" t="str">
        <f t="shared" si="254"/>
        <v/>
      </c>
      <c r="AV134" s="79" t="str">
        <f t="shared" ca="1" si="255"/>
        <v/>
      </c>
      <c r="AW134" s="83" t="str">
        <f t="shared" si="256"/>
        <v/>
      </c>
      <c r="AX134" s="79" t="str">
        <f t="shared" ca="1" si="257"/>
        <v/>
      </c>
      <c r="AY134" s="83" t="str">
        <f t="shared" si="258"/>
        <v/>
      </c>
      <c r="AZ134" s="79" t="str">
        <f t="shared" ca="1" si="259"/>
        <v/>
      </c>
      <c r="BA134" s="83" t="str">
        <f t="shared" si="260"/>
        <v/>
      </c>
      <c r="BB134" s="79" t="str">
        <f t="shared" ca="1" si="261"/>
        <v/>
      </c>
      <c r="BC134" s="83" t="str">
        <f t="shared" si="262"/>
        <v/>
      </c>
      <c r="BD134" s="79" t="str">
        <f t="shared" ca="1" si="263"/>
        <v/>
      </c>
      <c r="BE134" s="83" t="str">
        <f t="shared" si="264"/>
        <v/>
      </c>
      <c r="BF134" s="79" t="str">
        <f t="shared" ca="1" si="265"/>
        <v/>
      </c>
      <c r="BG134" s="83" t="str">
        <f t="shared" si="266"/>
        <v/>
      </c>
      <c r="BH134" s="79" t="str">
        <f t="shared" ca="1" si="267"/>
        <v/>
      </c>
      <c r="BI134" s="83" t="str">
        <f t="shared" si="268"/>
        <v/>
      </c>
      <c r="BJ134" s="79" t="str">
        <f t="shared" ca="1" si="269"/>
        <v/>
      </c>
      <c r="BK134" s="83" t="str">
        <f t="shared" si="270"/>
        <v/>
      </c>
    </row>
    <row r="135" spans="1:63" s="69" customFormat="1" ht="21" hidden="1" customHeight="1">
      <c r="A135" s="282">
        <v>63</v>
      </c>
      <c r="B135" s="73"/>
      <c r="C135" s="78" t="str">
        <f t="shared" si="211"/>
        <v/>
      </c>
      <c r="D135" s="84" t="str">
        <f t="shared" ca="1" si="212"/>
        <v/>
      </c>
      <c r="E135" s="83" t="str">
        <f t="shared" si="213"/>
        <v/>
      </c>
      <c r="F135" s="79" t="str">
        <f t="shared" ca="1" si="214"/>
        <v/>
      </c>
      <c r="G135" s="83" t="str">
        <f t="shared" si="215"/>
        <v/>
      </c>
      <c r="H135" s="79" t="str">
        <f t="shared" ca="1" si="216"/>
        <v/>
      </c>
      <c r="I135" s="83" t="str">
        <f t="shared" si="217"/>
        <v/>
      </c>
      <c r="J135" s="79" t="str">
        <f t="shared" ca="1" si="218"/>
        <v/>
      </c>
      <c r="K135" s="83" t="str">
        <f t="shared" si="219"/>
        <v/>
      </c>
      <c r="L135" s="79" t="str">
        <f t="shared" ca="1" si="220"/>
        <v/>
      </c>
      <c r="M135" s="83" t="str">
        <f t="shared" si="209"/>
        <v/>
      </c>
      <c r="N135" s="79" t="str">
        <f t="shared" ca="1" si="221"/>
        <v/>
      </c>
      <c r="O135" s="83" t="str">
        <f t="shared" si="222"/>
        <v/>
      </c>
      <c r="P135" s="79" t="str">
        <f t="shared" ca="1" si="223"/>
        <v/>
      </c>
      <c r="Q135" s="83" t="str">
        <f t="shared" si="224"/>
        <v/>
      </c>
      <c r="R135" s="79" t="str">
        <f t="shared" ca="1" si="225"/>
        <v/>
      </c>
      <c r="S135" s="83" t="str">
        <f t="shared" si="226"/>
        <v/>
      </c>
      <c r="T135" s="79" t="str">
        <f t="shared" ca="1" si="227"/>
        <v/>
      </c>
      <c r="U135" s="83" t="str">
        <f t="shared" si="228"/>
        <v/>
      </c>
      <c r="V135" s="79" t="str">
        <f t="shared" ca="1" si="229"/>
        <v/>
      </c>
      <c r="W135" s="83" t="str">
        <f t="shared" si="230"/>
        <v/>
      </c>
      <c r="X135" s="79" t="str">
        <f t="shared" ca="1" si="231"/>
        <v/>
      </c>
      <c r="Y135" s="83" t="str">
        <f t="shared" si="232"/>
        <v/>
      </c>
      <c r="Z135" s="79" t="str">
        <f t="shared" ca="1" si="233"/>
        <v/>
      </c>
      <c r="AA135" s="83" t="str">
        <f t="shared" si="234"/>
        <v/>
      </c>
      <c r="AB135" s="79" t="str">
        <f t="shared" ca="1" si="235"/>
        <v/>
      </c>
      <c r="AC135" s="83" t="str">
        <f t="shared" si="236"/>
        <v/>
      </c>
      <c r="AD135" s="79" t="str">
        <f t="shared" ca="1" si="237"/>
        <v/>
      </c>
      <c r="AE135" s="83" t="str">
        <f t="shared" si="238"/>
        <v/>
      </c>
      <c r="AF135" s="79" t="str">
        <f t="shared" ca="1" si="239"/>
        <v/>
      </c>
      <c r="AG135" s="83" t="str">
        <f t="shared" si="240"/>
        <v/>
      </c>
      <c r="AH135" s="79" t="str">
        <f t="shared" ca="1" si="241"/>
        <v/>
      </c>
      <c r="AI135" s="83" t="str">
        <f t="shared" si="242"/>
        <v/>
      </c>
      <c r="AJ135" s="79" t="str">
        <f t="shared" ca="1" si="243"/>
        <v/>
      </c>
      <c r="AK135" s="83" t="str">
        <f t="shared" si="244"/>
        <v/>
      </c>
      <c r="AL135" s="79" t="str">
        <f t="shared" ca="1" si="245"/>
        <v/>
      </c>
      <c r="AM135" s="83" t="str">
        <f t="shared" si="246"/>
        <v/>
      </c>
      <c r="AN135" s="79" t="str">
        <f t="shared" ca="1" si="247"/>
        <v/>
      </c>
      <c r="AO135" s="83" t="str">
        <f t="shared" si="248"/>
        <v/>
      </c>
      <c r="AP135" s="79" t="str">
        <f t="shared" ca="1" si="249"/>
        <v/>
      </c>
      <c r="AQ135" s="83" t="str">
        <f t="shared" si="250"/>
        <v/>
      </c>
      <c r="AR135" s="79" t="str">
        <f t="shared" ca="1" si="251"/>
        <v/>
      </c>
      <c r="AS135" s="83" t="str">
        <f t="shared" si="252"/>
        <v/>
      </c>
      <c r="AT135" s="79" t="str">
        <f t="shared" ca="1" si="253"/>
        <v/>
      </c>
      <c r="AU135" s="83" t="str">
        <f t="shared" si="254"/>
        <v/>
      </c>
      <c r="AV135" s="79" t="str">
        <f t="shared" ca="1" si="255"/>
        <v/>
      </c>
      <c r="AW135" s="83" t="str">
        <f t="shared" si="256"/>
        <v/>
      </c>
      <c r="AX135" s="79" t="str">
        <f t="shared" ca="1" si="257"/>
        <v/>
      </c>
      <c r="AY135" s="83" t="str">
        <f t="shared" si="258"/>
        <v/>
      </c>
      <c r="AZ135" s="79" t="str">
        <f t="shared" ca="1" si="259"/>
        <v/>
      </c>
      <c r="BA135" s="83" t="str">
        <f t="shared" si="260"/>
        <v/>
      </c>
      <c r="BB135" s="79" t="str">
        <f t="shared" ca="1" si="261"/>
        <v/>
      </c>
      <c r="BC135" s="83" t="str">
        <f t="shared" si="262"/>
        <v/>
      </c>
      <c r="BD135" s="79" t="str">
        <f t="shared" ca="1" si="263"/>
        <v/>
      </c>
      <c r="BE135" s="83" t="str">
        <f t="shared" si="264"/>
        <v/>
      </c>
      <c r="BF135" s="79" t="str">
        <f t="shared" ca="1" si="265"/>
        <v/>
      </c>
      <c r="BG135" s="83" t="str">
        <f t="shared" si="266"/>
        <v/>
      </c>
      <c r="BH135" s="79" t="str">
        <f t="shared" ca="1" si="267"/>
        <v/>
      </c>
      <c r="BI135" s="83" t="str">
        <f t="shared" si="268"/>
        <v/>
      </c>
      <c r="BJ135" s="79" t="str">
        <f t="shared" ca="1" si="269"/>
        <v/>
      </c>
      <c r="BK135" s="83" t="str">
        <f t="shared" si="270"/>
        <v/>
      </c>
    </row>
    <row r="136" spans="1:63" s="69" customFormat="1" ht="21" hidden="1" customHeight="1">
      <c r="A136" s="282">
        <v>64</v>
      </c>
      <c r="B136" s="73"/>
      <c r="C136" s="78" t="str">
        <f t="shared" si="211"/>
        <v/>
      </c>
      <c r="D136" s="84" t="str">
        <f t="shared" ca="1" si="212"/>
        <v/>
      </c>
      <c r="E136" s="83" t="str">
        <f t="shared" si="213"/>
        <v/>
      </c>
      <c r="F136" s="79" t="str">
        <f t="shared" ca="1" si="214"/>
        <v/>
      </c>
      <c r="G136" s="83" t="str">
        <f t="shared" si="215"/>
        <v/>
      </c>
      <c r="H136" s="79" t="str">
        <f t="shared" ca="1" si="216"/>
        <v/>
      </c>
      <c r="I136" s="83" t="str">
        <f t="shared" si="217"/>
        <v/>
      </c>
      <c r="J136" s="79" t="str">
        <f t="shared" ca="1" si="218"/>
        <v/>
      </c>
      <c r="K136" s="83" t="str">
        <f t="shared" si="219"/>
        <v/>
      </c>
      <c r="L136" s="79" t="str">
        <f t="shared" ca="1" si="220"/>
        <v/>
      </c>
      <c r="M136" s="83" t="str">
        <f t="shared" si="209"/>
        <v/>
      </c>
      <c r="N136" s="79" t="str">
        <f t="shared" ca="1" si="221"/>
        <v/>
      </c>
      <c r="O136" s="83" t="str">
        <f t="shared" si="222"/>
        <v/>
      </c>
      <c r="P136" s="79" t="str">
        <f t="shared" ca="1" si="223"/>
        <v/>
      </c>
      <c r="Q136" s="83" t="str">
        <f t="shared" si="224"/>
        <v/>
      </c>
      <c r="R136" s="79" t="str">
        <f t="shared" ca="1" si="225"/>
        <v/>
      </c>
      <c r="S136" s="83" t="str">
        <f t="shared" si="226"/>
        <v/>
      </c>
      <c r="T136" s="79" t="str">
        <f t="shared" ca="1" si="227"/>
        <v/>
      </c>
      <c r="U136" s="83" t="str">
        <f t="shared" si="228"/>
        <v/>
      </c>
      <c r="V136" s="79" t="str">
        <f t="shared" ca="1" si="229"/>
        <v/>
      </c>
      <c r="W136" s="83" t="str">
        <f t="shared" si="230"/>
        <v/>
      </c>
      <c r="X136" s="79" t="str">
        <f t="shared" ca="1" si="231"/>
        <v/>
      </c>
      <c r="Y136" s="83" t="str">
        <f t="shared" si="232"/>
        <v/>
      </c>
      <c r="Z136" s="79" t="str">
        <f t="shared" ca="1" si="233"/>
        <v/>
      </c>
      <c r="AA136" s="83" t="str">
        <f t="shared" si="234"/>
        <v/>
      </c>
      <c r="AB136" s="79" t="str">
        <f t="shared" ca="1" si="235"/>
        <v/>
      </c>
      <c r="AC136" s="83" t="str">
        <f t="shared" si="236"/>
        <v/>
      </c>
      <c r="AD136" s="79" t="str">
        <f t="shared" ca="1" si="237"/>
        <v/>
      </c>
      <c r="AE136" s="83" t="str">
        <f t="shared" si="238"/>
        <v/>
      </c>
      <c r="AF136" s="79" t="str">
        <f t="shared" ca="1" si="239"/>
        <v/>
      </c>
      <c r="AG136" s="83" t="str">
        <f t="shared" si="240"/>
        <v/>
      </c>
      <c r="AH136" s="79" t="str">
        <f t="shared" ca="1" si="241"/>
        <v/>
      </c>
      <c r="AI136" s="83" t="str">
        <f t="shared" si="242"/>
        <v/>
      </c>
      <c r="AJ136" s="79" t="str">
        <f t="shared" ca="1" si="243"/>
        <v/>
      </c>
      <c r="AK136" s="83" t="str">
        <f t="shared" si="244"/>
        <v/>
      </c>
      <c r="AL136" s="79" t="str">
        <f t="shared" ca="1" si="245"/>
        <v/>
      </c>
      <c r="AM136" s="83" t="str">
        <f t="shared" si="246"/>
        <v/>
      </c>
      <c r="AN136" s="79" t="str">
        <f t="shared" ca="1" si="247"/>
        <v/>
      </c>
      <c r="AO136" s="83" t="str">
        <f t="shared" si="248"/>
        <v/>
      </c>
      <c r="AP136" s="79" t="str">
        <f t="shared" ca="1" si="249"/>
        <v/>
      </c>
      <c r="AQ136" s="83" t="str">
        <f t="shared" si="250"/>
        <v/>
      </c>
      <c r="AR136" s="79" t="str">
        <f t="shared" ca="1" si="251"/>
        <v/>
      </c>
      <c r="AS136" s="83" t="str">
        <f t="shared" si="252"/>
        <v/>
      </c>
      <c r="AT136" s="79" t="str">
        <f t="shared" ca="1" si="253"/>
        <v/>
      </c>
      <c r="AU136" s="83" t="str">
        <f t="shared" si="254"/>
        <v/>
      </c>
      <c r="AV136" s="79" t="str">
        <f t="shared" ca="1" si="255"/>
        <v/>
      </c>
      <c r="AW136" s="83" t="str">
        <f t="shared" si="256"/>
        <v/>
      </c>
      <c r="AX136" s="79" t="str">
        <f t="shared" ca="1" si="257"/>
        <v/>
      </c>
      <c r="AY136" s="83" t="str">
        <f t="shared" si="258"/>
        <v/>
      </c>
      <c r="AZ136" s="79" t="str">
        <f t="shared" ca="1" si="259"/>
        <v/>
      </c>
      <c r="BA136" s="83" t="str">
        <f t="shared" si="260"/>
        <v/>
      </c>
      <c r="BB136" s="79" t="str">
        <f t="shared" ca="1" si="261"/>
        <v/>
      </c>
      <c r="BC136" s="83" t="str">
        <f t="shared" si="262"/>
        <v/>
      </c>
      <c r="BD136" s="79" t="str">
        <f t="shared" ca="1" si="263"/>
        <v/>
      </c>
      <c r="BE136" s="83" t="str">
        <f t="shared" si="264"/>
        <v/>
      </c>
      <c r="BF136" s="79" t="str">
        <f t="shared" ca="1" si="265"/>
        <v/>
      </c>
      <c r="BG136" s="83" t="str">
        <f t="shared" si="266"/>
        <v/>
      </c>
      <c r="BH136" s="79" t="str">
        <f t="shared" ca="1" si="267"/>
        <v/>
      </c>
      <c r="BI136" s="83" t="str">
        <f t="shared" si="268"/>
        <v/>
      </c>
      <c r="BJ136" s="79" t="str">
        <f t="shared" ca="1" si="269"/>
        <v/>
      </c>
      <c r="BK136" s="83" t="str">
        <f t="shared" si="270"/>
        <v/>
      </c>
    </row>
    <row r="137" spans="1:63" s="69" customFormat="1" ht="21" hidden="1" customHeight="1">
      <c r="A137" s="282">
        <v>65</v>
      </c>
      <c r="B137" s="73"/>
      <c r="C137" s="78" t="str">
        <f t="shared" ref="C137:C162" si="271">IF(B137="","",IF($L$4="Media aritmética",ROUND(AVERAGE(D137,F137,H137,J137,L137,N137,P137,R137,T137,V137,X137,Z137,AB137,AD137,AF137,AH137,AJ137,AL137,AN137,AP137,AR137,AT137,AV137,AX137,AZ137,BB137,BD137,BF137,BH137,BJ137),2),ROUND(_xlfn.STDEV.P(D137,F137,H137,J137,L137,N137,P137,R137,T137,V137,X137,Z137,AB137,AD137,AF137,AH137,AJ137,AL137,AN137,AP137,AR137,AT137,AV137,AX137,AZ137,BB137,BD137,BF137,BH137,BJ137),2)))</f>
        <v/>
      </c>
      <c r="D137" s="84" t="str">
        <f t="shared" ref="D137:D162" ca="1" si="272">IF($D$8="Habilitado",IF($B137="","",ROUND(VLOOKUP($B137,OFERENTE_1,5,FALSE),2)),"")</f>
        <v/>
      </c>
      <c r="E137" s="83" t="str">
        <f t="shared" ref="E137:E162" si="273">IF($B137="","",IF(D137="","",IF($L$4="Media aritmética",(D137&lt;=$C137)*($H$5/$C$5)+(D137&gt;$C137)*0,IF(AND(ROUND(AVERAGE($D137,$F137,$H137,$J137,$L137,$N137,$P137,$R137,$T137,$V137,$X137,$Z137,$AB137,$AD137,$AF137,$AH137,$AJ137,AL137,AN137,AP137,AR137,AT137,AV137,AX137,AZ137,BB137,BD137,BF137,BH137,BJ137),2)-$C137/2&lt;=D137,(ROUND(AVERAGE($D137,$F137,$H137,$J137,$L137,$N137,$P137,$R137,$T137,$V137,$X137,$Z137,$AB137,$AD137,$AF137,$AH137,$AJ137,AL137,AN137,AP137,AR137,AT137,AV137,AX137,AZ137,BB137,BD137,BF137,BH137,BJ137),2)+$C137/2&gt;D137)),($H$5/$C$5),0))))</f>
        <v/>
      </c>
      <c r="F137" s="79" t="str">
        <f t="shared" ref="F137:F162" ca="1" si="274">IF($F$8="Habilitado",IF($B137="","",ROUND(VLOOKUP($B137,OFERENTE_2,5,FALSE),2)),"")</f>
        <v/>
      </c>
      <c r="G137" s="83" t="str">
        <f t="shared" ref="G137:G162" si="275">IF($B137="","",IF(F137="","",IF($L$4="Media aritmética",(F137&lt;=$C137)*($H$5/$C$5)+(F137&gt;$C137)*0,IF(AND(ROUND(AVERAGE($D137,$F137,$H137,$J137,$L137,$N137,$P137,$R137,$T137,$V137,$X137,$Z137,$AB137,$AD137,$AF137,$AH137,$AJ137,AL137,AN137,AP137,AR137,AT137,AV137,AX137,AZ137,BB137,BD137,BF137,BH137,BJ137),2)-$C137/2&lt;=F137,(ROUND(AVERAGE($D137,$F137,$H137,$J137,$L137,$N137,$P137,$R137,$T137,$V137,$X137,$Z137,$AB137,$AD137,$AF137,$AH137,$AJ137,AL137,AN137,AP137,AR137,AT137,AV137,AX137,AZ137,BB137,BD137,BF137,BH137,BJ137),2)+$C137/2&gt;F137)),($H$5/$C$5),0))))</f>
        <v/>
      </c>
      <c r="H137" s="79" t="str">
        <f t="shared" ref="H137:H162" ca="1" si="276">IF($H$8="Habilitado",IF($B137="","",ROUND(VLOOKUP($B137,OFERENTE_3,5,FALSE),2)),"")</f>
        <v/>
      </c>
      <c r="I137" s="83" t="str">
        <f t="shared" ref="I137:I162" si="277">IF($B137="","",IF(H137="","",IF($L$4="Media aritmética",(H137&lt;=$C137)*($H$5/$C$5)+(H137&gt;$C137)*0,IF(AND(ROUND(AVERAGE($D137,$F137,$H137,$J137,$L137,$N137,$P137,$R137,$T137,$V137,$X137,$Z137,$AB137,$AD137,$AF137,$AH137,$AJ137,AL137,AN137,AP137,AR137,AT137,AV137,AX137,AZ137,BB137,BD137,BF137,BH137,BJ137),2)-$C137/2&lt;=H137,(ROUND(AVERAGE($D137,$F137,$H137,$J137,$L137,$N137,$P137,$R137,$T137,$V137,$X137,$Z137,$AB137,$AD137,$AF137,$AH137,$AJ137,AL137,AN137,AP137,AR137,AT137,AV137,AX137,AZ137,BB137,BD137,BF137,BH137,BJ137),2)+$C137/2&gt;H137)),($H$5/$C$5),0))))</f>
        <v/>
      </c>
      <c r="J137" s="79" t="str">
        <f t="shared" ref="J137:J162" ca="1" si="278">IF($J$8="Habilitado",IF($B137="","",ROUND(VLOOKUP($B137,OFERENTE_4,6,FALSE),2)),"")</f>
        <v/>
      </c>
      <c r="K137" s="83" t="str">
        <f t="shared" ref="K137:K162" si="279">IF($B137="","",IF(J137="","",IF($L$4="Media aritmética",(J137&lt;=$C137)*($H$5/$C$5)+(J137&gt;$C137)*0,IF(AND(ROUND(AVERAGE($D137,$F137,$H137,$J137,$L137,$N137,$P137,$R137,$T137,$V137,$X137,$Z137,$AB137,$AD137,$AF137,$AH137,$AJ137,AL137,AN137,AP137,AR137,AT137,AV137,AX137,AZ137,BB137,BD137,BF137,BH137,BJ137),2)-$C137/2&lt;=J137,(ROUND(AVERAGE($D137,$F137,$H137,$J137,$L137,$N137,$P137,$R137,$T137,$V137,$X137,$Z137,$AB137,$AD137,$AF137,$AH137,$AJ137,AL137,AN137,AP137,AR137,AT137,AV137,AX137,AZ137,BB137,BD137,BF137,BH137,BJ137),2)+$C137/2&gt;J137)),($H$5/$C$5),0))))</f>
        <v/>
      </c>
      <c r="L137" s="79" t="str">
        <f t="shared" ref="L137:L162" ca="1" si="280">IF($L$8="Habilitado",IF($B137="","",ROUND(VLOOKUP($B137,OFERENTE_4,6,FALSE),2)),"")</f>
        <v/>
      </c>
      <c r="M137" s="83" t="str">
        <f t="shared" si="209"/>
        <v/>
      </c>
      <c r="N137" s="79" t="str">
        <f t="shared" ref="N137:N162" ca="1" si="281">IF($N$8="Habilitado",IF($B137="","",ROUND(VLOOKUP($B137,OFERENTE_6,5,FALSE),2)),"")</f>
        <v/>
      </c>
      <c r="O137" s="83" t="str">
        <f t="shared" ref="O137:O162" si="282">IF($B137="","",IF(N137="","",IF($L$4="Media aritmética",(N137&lt;=$C137)*($H$5/$C$5)+(N137&gt;$C137)*0,IF(AND(ROUND(AVERAGE($D137,$F137,$H137,$J137,$L137,$N137,$P137,$R137,$T137,$V137,$X137,$Z137,$AB137,$AD137,$AF137,$AH137,$AJ137,AL137,AN137,AP137,AR137,AT137,AV137,AX137,AZ137,BB137,BD137,BF137,BH137,BJ137),2)-$C137/2&lt;=N137,(ROUND(AVERAGE($D137,$F137,$H137,$J137,$L137,$N137,$P137,$R137,$T137,$V137,$X137,$Z137,$AB137,$AD137,$AF137,$AH137,$AJ137,AL137,AN137,AP137,AR137,AT137,AV137,AX137,AZ137,BB137,BD137,BF137,BH137,BJ137),2)+$C137/2&gt;N137)),($H$5/$C$5),0))))</f>
        <v/>
      </c>
      <c r="P137" s="79" t="str">
        <f t="shared" ref="P137:P162" ca="1" si="283">IF($P$8="Habilitado",IF($B137="","",ROUND(VLOOKUP($B137,OFERENTE_7,5,FALSE),2)),"")</f>
        <v/>
      </c>
      <c r="Q137" s="83" t="str">
        <f t="shared" ref="Q137:Q162" si="284">IF($B137="","",IF(P137="","",IF($L$4="Media aritmética",(P137&lt;=$C137)*($H$5/$C$5)+(P137&gt;$C137)*0,IF(AND(ROUND(AVERAGE($D137,$F137,$H137,$J137,$L137,$N137,$P137,$R137,$T137,$V137,$X137,$Z137,$AB137,$AD137,$AF137,$AH137,$AJ137,AL137,AN137,AP137,AR137,AT137,AV137,AX137,AZ137,BB137,BD137,BF137,BH137,BJ137),2)-$C137/2&lt;=P137,(ROUND(AVERAGE($D137,$F137,$H137,$J137,$L137,$N137,$P137,$R137,$T137,$V137,$X137,$Z137,$AB137,$AD137,$AF137,$AH137,$AJ137,AL137,AN137,AP137,AR137,AT137,AV137,AX137,AZ137,BB137,BD137,BF137,BH137,BJ137),2)+$C137/2&gt;P137)),($H$5/$C$5),0))))</f>
        <v/>
      </c>
      <c r="R137" s="79" t="str">
        <f t="shared" ref="R137:R162" ca="1" si="285">IF($R$8="Habilitado",IF($B137="","",ROUND(VLOOKUP($B137,OFERENTE_8,5,FALSE),2)),"")</f>
        <v/>
      </c>
      <c r="S137" s="83" t="str">
        <f t="shared" ref="S137:S162" si="286">IF($B137="","",IF(R137="","",IF($L$4="Media aritmética",(R137&lt;=$C137)*($H$5/$C$5)+(R137&gt;$C137)*0,IF(AND(ROUND(AVERAGE($D137,$F137,$H137,$J137,$L137,$N137,$P137,$R137,$T137,$V137,$X137,$Z137,$AB137,$AD137,$AF137,$AH137,$AJ137,AL137,AN137,AP137,AR137,AT137,AV137,AX137,AZ137,BB137,BD137,BF137,BH137,BJ137),2)-$C137/2&lt;=R137,(ROUND(AVERAGE($D137,$F137,$H137,$J137,$L137,$N137,$P137,$R137,$T137,$V137,$X137,$Z137,$AB137,$AD137,$AF137,$AH137,$AJ137,AL137,AN137,AP137,AR137,AT137,AV137,AX137,AZ137,BB137,BD137,BF137,BH137,BJ137),2)+$C137/2&gt;R137)),($H$5/$C$5),0))))</f>
        <v/>
      </c>
      <c r="T137" s="79" t="str">
        <f t="shared" ref="T137:T162" ca="1" si="287">IF($T$8="Habilitado",IF($B137="","",ROUND(VLOOKUP($B137,OFERENTE_9,5,FALSE),2)),"")</f>
        <v/>
      </c>
      <c r="U137" s="83" t="str">
        <f t="shared" ref="U137:U162" si="288">IF($B137="","",IF(T137="","",IF($L$4="Media aritmética",(T137&lt;=$C137)*($H$5/$C$5)+(T137&gt;$C137)*0,IF(AND(ROUND(AVERAGE($D137,$F137,$H137,$J137,$L137,$N137,$P137,$R137,$T137,$V137,$X137,$Z137,$AB137,$AD137,$AF137,$AH137,$AJ137,AL137,AN137,AP137,AR137,AT137,AV137,AX137,AZ137,BB137,BD137,BF137,BH137,BJ137),2)-$C137/2&lt;=T137,(ROUND(AVERAGE($D137,$F137,$H137,$J137,$L137,$N137,$P137,$R137,$T137,$V137,$X137,$Z137,$AB137,$AD137,$AF137,$AH137,$AJ137,AL137,AN137,AP137,AR137,AT137,AV137,AX137,AZ137,BB137,BD137,BF137,BH137,BJ137),2)+$C137/2&gt;T137)),($H$5/$C$5),0))))</f>
        <v/>
      </c>
      <c r="V137" s="79" t="str">
        <f t="shared" ref="V137:V162" ca="1" si="289">IF($V$8="Habilitado",IF($B137="","",ROUND(VLOOKUP($B137,OFERENTE_10,5,FALSE),2)),"")</f>
        <v/>
      </c>
      <c r="W137" s="83" t="str">
        <f t="shared" ref="W137:W162" si="290">IF($B137="","",IF(V137="","",IF($L$4="Media aritmética",(V137&lt;=$C137)*($H$5/$C$5)+(V137&gt;$C137)*0,IF(AND(ROUND(AVERAGE($D137,$F137,$H137,$J137,$L137,$N137,$P137,$R137,$T137,$V137,$X137,$Z137,$AB137,$AD137,$AF137,$AH137,$AJ137,AL137,AN137,AP137,AR137,AT137,AV137,AX137,AZ137,BB137,BD137,BF137,BH137,BJ137),2)-$C137/2&lt;=V137,(ROUND(AVERAGE($D137,$F137,$H137,$J137,$L137,$N137,$P137,$R137,$T137,$V137,$X137,$Z137,$AB137,$AD137,$AF137,$AH137,$AJ137,AL137,AN137,AP137,AR137,AT137,AV137,AX137,AZ137,BB137,BD137,BF137,BH137,BJ137),2)+$C137/2&gt;V137)),($H$5/$C$5),0))))</f>
        <v/>
      </c>
      <c r="X137" s="79" t="str">
        <f t="shared" ref="X137:X162" ca="1" si="291">IF($X$8="Habilitado",IF($B137="","",ROUND(VLOOKUP($B137,OFERENTE_11,5,FALSE),2)),"")</f>
        <v/>
      </c>
      <c r="Y137" s="83" t="str">
        <f t="shared" ref="Y137:Y162" si="292">IF($B137="","",IF(X137="","",IF($L$4="Media aritmética",(X137&lt;=$C137)*($H$5/$C$5)+(X137&gt;$C137)*0,IF(AND(ROUND(AVERAGE($D137,$F137,$H137,$J137,$L137,$N137,$P137,$R137,$T137,$V137,$X137,$Z137,$AB137,$AD137,$AF137,$AH137,$AJ137,AL137,AN137,AP137,AR137,AT137,AV137,AX137,AZ137,BB137,BD137,BF137,BH137,BJ137),2)-$C137/2&lt;=X137,(ROUND(AVERAGE($D137,$F137,$H137,$J137,$L137,$N137,$P137,$R137,$T137,$V137,$X137,$Z137,$AB137,$AD137,$AF137,$AH137,$AJ137,AL137,AN137,AP137,AR137,AT137,AV137,AX137,AZ137,BB137,BD137,BF137,BH137,BJ137),2)+$C137/2&gt;X137)),($H$5/$C$5),0))))</f>
        <v/>
      </c>
      <c r="Z137" s="79" t="str">
        <f t="shared" ref="Z137:Z162" ca="1" si="293">IF($Z$8="Habilitado",IF($B137="","",ROUND(VLOOKUP($B137,OFERENTE_12,5,FALSE),2)),"")</f>
        <v/>
      </c>
      <c r="AA137" s="83" t="str">
        <f t="shared" ref="AA137:AA162" si="294">IF($B137="","",IF(Z137="","",IF($L$4="Media aritmética",(Z137&lt;=$C137)*($H$5/$C$5)+(Z137&gt;$C137)*0,IF(AND(ROUND(AVERAGE($D137,$F137,$H137,$J137,$L137,$N137,$P137,$R137,$T137,$V137,$X137,$Z137,$AB137,$AD137,$AF137,$AH137,$AJ137,AL137,AN137,AP137,AR137,AT137,AV137,AX137,AZ137,BB137,BD137,BF137,BH137,BJ137),2)-$C137/2&lt;=Z137,(ROUND(AVERAGE($D137,$F137,$H137,$J137,$L137,$N137,$P137,$R137,$T137,$V137,$X137,$Z137,$AB137,$AD137,$AF137,$AH137,$AJ137,AL137,AN137,AP137,AR137,AT137,AV137,AX137,AZ137,BB137,BD137,BF137,BH137,BJ137),2)+$C137/2&gt;Z137)),($H$5/$C$5),0))))</f>
        <v/>
      </c>
      <c r="AB137" s="79" t="str">
        <f t="shared" ref="AB137:AB162" ca="1" si="295">IF($AB$8="Habilitado",IF($B137="","",ROUND(VLOOKUP($B137,OFERENTE_13,5,FALSE),2)),"")</f>
        <v/>
      </c>
      <c r="AC137" s="83" t="str">
        <f t="shared" ref="AC137:AC162" si="296">IF($B137="","",IF(AB137="","",IF($L$4="Media aritmética",(AB137&lt;=$C137)*($H$5/$C$5)+(AB137&gt;$C137)*0,IF(AND(ROUND(AVERAGE($D137,$F137,$H137,$J137,$L137,$N137,$P137,$R137,$T137,$V137,$X137,$Z137,$AB137,$AD137,$AF137,$AH137,$AJ137,AL137,AN137,AP137,AR137,AT137,AV137,AX137,AZ137,BB137,BD137,BF137,BH137,BJ137),2)-$C137/2&lt;=AB137,(ROUND(AVERAGE($D137,$F137,$H137,$J137,$L137,$N137,$P137,$R137,$T137,$V137,$X137,$Z137,$AB137,$AD137,$AF137,$AH137,$AJ137,AL137,AN137,AP137,AR137,AT137,AV137,AX137,AZ137,BB137,BD137,BF137,BH137,BJ137),2)+$C137/2&gt;AB137)),($H$5/$C$5),0))))</f>
        <v/>
      </c>
      <c r="AD137" s="79" t="str">
        <f t="shared" ref="AD137:AD162" ca="1" si="297">IF($AD$8="Habilitado",IF($B137="","",ROUND(VLOOKUP($B137,OFERENTE_14,5,FALSE),2)),"")</f>
        <v/>
      </c>
      <c r="AE137" s="83" t="str">
        <f t="shared" ref="AE137:AE162" si="298">IF($B137="","",IF(AD137="","",IF($L$4="Media aritmética",(AD137&lt;=$C137)*($H$5/$C$5)+(AD137&gt;$C137)*0,IF(AND(ROUND(AVERAGE($D137,$F137,$H137,$J137,$L137,$N137,$P137,$R137,$T137,$V137,$X137,$Z137,$AB137,$AD137,$AF137,$AH137,$AJ137,AL137,AN137,AP137,AR137,AT137,AV137,AX137,AZ137,BB137,BD137,BF137,BH137,BJ137),2)-$C137/2&lt;=AD137,(ROUND(AVERAGE($D137,$F137,$H137,$J137,$L137,$N137,$P137,$R137,$T137,$V137,$X137,$Z137,$AB137,$AD137,$AF137,$AH137,$AJ137,AL137,AN137,AP137,AR137,AT137,AV137,AX137,AZ137,BB137,BD137,BF137,BH137,BJ137),2)+$C137/2&gt;AD137)),($H$5/$C$5),0))))</f>
        <v/>
      </c>
      <c r="AF137" s="79" t="str">
        <f t="shared" ref="AF137:AF162" ca="1" si="299">IF($AF$8="Habilitado",IF($B137="","",ROUND(VLOOKUP($B137,OFERENTE_15,5,FALSE),2)),"")</f>
        <v/>
      </c>
      <c r="AG137" s="83" t="str">
        <f t="shared" ref="AG137:AG162" si="300">IF($B137="","",IF(AF137="","",IF($L$4="Media aritmética",(AF137&lt;=$C137)*($H$5/$C$5)+(AF137&gt;$C137)*0,IF(AND(ROUND(AVERAGE($D137,$F137,$H137,$J137,$L137,$N137,$P137,$R137,$T137,$V137,$X137,$Z137,$AB137,$AD137,$AF137,$AH137,$AJ137,AL137,AN137,AP137,AR137,AT137,AV137,AX137,AZ137,BB137,BD137,BF137,BH137,BJ137),2)-$C137/2&lt;=AF137,(ROUND(AVERAGE($D137,$F137,$H137,$J137,$L137,$N137,$P137,$R137,$T137,$V137,$X137,$Z137,$AB137,$AD137,$AF137,$AH137,$AJ137,AL137,AN137,AP137,AR137,AT137,AV137,AX137,AZ137,BB137,BD137,BF137,BH137,BJ137),2)+$C137/2&gt;AF137)),($H$5/$C$5),0))))</f>
        <v/>
      </c>
      <c r="AH137" s="79" t="str">
        <f t="shared" ref="AH137:AH162" ca="1" si="301">IF($AH$8="Habilitado",IF($B137="","",ROUND(VLOOKUP($B137,OFERENTE_16,5,FALSE),2)),"")</f>
        <v/>
      </c>
      <c r="AI137" s="83" t="str">
        <f t="shared" ref="AI137:AI162" si="302">IF($B137="","",IF(AH137="","",IF($L$4="Media aritmética",(AH137&lt;=$C137)*($H$5/$C$5)+(AH137&gt;$C137)*0,IF(AND(ROUND(AVERAGE($D137,$F137,$H137,$J137,$L137,$N137,$P137,$R137,$T137,$V137,$X137,$Z137,$AB137,$AD137,$AF137,$AH137,$AJ137,AL137,AN137,AP137,AR137,AT137,AV137,AX137,AZ137,BB137,BD137,BF137,BH137,BJ137),2)-$C137/2&lt;=AH137,(ROUND(AVERAGE($D137,$F137,$H137,$J137,$L137,$N137,$P137,$R137,$T137,$V137,$X137,$Z137,$AB137,$AD137,$AF137,$AH137,$AJ137,AL137,AN137,AP137,AR137,AT137,AV137,AX137,AZ137,BB137,BD137,BF137,BH137,BJ137),2)+$C137/2&gt;AH137)),($H$5/$C$5),0))))</f>
        <v/>
      </c>
      <c r="AJ137" s="79" t="str">
        <f t="shared" ref="AJ137:AJ162" ca="1" si="303">IF($AJ$8="Habilitado",IF($B137="","",ROUND(VLOOKUP($B137,OFERENTE_17,5,FALSE),2)),"")</f>
        <v/>
      </c>
      <c r="AK137" s="83" t="str">
        <f t="shared" ref="AK137:AK162" si="304">IF($B137="","",IF(AJ137="","",IF($L$4="Media aritmética",(AJ137&lt;=$C137)*($H$5/$C$5)+(AJ137&gt;$C137)*0,IF(AND(ROUND(AVERAGE($D137,$F137,$H137,$J137,$L137,$N137,$P137,$R137,$T137,$V137,$X137,$Z137,$AB137,$AD137,$AF137,$AH137,$AJ137,AL137,AN137,AP137,AR137,AT137,AV137,AX137,AZ137,BB137,BD137,BF137,BH137,BJ137),2)-$C137/2&lt;=AJ137,(ROUND(AVERAGE($D137,$F137,$H137,$J137,$L137,$N137,$P137,$R137,$T137,$V137,$X137,$Z137,$AB137,$AD137,$AF137,$AH137,$AJ137,AL137,AN137,AP137,AR137,AT137,AV137,AX137,AZ137,BB137,BD137,BF137,BH137,BJ137),2)+$C137/2&gt;AJ137)),($H$5/$C$5),0))))</f>
        <v/>
      </c>
      <c r="AL137" s="79" t="str">
        <f t="shared" ref="AL137:AL162" ca="1" si="305">IF($AL$8="Habilitado",IF($B137="","",ROUND(VLOOKUP($B137,OFERENTE_18,5,FALSE),2)),"")</f>
        <v/>
      </c>
      <c r="AM137" s="83" t="str">
        <f t="shared" ref="AM137:AM162" si="306">IF($B137="","",IF(AL137="","",IF($L$4="Media aritmética",(AL137&lt;=$C137)*($H$5/$C$5)+(AL137&gt;$C137)*0,IF(AND(ROUND(AVERAGE($D137,$F137,$H137,$J137,$L137,$N137,$P137,$R137,$T137,$V137,$X137,$Z137,$AB137,$AD137,$AF137,$AH137,$AJ137,AL137,AN137,AP137,AR137,AT137,AV137,AX137,AZ137,BB137,BD137,BF137,BH137,BJ137),2)-$C137/2&lt;=AL137,(ROUND(AVERAGE($D137,$F137,$H137,$J137,$L137,$N137,$P137,$R137,$T137,$V137,$X137,$Z137,$AB137,$AD137,$AF137,$AH137,$AJ137,AL137,AN137,AP137,AR137,AT137,AV137,AX137,AZ137,BB137,BD137,BF137,BH137,BJ137),2)+$C137/2&gt;AL137)),($H$5/$C$5),0))))</f>
        <v/>
      </c>
      <c r="AN137" s="79" t="str">
        <f t="shared" ref="AN137:AN162" ca="1" si="307">IF($AN$8="Habilitado",IF($B137="","",ROUND(VLOOKUP($B137,OFERENTE_19,5,FALSE),2)),"")</f>
        <v/>
      </c>
      <c r="AO137" s="83" t="str">
        <f t="shared" ref="AO137:AO162" si="308">IF($B137="","",IF(AN137="","",IF($L$4="Media aritmética",(AN137&lt;=$C137)*($H$5/$C$5)+(AN137&gt;$C137)*0,IF(AND(ROUND(AVERAGE($D137,$F137,$H137,$J137,$L137,$N137,$P137,$R137,$T137,$V137,$X137,$Z137,$AB137,$AD137,$AF137,$AH137,$AJ137,AL137,AN137,AP137,AR137,AT137,AV137,AX137,AZ137,BB137,BD137,BF137,BH137,BJ137),2)-$C137/2&lt;=AN137,(ROUND(AVERAGE($D137,$F137,$H137,$J137,$L137,$N137,$P137,$R137,$T137,$V137,$X137,$Z137,$AB137,$AD137,$AF137,$AH137,$AJ137,AL137,AN137,AP137,AR137,AT137,AV137,AX137,AZ137,BB137,BD137,BF137,BH137,BJ137),2)+$C137/2&gt;AN137)),($H$5/$C$5),0))))</f>
        <v/>
      </c>
      <c r="AP137" s="79" t="str">
        <f t="shared" ref="AP137:AP162" ca="1" si="309">IF($AP$8="Habilitado",IF($B137="","",ROUND(VLOOKUP($B137,OFERENTE_20,5,FALSE),2)),"")</f>
        <v/>
      </c>
      <c r="AQ137" s="83" t="str">
        <f t="shared" ref="AQ137:AQ162" si="310">IF($B137="","",IF(AP137="","",IF($L$4="Media aritmética",(AP137&lt;=$C137)*($H$5/$C$5)+(AP137&gt;$C137)*0,IF(AND(ROUND(AVERAGE($D137,$F137,$H137,$J137,$L137,$N137,$P137,$R137,$T137,$V137,$X137,$Z137,$AB137,$AD137,$AF137,$AH137,$AJ137,AL137,AN137,AP137,AR137,AT137,AV137,AX137,AZ137,BB137,BD137,BF137,BH137,BJ137),2)-$C137/2&lt;=AP137,(ROUND(AVERAGE($D137,$F137,$H137,$J137,$L137,$N137,$P137,$R137,$T137,$V137,$X137,$Z137,$AB137,$AD137,$AF137,$AH137,$AJ137,AL137,AN137,AP137,AR137,AT137,AV137,AX137,AZ137,BB137,BD137,BF137,BH137,BJ137),2)+$C137/2&gt;AP137)),($H$5/$C$5),0))))</f>
        <v/>
      </c>
      <c r="AR137" s="79" t="str">
        <f t="shared" ref="AR137:AR162" ca="1" si="311">IF($AR$8="Habilitado",IF($B137="","",ROUND(VLOOKUP($B137,UNITARIO_21,5,FALSE),2)),"")</f>
        <v/>
      </c>
      <c r="AS137" s="83" t="str">
        <f t="shared" ref="AS137:AS162" si="312">IF($B137="","",IF(AR137="","",IF($L$4="Media aritmética",(AR137&lt;=$C137)*($H$5/$C$5)+(AR137&gt;$C137)*0,IF(AND(ROUND(AVERAGE($D137,$F137,$H137,$J137,$L137,$N137,$P137,$R137,$T137,$V137,$X137,$Z137,$AB137,$AD137,$AF137,$AH137,$AJ137,AL137,AN137,AP137,AR137,AT137,AV137,AX137,AZ137,BB137,BD137,BF137,BH137,BJ137),2)-$C137/2&lt;=AR137,(ROUND(AVERAGE($D137,$F137,$H137,$J137,$L137,$N137,$P137,$R137,$T137,$V137,$X137,$Z137,$AB137,$AD137,$AF137,$AH137,$AJ137,AL137,AN137,AP137,AR137,AT137,AV137,AX137,AZ137,BB137,BD137,BF137,BH137,BJ137),2)+$C137/2&gt;AR137)),($H$5/$C$5),0))))</f>
        <v/>
      </c>
      <c r="AT137" s="79" t="str">
        <f t="shared" ref="AT137:AT162" ca="1" si="313">IF($AT$8="Habilitado",IF($B137="","",ROUND(VLOOKUP($B137,UNITARIO_22,5,FALSE),2)),"")</f>
        <v/>
      </c>
      <c r="AU137" s="83" t="str">
        <f t="shared" ref="AU137:AU162" si="314">IF($B137="","",IF(AT137="","",IF($L$4="Media aritmética",(AT137&lt;=$C137)*($H$5/$C$5)+(AT137&gt;$C137)*0,IF(AND(ROUND(AVERAGE($D137,$F137,$H137,$J137,$L137,$N137,$P137,$R137,$T137,$V137,$X137,$Z137,$AB137,$AD137,$AF137,$AH137,$AJ137,AL137,AN137,AP137,AR137,AT137,AV137,AX137,AZ137,BB137,BD137,BF137,BH137,BJ137),2)-$C137/2&lt;=AT137,(ROUND(AVERAGE($D137,$F137,$H137,$J137,$L137,$N137,$P137,$R137,$T137,$V137,$X137,$Z137,$AB137,$AD137,$AF137,$AH137,$AJ137,AL137,AN137,AP137,AR137,AT137,AV137,AX137,AZ137,BB137,BD137,BF137,BH137,BJ137),2)+$C137/2&gt;AT137)),($H$5/$C$5),0))))</f>
        <v/>
      </c>
      <c r="AV137" s="79" t="str">
        <f t="shared" ref="AV137:AV162" ca="1" si="315">IF($AV$8="Habilitado",IF($B137="","",ROUND(VLOOKUP($B137,UNITARIO_23,5,FALSE),2)),"")</f>
        <v/>
      </c>
      <c r="AW137" s="83" t="str">
        <f t="shared" ref="AW137:AW162" si="316">IF($B137="","",IF(AV137="","",IF($L$4="Media aritmética",(AV137&lt;=$C137)*($H$5/$C$5)+(AV137&gt;$C137)*0,IF(AND(ROUND(AVERAGE($D137,$F137,$H137,$J137,$L137,$N137,$P137,$R137,$T137,$V137,$X137,$Z137,$AB137,$AD137,$AF137,$AH137,$AJ137,AL137,AN137,AP137,AR137,AT137,AV137,AX137,AZ137,BB137,BD137,BF137,BH137,BJ137),2)-$C137/2&lt;=AV137,(ROUND(AVERAGE($D137,$F137,$H137,$J137,$L137,$N137,$P137,$R137,$T137,$V137,$X137,$Z137,$AB137,$AD137,$AF137,$AH137,$AJ137,AL137,AN137,AP137,AR137,AT137,AV137,AX137,AZ137,BB137,BD137,BF137,BH137,BJ137),2)+$C137/2&gt;AV137)),($H$5/$C$5),0))))</f>
        <v/>
      </c>
      <c r="AX137" s="79" t="str">
        <f t="shared" ref="AX137:AX162" ca="1" si="317">IF($AX$8="Habilitado",IF($B137="","",ROUND(VLOOKUP($B137,UNITARIO_24,5,FALSE),2)),"")</f>
        <v/>
      </c>
      <c r="AY137" s="83" t="str">
        <f t="shared" ref="AY137:AY162" si="318">IF($B137="","",IF(AX137="","",IF($L$4="Media aritmética",(AX137&lt;=$C137)*($H$5/$C$5)+(AX137&gt;$C137)*0,IF(AND(ROUND(AVERAGE($D137,$F137,$H137,$J137,$L137,$N137,$P137,$R137,$T137,$V137,$X137,$Z137,$AB137,$AD137,$AF137,$AH137,$AJ137,AL137,AN137,AP137,AR137,AT137,AV137,AX137,AZ137,BB137,BD137,BF137,BH137,BJ137),2)-$C137/2&lt;=AX137,(ROUND(AVERAGE($D137,$F137,$H137,$J137,$L137,$N137,$P137,$R137,$T137,$V137,$X137,$Z137,$AB137,$AD137,$AF137,$AH137,$AJ137,AL137,AN137,AP137,AR137,AT137,AV137,AX137,AZ137,BB137,BD137,BF137,BH137,BJ137),2)+$C137/2&gt;AX137)),($H$5/$C$5),0))))</f>
        <v/>
      </c>
      <c r="AZ137" s="79" t="str">
        <f t="shared" ref="AZ137:AZ162" ca="1" si="319">IF($AZ$8="Habilitado",IF($B137="","",ROUND(VLOOKUP($B137,UNITARIO_25,5,FALSE),2)),"")</f>
        <v/>
      </c>
      <c r="BA137" s="83" t="str">
        <f t="shared" ref="BA137:BA162" si="320">IF($B137="","",IF(AZ137="","",IF($L$4="Media aritmética",(AZ137&lt;=$C137)*($H$5/$C$5)+(AZ137&gt;$C137)*0,IF(AND(ROUND(AVERAGE($D137,$F137,$H137,$J137,$L137,$N137,$P137,$R137,$T137,$V137,$X137,$Z137,$AB137,$AD137,$AF137,$AH137,$AJ137,AL137,AN137,AP137,AR137,AT137,AV137,AX137,AZ137,BB137,BD137,BF137,BH137,BJ137),2)-$C137/2&lt;=AZ137,(ROUND(AVERAGE($D137,$F137,$H137,$J137,$L137,$N137,$P137,$R137,$T137,$V137,$X137,$Z137,$AB137,$AD137,$AF137,$AH137,$AJ137,AL137,AN137,AP137,AR137,AT137,AV137,AX137,AZ137,BB137,BD137,BF137,BH137,BJ137),2)+$C137/2&gt;AZ137)),($H$5/$C$5),0))))</f>
        <v/>
      </c>
      <c r="BB137" s="79" t="str">
        <f t="shared" ref="BB137:BB162" ca="1" si="321">IF($BB$8="Habilitado",IF($B137="","",ROUND(VLOOKUP($B137,UNITARIO_26,5,FALSE),2)),"")</f>
        <v/>
      </c>
      <c r="BC137" s="83" t="str">
        <f t="shared" ref="BC137:BC162" si="322">IF($B137="","",IF(BB137="","",IF($L$4="Media aritmética",(BB137&lt;=$C137)*($H$5/$C$5)+(BB137&gt;$C137)*0,IF(AND(ROUND(AVERAGE($D137,$F137,$H137,$J137,$L137,$N137,$P137,$R137,$T137,$V137,$X137,$Z137,$AB137,$AD137,$AF137,$AH137,$AJ137,AL137,AN137,AP137,AR137,AT137,AV137,AX137,AZ137,BB137,BD137,BF137,BH137,BJ137),2)-$C137/2&lt;=BB137,(ROUND(AVERAGE($D137,$F137,$H137,$J137,$L137,$N137,$P137,$R137,$T137,$V137,$X137,$Z137,$AB137,$AD137,$AF137,$AH137,$AJ137,AL137,AN137,AP137,AR137,AT137,AV137,AX137,AZ137,BB137,BD137,BF137,BH137,BJ137),2)+$C137/2&gt;BB137)),($H$5/$C$5),0))))</f>
        <v/>
      </c>
      <c r="BD137" s="79" t="str">
        <f t="shared" ref="BD137:BD162" ca="1" si="323">IF($BD$8="Habilitado",IF($B137="","",ROUND(VLOOKUP($B137,UNITARIO_27,5,FALSE),2)),"")</f>
        <v/>
      </c>
      <c r="BE137" s="83" t="str">
        <f t="shared" ref="BE137:BE162" si="324">IF($B137="","",IF(BD137="","",IF($L$4="Media aritmética",(BD137&lt;=$C137)*($H$5/$C$5)+(BD137&gt;$C137)*0,IF(AND(ROUND(AVERAGE($D137,$F137,$H137,$J137,$L137,$N137,$P137,$R137,$T137,$V137,$X137,$Z137,$AB137,$AD137,$AF137,$AH137,$AJ137,AL137,AN137,AP137,AR137,AT137,AV137,AX137,AZ137,BB137,BD137,BF137,BH137,BJ137),2)-$C137/2&lt;=BD137,(ROUND(AVERAGE($D137,$F137,$H137,$J137,$L137,$N137,$P137,$R137,$T137,$V137,$X137,$Z137,$AB137,$AD137,$AF137,$AH137,$AJ137,AL137,AN137,AP137,AR137,AT137,AV137,AX137,AZ137,BB137,BD137,BF137,BH137,BJ137),2)+$C137/2&gt;BD137)),($H$5/$C$5),0))))</f>
        <v/>
      </c>
      <c r="BF137" s="79" t="str">
        <f t="shared" ref="BF137:BF162" ca="1" si="325">IF($BF$8="Habilitado",IF($B137="","",ROUND(VLOOKUP($B137,UNITARIO_28,5,FALSE),2)),"")</f>
        <v/>
      </c>
      <c r="BG137" s="83" t="str">
        <f t="shared" ref="BG137:BG162" si="326">IF($B137="","",IF(BF137="","",IF($L$4="Media aritmética",(BF137&lt;=$C137)*($H$5/$C$5)+(BF137&gt;$C137)*0,IF(AND(ROUND(AVERAGE($D137,$F137,$H137,$J137,$L137,$N137,$P137,$R137,$T137,$V137,$X137,$Z137,$AB137,$AD137,$AF137,$AH137,$AJ137,AL137,AN137,AP137,AR137,AT137,AV137,AX137,AZ137,BB137,BD137,BF137,BH137,BJ137),2)-$C137/2&lt;=BF137,(ROUND(AVERAGE($D137,$F137,$H137,$J137,$L137,$N137,$P137,$R137,$T137,$V137,$X137,$Z137,$AB137,$AD137,$AF137,$AH137,$AJ137,AL137,AN137,AP137,AR137,AT137,AV137,AX137,AZ137,BB137,BD137,BF137,BH137,BJ137),2)+$C137/2&gt;BF137)),($H$5/$C$5),0))))</f>
        <v/>
      </c>
      <c r="BH137" s="79" t="str">
        <f t="shared" ref="BH137:BH162" ca="1" si="327">IF($BH$8="Habilitado",IF($B137="","",ROUND(VLOOKUP($B137,UNITARIO_29,5,FALSE),2)),"")</f>
        <v/>
      </c>
      <c r="BI137" s="83" t="str">
        <f t="shared" ref="BI137:BI162" si="328">IF($B137="","",IF(BH137="","",IF($L$4="Media aritmética",(BH137&lt;=$C137)*($H$5/$C$5)+(BH137&gt;$C137)*0,IF(AND(ROUND(AVERAGE($D137,$F137,$H137,$J137,$L137,$N137,$P137,$R137,$T137,$V137,$X137,$Z137,$AB137,$AD137,$AF137,$AH137,$AJ137,AL137,AN137,AP137,AR137,AT137,AV137,AX137,AZ137,BB137,BD137,BF137,BH137,BJ137),2)-$C137/2&lt;=BH137,(ROUND(AVERAGE($D137,$F137,$H137,$J137,$L137,$N137,$P137,$R137,$T137,$V137,$X137,$Z137,$AB137,$AD137,$AF137,$AH137,$AJ137,AL137,AN137,AP137,AR137,AT137,AV137,AX137,AZ137,BB137,BD137,BF137,BH137,BJ137),2)+$C137/2&gt;BH137)),($H$5/$C$5),0))))</f>
        <v/>
      </c>
      <c r="BJ137" s="79" t="str">
        <f t="shared" ref="BJ137:BJ162" ca="1" si="329">IF($BJ$8="Habilitado",IF($B137="","",ROUND(VLOOKUP($B137,UNITARIO_30,5,FALSE),2)),"")</f>
        <v/>
      </c>
      <c r="BK137" s="83" t="str">
        <f t="shared" ref="BK137:BK162" si="330">IF($B137="","",IF(BJ137="","",IF($L$4="Media aritmética",(BJ137&lt;=$C137)*($H$5/$C$5)+(BJ137&gt;$C137)*0,IF(AND(ROUND(AVERAGE($D137,$F137,$H137,$J137,$L137,$N137,$P137,$R137,$T137,$V137,$X137,$Z137,$AB137,$AD137,$AF137,$AH137,$AJ137,AL137,AN137,AP137,AR137,AT137,AV137,AX137,AZ137,BB137,BD137,BF137,BH137,BJ137),2)-$C137/2&lt;=BJ137,(ROUND(AVERAGE($D137,$F137,$H137,$J137,$L137,$N137,$P137,$R137,$T137,$V137,$X137,$Z137,$AB137,$AD137,$AF137,$AH137,$AJ137,AL137,AN137,AP137,AR137,AT137,AV137,AX137,AZ137,BB137,BD137,BF137,BH137,BJ137),2)+$C137/2&gt;BJ137)),($H$5/$C$5),0))))</f>
        <v/>
      </c>
    </row>
    <row r="138" spans="1:63" s="69" customFormat="1" ht="21" hidden="1" customHeight="1">
      <c r="A138" s="282">
        <v>66</v>
      </c>
      <c r="B138" s="73"/>
      <c r="C138" s="78" t="str">
        <f t="shared" si="271"/>
        <v/>
      </c>
      <c r="D138" s="84" t="str">
        <f t="shared" ca="1" si="272"/>
        <v/>
      </c>
      <c r="E138" s="83" t="str">
        <f t="shared" si="273"/>
        <v/>
      </c>
      <c r="F138" s="79" t="str">
        <f t="shared" ca="1" si="274"/>
        <v/>
      </c>
      <c r="G138" s="83" t="str">
        <f t="shared" si="275"/>
        <v/>
      </c>
      <c r="H138" s="79" t="str">
        <f t="shared" ca="1" si="276"/>
        <v/>
      </c>
      <c r="I138" s="83" t="str">
        <f t="shared" si="277"/>
        <v/>
      </c>
      <c r="J138" s="79" t="str">
        <f t="shared" ca="1" si="278"/>
        <v/>
      </c>
      <c r="K138" s="83" t="str">
        <f t="shared" si="279"/>
        <v/>
      </c>
      <c r="L138" s="79" t="str">
        <f t="shared" ca="1" si="280"/>
        <v/>
      </c>
      <c r="M138" s="83" t="str">
        <f t="shared" ref="M138:M162" si="331">IF($B138="","",IF(L138="","",IF($L$4="Media aritmética",(L138&lt;=$C138)*($H$5/$C$5)+(L138&gt;$C138)*0,IF(AND(ROUND(AVERAGE($D138,$F138,$H138,$J138,$L138,$N138,$P138,$R138,$T138,$V138,$X138,$Z138,$AB138,$AD138,$AF138,$AH138,$AJ138,AN138,AP138,AR138,AT138,AV138,AX138,AZ138,BB138,BD138,BF138,BH138,BJ138,BL138),2)-$C138/2&lt;=L138,(ROUND(AVERAGE($D138,$F138,$H138,$J138,$L138,$N138,$P138,$R138,$T138,$V138,$X138,$Z138,$AB138,$AD138,$AF138,$AH138,$AJ138,AN138,AP138,AR138,AT138,AV138,AX138,AZ138,BB138,BD138,BF138,BH138,BJ138,BL138),2)+$C138/2&gt;L138)),($H$5/$C$5),0))))</f>
        <v/>
      </c>
      <c r="N138" s="79" t="str">
        <f t="shared" ca="1" si="281"/>
        <v/>
      </c>
      <c r="O138" s="83" t="str">
        <f t="shared" si="282"/>
        <v/>
      </c>
      <c r="P138" s="79" t="str">
        <f t="shared" ca="1" si="283"/>
        <v/>
      </c>
      <c r="Q138" s="83" t="str">
        <f t="shared" si="284"/>
        <v/>
      </c>
      <c r="R138" s="79" t="str">
        <f t="shared" ca="1" si="285"/>
        <v/>
      </c>
      <c r="S138" s="83" t="str">
        <f t="shared" si="286"/>
        <v/>
      </c>
      <c r="T138" s="79" t="str">
        <f t="shared" ca="1" si="287"/>
        <v/>
      </c>
      <c r="U138" s="83" t="str">
        <f t="shared" si="288"/>
        <v/>
      </c>
      <c r="V138" s="79" t="str">
        <f t="shared" ca="1" si="289"/>
        <v/>
      </c>
      <c r="W138" s="83" t="str">
        <f t="shared" si="290"/>
        <v/>
      </c>
      <c r="X138" s="79" t="str">
        <f t="shared" ca="1" si="291"/>
        <v/>
      </c>
      <c r="Y138" s="83" t="str">
        <f t="shared" si="292"/>
        <v/>
      </c>
      <c r="Z138" s="79" t="str">
        <f t="shared" ca="1" si="293"/>
        <v/>
      </c>
      <c r="AA138" s="83" t="str">
        <f t="shared" si="294"/>
        <v/>
      </c>
      <c r="AB138" s="79" t="str">
        <f t="shared" ca="1" si="295"/>
        <v/>
      </c>
      <c r="AC138" s="83" t="str">
        <f t="shared" si="296"/>
        <v/>
      </c>
      <c r="AD138" s="79" t="str">
        <f t="shared" ca="1" si="297"/>
        <v/>
      </c>
      <c r="AE138" s="83" t="str">
        <f t="shared" si="298"/>
        <v/>
      </c>
      <c r="AF138" s="79" t="str">
        <f t="shared" ca="1" si="299"/>
        <v/>
      </c>
      <c r="AG138" s="83" t="str">
        <f t="shared" si="300"/>
        <v/>
      </c>
      <c r="AH138" s="79" t="str">
        <f t="shared" ca="1" si="301"/>
        <v/>
      </c>
      <c r="AI138" s="83" t="str">
        <f t="shared" si="302"/>
        <v/>
      </c>
      <c r="AJ138" s="79" t="str">
        <f t="shared" ca="1" si="303"/>
        <v/>
      </c>
      <c r="AK138" s="83" t="str">
        <f t="shared" si="304"/>
        <v/>
      </c>
      <c r="AL138" s="79" t="str">
        <f t="shared" ca="1" si="305"/>
        <v/>
      </c>
      <c r="AM138" s="83" t="str">
        <f t="shared" si="306"/>
        <v/>
      </c>
      <c r="AN138" s="79" t="str">
        <f t="shared" ca="1" si="307"/>
        <v/>
      </c>
      <c r="AO138" s="83" t="str">
        <f t="shared" si="308"/>
        <v/>
      </c>
      <c r="AP138" s="79" t="str">
        <f t="shared" ca="1" si="309"/>
        <v/>
      </c>
      <c r="AQ138" s="83" t="str">
        <f t="shared" si="310"/>
        <v/>
      </c>
      <c r="AR138" s="79" t="str">
        <f t="shared" ca="1" si="311"/>
        <v/>
      </c>
      <c r="AS138" s="83" t="str">
        <f t="shared" si="312"/>
        <v/>
      </c>
      <c r="AT138" s="79" t="str">
        <f t="shared" ca="1" si="313"/>
        <v/>
      </c>
      <c r="AU138" s="83" t="str">
        <f t="shared" si="314"/>
        <v/>
      </c>
      <c r="AV138" s="79" t="str">
        <f t="shared" ca="1" si="315"/>
        <v/>
      </c>
      <c r="AW138" s="83" t="str">
        <f t="shared" si="316"/>
        <v/>
      </c>
      <c r="AX138" s="79" t="str">
        <f t="shared" ca="1" si="317"/>
        <v/>
      </c>
      <c r="AY138" s="83" t="str">
        <f t="shared" si="318"/>
        <v/>
      </c>
      <c r="AZ138" s="79" t="str">
        <f t="shared" ca="1" si="319"/>
        <v/>
      </c>
      <c r="BA138" s="83" t="str">
        <f t="shared" si="320"/>
        <v/>
      </c>
      <c r="BB138" s="79" t="str">
        <f t="shared" ca="1" si="321"/>
        <v/>
      </c>
      <c r="BC138" s="83" t="str">
        <f t="shared" si="322"/>
        <v/>
      </c>
      <c r="BD138" s="79" t="str">
        <f t="shared" ca="1" si="323"/>
        <v/>
      </c>
      <c r="BE138" s="83" t="str">
        <f t="shared" si="324"/>
        <v/>
      </c>
      <c r="BF138" s="79" t="str">
        <f t="shared" ca="1" si="325"/>
        <v/>
      </c>
      <c r="BG138" s="83" t="str">
        <f t="shared" si="326"/>
        <v/>
      </c>
      <c r="BH138" s="79" t="str">
        <f t="shared" ca="1" si="327"/>
        <v/>
      </c>
      <c r="BI138" s="83" t="str">
        <f t="shared" si="328"/>
        <v/>
      </c>
      <c r="BJ138" s="79" t="str">
        <f t="shared" ca="1" si="329"/>
        <v/>
      </c>
      <c r="BK138" s="83" t="str">
        <f t="shared" si="330"/>
        <v/>
      </c>
    </row>
    <row r="139" spans="1:63" s="69" customFormat="1" ht="21" hidden="1" customHeight="1">
      <c r="A139" s="282">
        <v>67</v>
      </c>
      <c r="B139" s="73"/>
      <c r="C139" s="78" t="str">
        <f t="shared" si="271"/>
        <v/>
      </c>
      <c r="D139" s="84" t="str">
        <f t="shared" ca="1" si="272"/>
        <v/>
      </c>
      <c r="E139" s="83" t="str">
        <f t="shared" si="273"/>
        <v/>
      </c>
      <c r="F139" s="79" t="str">
        <f t="shared" ca="1" si="274"/>
        <v/>
      </c>
      <c r="G139" s="83" t="str">
        <f t="shared" si="275"/>
        <v/>
      </c>
      <c r="H139" s="79" t="str">
        <f t="shared" ca="1" si="276"/>
        <v/>
      </c>
      <c r="I139" s="83" t="str">
        <f t="shared" si="277"/>
        <v/>
      </c>
      <c r="J139" s="79" t="str">
        <f t="shared" ca="1" si="278"/>
        <v/>
      </c>
      <c r="K139" s="83" t="str">
        <f t="shared" si="279"/>
        <v/>
      </c>
      <c r="L139" s="79" t="str">
        <f t="shared" ca="1" si="280"/>
        <v/>
      </c>
      <c r="M139" s="83" t="str">
        <f t="shared" si="331"/>
        <v/>
      </c>
      <c r="N139" s="79" t="str">
        <f t="shared" ca="1" si="281"/>
        <v/>
      </c>
      <c r="O139" s="83" t="str">
        <f t="shared" si="282"/>
        <v/>
      </c>
      <c r="P139" s="79" t="str">
        <f t="shared" ca="1" si="283"/>
        <v/>
      </c>
      <c r="Q139" s="83" t="str">
        <f t="shared" si="284"/>
        <v/>
      </c>
      <c r="R139" s="79" t="str">
        <f t="shared" ca="1" si="285"/>
        <v/>
      </c>
      <c r="S139" s="83" t="str">
        <f t="shared" si="286"/>
        <v/>
      </c>
      <c r="T139" s="79" t="str">
        <f t="shared" ca="1" si="287"/>
        <v/>
      </c>
      <c r="U139" s="83" t="str">
        <f t="shared" si="288"/>
        <v/>
      </c>
      <c r="V139" s="79" t="str">
        <f t="shared" ca="1" si="289"/>
        <v/>
      </c>
      <c r="W139" s="83" t="str">
        <f t="shared" si="290"/>
        <v/>
      </c>
      <c r="X139" s="79" t="str">
        <f t="shared" ca="1" si="291"/>
        <v/>
      </c>
      <c r="Y139" s="83" t="str">
        <f t="shared" si="292"/>
        <v/>
      </c>
      <c r="Z139" s="79" t="str">
        <f t="shared" ca="1" si="293"/>
        <v/>
      </c>
      <c r="AA139" s="83" t="str">
        <f t="shared" si="294"/>
        <v/>
      </c>
      <c r="AB139" s="79" t="str">
        <f t="shared" ca="1" si="295"/>
        <v/>
      </c>
      <c r="AC139" s="83" t="str">
        <f t="shared" si="296"/>
        <v/>
      </c>
      <c r="AD139" s="79" t="str">
        <f t="shared" ca="1" si="297"/>
        <v/>
      </c>
      <c r="AE139" s="83" t="str">
        <f t="shared" si="298"/>
        <v/>
      </c>
      <c r="AF139" s="79" t="str">
        <f t="shared" ca="1" si="299"/>
        <v/>
      </c>
      <c r="AG139" s="83" t="str">
        <f t="shared" si="300"/>
        <v/>
      </c>
      <c r="AH139" s="79" t="str">
        <f t="shared" ca="1" si="301"/>
        <v/>
      </c>
      <c r="AI139" s="83" t="str">
        <f t="shared" si="302"/>
        <v/>
      </c>
      <c r="AJ139" s="79" t="str">
        <f t="shared" ca="1" si="303"/>
        <v/>
      </c>
      <c r="AK139" s="83" t="str">
        <f t="shared" si="304"/>
        <v/>
      </c>
      <c r="AL139" s="79" t="str">
        <f t="shared" ca="1" si="305"/>
        <v/>
      </c>
      <c r="AM139" s="83" t="str">
        <f t="shared" si="306"/>
        <v/>
      </c>
      <c r="AN139" s="79" t="str">
        <f t="shared" ca="1" si="307"/>
        <v/>
      </c>
      <c r="AO139" s="83" t="str">
        <f t="shared" si="308"/>
        <v/>
      </c>
      <c r="AP139" s="79" t="str">
        <f t="shared" ca="1" si="309"/>
        <v/>
      </c>
      <c r="AQ139" s="83" t="str">
        <f t="shared" si="310"/>
        <v/>
      </c>
      <c r="AR139" s="79" t="str">
        <f t="shared" ca="1" si="311"/>
        <v/>
      </c>
      <c r="AS139" s="83" t="str">
        <f t="shared" si="312"/>
        <v/>
      </c>
      <c r="AT139" s="79" t="str">
        <f t="shared" ca="1" si="313"/>
        <v/>
      </c>
      <c r="AU139" s="83" t="str">
        <f t="shared" si="314"/>
        <v/>
      </c>
      <c r="AV139" s="79" t="str">
        <f t="shared" ca="1" si="315"/>
        <v/>
      </c>
      <c r="AW139" s="83" t="str">
        <f t="shared" si="316"/>
        <v/>
      </c>
      <c r="AX139" s="79" t="str">
        <f t="shared" ca="1" si="317"/>
        <v/>
      </c>
      <c r="AY139" s="83" t="str">
        <f t="shared" si="318"/>
        <v/>
      </c>
      <c r="AZ139" s="79" t="str">
        <f t="shared" ca="1" si="319"/>
        <v/>
      </c>
      <c r="BA139" s="83" t="str">
        <f t="shared" si="320"/>
        <v/>
      </c>
      <c r="BB139" s="79" t="str">
        <f t="shared" ca="1" si="321"/>
        <v/>
      </c>
      <c r="BC139" s="83" t="str">
        <f t="shared" si="322"/>
        <v/>
      </c>
      <c r="BD139" s="79" t="str">
        <f t="shared" ca="1" si="323"/>
        <v/>
      </c>
      <c r="BE139" s="83" t="str">
        <f t="shared" si="324"/>
        <v/>
      </c>
      <c r="BF139" s="79" t="str">
        <f t="shared" ca="1" si="325"/>
        <v/>
      </c>
      <c r="BG139" s="83" t="str">
        <f t="shared" si="326"/>
        <v/>
      </c>
      <c r="BH139" s="79" t="str">
        <f t="shared" ca="1" si="327"/>
        <v/>
      </c>
      <c r="BI139" s="83" t="str">
        <f t="shared" si="328"/>
        <v/>
      </c>
      <c r="BJ139" s="79" t="str">
        <f t="shared" ca="1" si="329"/>
        <v/>
      </c>
      <c r="BK139" s="83" t="str">
        <f t="shared" si="330"/>
        <v/>
      </c>
    </row>
    <row r="140" spans="1:63" s="69" customFormat="1" ht="21" hidden="1" customHeight="1">
      <c r="A140" s="282">
        <v>68</v>
      </c>
      <c r="B140" s="73"/>
      <c r="C140" s="78" t="str">
        <f t="shared" si="271"/>
        <v/>
      </c>
      <c r="D140" s="84" t="str">
        <f t="shared" ca="1" si="272"/>
        <v/>
      </c>
      <c r="E140" s="83" t="str">
        <f t="shared" si="273"/>
        <v/>
      </c>
      <c r="F140" s="79" t="str">
        <f t="shared" ca="1" si="274"/>
        <v/>
      </c>
      <c r="G140" s="83" t="str">
        <f t="shared" si="275"/>
        <v/>
      </c>
      <c r="H140" s="79" t="str">
        <f t="shared" ca="1" si="276"/>
        <v/>
      </c>
      <c r="I140" s="83" t="str">
        <f t="shared" si="277"/>
        <v/>
      </c>
      <c r="J140" s="79" t="str">
        <f t="shared" ca="1" si="278"/>
        <v/>
      </c>
      <c r="K140" s="83" t="str">
        <f t="shared" si="279"/>
        <v/>
      </c>
      <c r="L140" s="79" t="str">
        <f t="shared" ca="1" si="280"/>
        <v/>
      </c>
      <c r="M140" s="83" t="str">
        <f t="shared" si="331"/>
        <v/>
      </c>
      <c r="N140" s="79" t="str">
        <f t="shared" ca="1" si="281"/>
        <v/>
      </c>
      <c r="O140" s="83" t="str">
        <f t="shared" si="282"/>
        <v/>
      </c>
      <c r="P140" s="79" t="str">
        <f t="shared" ca="1" si="283"/>
        <v/>
      </c>
      <c r="Q140" s="83" t="str">
        <f t="shared" si="284"/>
        <v/>
      </c>
      <c r="R140" s="79" t="str">
        <f t="shared" ca="1" si="285"/>
        <v/>
      </c>
      <c r="S140" s="83" t="str">
        <f t="shared" si="286"/>
        <v/>
      </c>
      <c r="T140" s="79" t="str">
        <f t="shared" ca="1" si="287"/>
        <v/>
      </c>
      <c r="U140" s="83" t="str">
        <f t="shared" si="288"/>
        <v/>
      </c>
      <c r="V140" s="79" t="str">
        <f t="shared" ca="1" si="289"/>
        <v/>
      </c>
      <c r="W140" s="83" t="str">
        <f t="shared" si="290"/>
        <v/>
      </c>
      <c r="X140" s="79" t="str">
        <f t="shared" ca="1" si="291"/>
        <v/>
      </c>
      <c r="Y140" s="83" t="str">
        <f t="shared" si="292"/>
        <v/>
      </c>
      <c r="Z140" s="79" t="str">
        <f t="shared" ca="1" si="293"/>
        <v/>
      </c>
      <c r="AA140" s="83" t="str">
        <f t="shared" si="294"/>
        <v/>
      </c>
      <c r="AB140" s="79" t="str">
        <f t="shared" ca="1" si="295"/>
        <v/>
      </c>
      <c r="AC140" s="83" t="str">
        <f t="shared" si="296"/>
        <v/>
      </c>
      <c r="AD140" s="79" t="str">
        <f t="shared" ca="1" si="297"/>
        <v/>
      </c>
      <c r="AE140" s="83" t="str">
        <f t="shared" si="298"/>
        <v/>
      </c>
      <c r="AF140" s="79" t="str">
        <f t="shared" ca="1" si="299"/>
        <v/>
      </c>
      <c r="AG140" s="83" t="str">
        <f t="shared" si="300"/>
        <v/>
      </c>
      <c r="AH140" s="79" t="str">
        <f t="shared" ca="1" si="301"/>
        <v/>
      </c>
      <c r="AI140" s="83" t="str">
        <f t="shared" si="302"/>
        <v/>
      </c>
      <c r="AJ140" s="79" t="str">
        <f t="shared" ca="1" si="303"/>
        <v/>
      </c>
      <c r="AK140" s="83" t="str">
        <f t="shared" si="304"/>
        <v/>
      </c>
      <c r="AL140" s="79" t="str">
        <f t="shared" ca="1" si="305"/>
        <v/>
      </c>
      <c r="AM140" s="83" t="str">
        <f t="shared" si="306"/>
        <v/>
      </c>
      <c r="AN140" s="79" t="str">
        <f t="shared" ca="1" si="307"/>
        <v/>
      </c>
      <c r="AO140" s="83" t="str">
        <f t="shared" si="308"/>
        <v/>
      </c>
      <c r="AP140" s="79" t="str">
        <f t="shared" ca="1" si="309"/>
        <v/>
      </c>
      <c r="AQ140" s="83" t="str">
        <f t="shared" si="310"/>
        <v/>
      </c>
      <c r="AR140" s="79" t="str">
        <f t="shared" ca="1" si="311"/>
        <v/>
      </c>
      <c r="AS140" s="83" t="str">
        <f t="shared" si="312"/>
        <v/>
      </c>
      <c r="AT140" s="79" t="str">
        <f t="shared" ca="1" si="313"/>
        <v/>
      </c>
      <c r="AU140" s="83" t="str">
        <f t="shared" si="314"/>
        <v/>
      </c>
      <c r="AV140" s="79" t="str">
        <f t="shared" ca="1" si="315"/>
        <v/>
      </c>
      <c r="AW140" s="83" t="str">
        <f t="shared" si="316"/>
        <v/>
      </c>
      <c r="AX140" s="79" t="str">
        <f t="shared" ca="1" si="317"/>
        <v/>
      </c>
      <c r="AY140" s="83" t="str">
        <f t="shared" si="318"/>
        <v/>
      </c>
      <c r="AZ140" s="79" t="str">
        <f t="shared" ca="1" si="319"/>
        <v/>
      </c>
      <c r="BA140" s="83" t="str">
        <f t="shared" si="320"/>
        <v/>
      </c>
      <c r="BB140" s="79" t="str">
        <f t="shared" ca="1" si="321"/>
        <v/>
      </c>
      <c r="BC140" s="83" t="str">
        <f t="shared" si="322"/>
        <v/>
      </c>
      <c r="BD140" s="79" t="str">
        <f t="shared" ca="1" si="323"/>
        <v/>
      </c>
      <c r="BE140" s="83" t="str">
        <f t="shared" si="324"/>
        <v/>
      </c>
      <c r="BF140" s="79" t="str">
        <f t="shared" ca="1" si="325"/>
        <v/>
      </c>
      <c r="BG140" s="83" t="str">
        <f t="shared" si="326"/>
        <v/>
      </c>
      <c r="BH140" s="79" t="str">
        <f t="shared" ca="1" si="327"/>
        <v/>
      </c>
      <c r="BI140" s="83" t="str">
        <f t="shared" si="328"/>
        <v/>
      </c>
      <c r="BJ140" s="79" t="str">
        <f t="shared" ca="1" si="329"/>
        <v/>
      </c>
      <c r="BK140" s="83" t="str">
        <f t="shared" si="330"/>
        <v/>
      </c>
    </row>
    <row r="141" spans="1:63" s="69" customFormat="1" ht="21" hidden="1" customHeight="1">
      <c r="A141" s="282">
        <v>69</v>
      </c>
      <c r="B141" s="73"/>
      <c r="C141" s="78" t="str">
        <f t="shared" si="271"/>
        <v/>
      </c>
      <c r="D141" s="84" t="str">
        <f t="shared" ca="1" si="272"/>
        <v/>
      </c>
      <c r="E141" s="83" t="str">
        <f t="shared" si="273"/>
        <v/>
      </c>
      <c r="F141" s="79" t="str">
        <f t="shared" ca="1" si="274"/>
        <v/>
      </c>
      <c r="G141" s="83" t="str">
        <f t="shared" si="275"/>
        <v/>
      </c>
      <c r="H141" s="79" t="str">
        <f t="shared" ca="1" si="276"/>
        <v/>
      </c>
      <c r="I141" s="83" t="str">
        <f t="shared" si="277"/>
        <v/>
      </c>
      <c r="J141" s="79" t="str">
        <f t="shared" ca="1" si="278"/>
        <v/>
      </c>
      <c r="K141" s="83" t="str">
        <f t="shared" si="279"/>
        <v/>
      </c>
      <c r="L141" s="79" t="str">
        <f t="shared" ca="1" si="280"/>
        <v/>
      </c>
      <c r="M141" s="83" t="str">
        <f t="shared" si="331"/>
        <v/>
      </c>
      <c r="N141" s="79" t="str">
        <f t="shared" ca="1" si="281"/>
        <v/>
      </c>
      <c r="O141" s="83" t="str">
        <f t="shared" si="282"/>
        <v/>
      </c>
      <c r="P141" s="79" t="str">
        <f t="shared" ca="1" si="283"/>
        <v/>
      </c>
      <c r="Q141" s="83" t="str">
        <f t="shared" si="284"/>
        <v/>
      </c>
      <c r="R141" s="79" t="str">
        <f t="shared" ca="1" si="285"/>
        <v/>
      </c>
      <c r="S141" s="83" t="str">
        <f t="shared" si="286"/>
        <v/>
      </c>
      <c r="T141" s="79" t="str">
        <f t="shared" ca="1" si="287"/>
        <v/>
      </c>
      <c r="U141" s="83" t="str">
        <f t="shared" si="288"/>
        <v/>
      </c>
      <c r="V141" s="79" t="str">
        <f t="shared" ca="1" si="289"/>
        <v/>
      </c>
      <c r="W141" s="83" t="str">
        <f t="shared" si="290"/>
        <v/>
      </c>
      <c r="X141" s="79" t="str">
        <f t="shared" ca="1" si="291"/>
        <v/>
      </c>
      <c r="Y141" s="83" t="str">
        <f t="shared" si="292"/>
        <v/>
      </c>
      <c r="Z141" s="79" t="str">
        <f t="shared" ca="1" si="293"/>
        <v/>
      </c>
      <c r="AA141" s="83" t="str">
        <f t="shared" si="294"/>
        <v/>
      </c>
      <c r="AB141" s="79" t="str">
        <f t="shared" ca="1" si="295"/>
        <v/>
      </c>
      <c r="AC141" s="83" t="str">
        <f t="shared" si="296"/>
        <v/>
      </c>
      <c r="AD141" s="79" t="str">
        <f t="shared" ca="1" si="297"/>
        <v/>
      </c>
      <c r="AE141" s="83" t="str">
        <f t="shared" si="298"/>
        <v/>
      </c>
      <c r="AF141" s="79" t="str">
        <f t="shared" ca="1" si="299"/>
        <v/>
      </c>
      <c r="AG141" s="83" t="str">
        <f t="shared" si="300"/>
        <v/>
      </c>
      <c r="AH141" s="79" t="str">
        <f t="shared" ca="1" si="301"/>
        <v/>
      </c>
      <c r="AI141" s="83" t="str">
        <f t="shared" si="302"/>
        <v/>
      </c>
      <c r="AJ141" s="79" t="str">
        <f t="shared" ca="1" si="303"/>
        <v/>
      </c>
      <c r="AK141" s="83" t="str">
        <f t="shared" si="304"/>
        <v/>
      </c>
      <c r="AL141" s="79" t="str">
        <f t="shared" ca="1" si="305"/>
        <v/>
      </c>
      <c r="AM141" s="83" t="str">
        <f t="shared" si="306"/>
        <v/>
      </c>
      <c r="AN141" s="79" t="str">
        <f t="shared" ca="1" si="307"/>
        <v/>
      </c>
      <c r="AO141" s="83" t="str">
        <f t="shared" si="308"/>
        <v/>
      </c>
      <c r="AP141" s="79" t="str">
        <f t="shared" ca="1" si="309"/>
        <v/>
      </c>
      <c r="AQ141" s="83" t="str">
        <f t="shared" si="310"/>
        <v/>
      </c>
      <c r="AR141" s="79" t="str">
        <f t="shared" ca="1" si="311"/>
        <v/>
      </c>
      <c r="AS141" s="83" t="str">
        <f t="shared" si="312"/>
        <v/>
      </c>
      <c r="AT141" s="79" t="str">
        <f t="shared" ca="1" si="313"/>
        <v/>
      </c>
      <c r="AU141" s="83" t="str">
        <f t="shared" si="314"/>
        <v/>
      </c>
      <c r="AV141" s="79" t="str">
        <f t="shared" ca="1" si="315"/>
        <v/>
      </c>
      <c r="AW141" s="83" t="str">
        <f t="shared" si="316"/>
        <v/>
      </c>
      <c r="AX141" s="79" t="str">
        <f t="shared" ca="1" si="317"/>
        <v/>
      </c>
      <c r="AY141" s="83" t="str">
        <f t="shared" si="318"/>
        <v/>
      </c>
      <c r="AZ141" s="79" t="str">
        <f t="shared" ca="1" si="319"/>
        <v/>
      </c>
      <c r="BA141" s="83" t="str">
        <f t="shared" si="320"/>
        <v/>
      </c>
      <c r="BB141" s="79" t="str">
        <f t="shared" ca="1" si="321"/>
        <v/>
      </c>
      <c r="BC141" s="83" t="str">
        <f t="shared" si="322"/>
        <v/>
      </c>
      <c r="BD141" s="79" t="str">
        <f t="shared" ca="1" si="323"/>
        <v/>
      </c>
      <c r="BE141" s="83" t="str">
        <f t="shared" si="324"/>
        <v/>
      </c>
      <c r="BF141" s="79" t="str">
        <f t="shared" ca="1" si="325"/>
        <v/>
      </c>
      <c r="BG141" s="83" t="str">
        <f t="shared" si="326"/>
        <v/>
      </c>
      <c r="BH141" s="79" t="str">
        <f t="shared" ca="1" si="327"/>
        <v/>
      </c>
      <c r="BI141" s="83" t="str">
        <f t="shared" si="328"/>
        <v/>
      </c>
      <c r="BJ141" s="79" t="str">
        <f t="shared" ca="1" si="329"/>
        <v/>
      </c>
      <c r="BK141" s="83" t="str">
        <f t="shared" si="330"/>
        <v/>
      </c>
    </row>
    <row r="142" spans="1:63" s="69" customFormat="1" ht="21" hidden="1" customHeight="1">
      <c r="A142" s="282">
        <v>70</v>
      </c>
      <c r="B142" s="73"/>
      <c r="C142" s="78" t="str">
        <f t="shared" si="271"/>
        <v/>
      </c>
      <c r="D142" s="84" t="str">
        <f t="shared" ca="1" si="272"/>
        <v/>
      </c>
      <c r="E142" s="83" t="str">
        <f t="shared" si="273"/>
        <v/>
      </c>
      <c r="F142" s="79" t="str">
        <f t="shared" ca="1" si="274"/>
        <v/>
      </c>
      <c r="G142" s="83" t="str">
        <f t="shared" si="275"/>
        <v/>
      </c>
      <c r="H142" s="79" t="str">
        <f t="shared" ca="1" si="276"/>
        <v/>
      </c>
      <c r="I142" s="83" t="str">
        <f t="shared" si="277"/>
        <v/>
      </c>
      <c r="J142" s="79" t="str">
        <f t="shared" ca="1" si="278"/>
        <v/>
      </c>
      <c r="K142" s="83" t="str">
        <f t="shared" si="279"/>
        <v/>
      </c>
      <c r="L142" s="79" t="str">
        <f t="shared" ca="1" si="280"/>
        <v/>
      </c>
      <c r="M142" s="83" t="str">
        <f t="shared" si="331"/>
        <v/>
      </c>
      <c r="N142" s="79" t="str">
        <f t="shared" ca="1" si="281"/>
        <v/>
      </c>
      <c r="O142" s="83" t="str">
        <f t="shared" si="282"/>
        <v/>
      </c>
      <c r="P142" s="79" t="str">
        <f t="shared" ca="1" si="283"/>
        <v/>
      </c>
      <c r="Q142" s="83" t="str">
        <f t="shared" si="284"/>
        <v/>
      </c>
      <c r="R142" s="79" t="str">
        <f t="shared" ca="1" si="285"/>
        <v/>
      </c>
      <c r="S142" s="83" t="str">
        <f t="shared" si="286"/>
        <v/>
      </c>
      <c r="T142" s="79" t="str">
        <f t="shared" ca="1" si="287"/>
        <v/>
      </c>
      <c r="U142" s="83" t="str">
        <f t="shared" si="288"/>
        <v/>
      </c>
      <c r="V142" s="79" t="str">
        <f t="shared" ca="1" si="289"/>
        <v/>
      </c>
      <c r="W142" s="83" t="str">
        <f t="shared" si="290"/>
        <v/>
      </c>
      <c r="X142" s="79" t="str">
        <f t="shared" ca="1" si="291"/>
        <v/>
      </c>
      <c r="Y142" s="83" t="str">
        <f t="shared" si="292"/>
        <v/>
      </c>
      <c r="Z142" s="79" t="str">
        <f t="shared" ca="1" si="293"/>
        <v/>
      </c>
      <c r="AA142" s="83" t="str">
        <f t="shared" si="294"/>
        <v/>
      </c>
      <c r="AB142" s="79" t="str">
        <f t="shared" ca="1" si="295"/>
        <v/>
      </c>
      <c r="AC142" s="83" t="str">
        <f t="shared" si="296"/>
        <v/>
      </c>
      <c r="AD142" s="79" t="str">
        <f t="shared" ca="1" si="297"/>
        <v/>
      </c>
      <c r="AE142" s="83" t="str">
        <f t="shared" si="298"/>
        <v/>
      </c>
      <c r="AF142" s="79" t="str">
        <f t="shared" ca="1" si="299"/>
        <v/>
      </c>
      <c r="AG142" s="83" t="str">
        <f t="shared" si="300"/>
        <v/>
      </c>
      <c r="AH142" s="79" t="str">
        <f t="shared" ca="1" si="301"/>
        <v/>
      </c>
      <c r="AI142" s="83" t="str">
        <f t="shared" si="302"/>
        <v/>
      </c>
      <c r="AJ142" s="79" t="str">
        <f t="shared" ca="1" si="303"/>
        <v/>
      </c>
      <c r="AK142" s="83" t="str">
        <f t="shared" si="304"/>
        <v/>
      </c>
      <c r="AL142" s="79" t="str">
        <f t="shared" ca="1" si="305"/>
        <v/>
      </c>
      <c r="AM142" s="83" t="str">
        <f t="shared" si="306"/>
        <v/>
      </c>
      <c r="AN142" s="79" t="str">
        <f t="shared" ca="1" si="307"/>
        <v/>
      </c>
      <c r="AO142" s="83" t="str">
        <f t="shared" si="308"/>
        <v/>
      </c>
      <c r="AP142" s="79" t="str">
        <f t="shared" ca="1" si="309"/>
        <v/>
      </c>
      <c r="AQ142" s="83" t="str">
        <f t="shared" si="310"/>
        <v/>
      </c>
      <c r="AR142" s="79" t="str">
        <f t="shared" ca="1" si="311"/>
        <v/>
      </c>
      <c r="AS142" s="83" t="str">
        <f t="shared" si="312"/>
        <v/>
      </c>
      <c r="AT142" s="79" t="str">
        <f t="shared" ca="1" si="313"/>
        <v/>
      </c>
      <c r="AU142" s="83" t="str">
        <f t="shared" si="314"/>
        <v/>
      </c>
      <c r="AV142" s="79" t="str">
        <f t="shared" ca="1" si="315"/>
        <v/>
      </c>
      <c r="AW142" s="83" t="str">
        <f t="shared" si="316"/>
        <v/>
      </c>
      <c r="AX142" s="79" t="str">
        <f t="shared" ca="1" si="317"/>
        <v/>
      </c>
      <c r="AY142" s="83" t="str">
        <f t="shared" si="318"/>
        <v/>
      </c>
      <c r="AZ142" s="79" t="str">
        <f t="shared" ca="1" si="319"/>
        <v/>
      </c>
      <c r="BA142" s="83" t="str">
        <f t="shared" si="320"/>
        <v/>
      </c>
      <c r="BB142" s="79" t="str">
        <f t="shared" ca="1" si="321"/>
        <v/>
      </c>
      <c r="BC142" s="83" t="str">
        <f t="shared" si="322"/>
        <v/>
      </c>
      <c r="BD142" s="79" t="str">
        <f t="shared" ca="1" si="323"/>
        <v/>
      </c>
      <c r="BE142" s="83" t="str">
        <f t="shared" si="324"/>
        <v/>
      </c>
      <c r="BF142" s="79" t="str">
        <f t="shared" ca="1" si="325"/>
        <v/>
      </c>
      <c r="BG142" s="83" t="str">
        <f t="shared" si="326"/>
        <v/>
      </c>
      <c r="BH142" s="79" t="str">
        <f t="shared" ca="1" si="327"/>
        <v/>
      </c>
      <c r="BI142" s="83" t="str">
        <f t="shared" si="328"/>
        <v/>
      </c>
      <c r="BJ142" s="79" t="str">
        <f t="shared" ca="1" si="329"/>
        <v/>
      </c>
      <c r="BK142" s="83" t="str">
        <f t="shared" si="330"/>
        <v/>
      </c>
    </row>
    <row r="143" spans="1:63" s="69" customFormat="1" ht="21" hidden="1" customHeight="1">
      <c r="A143" s="282">
        <v>71</v>
      </c>
      <c r="B143" s="73"/>
      <c r="C143" s="78" t="str">
        <f t="shared" si="271"/>
        <v/>
      </c>
      <c r="D143" s="84" t="str">
        <f t="shared" ca="1" si="272"/>
        <v/>
      </c>
      <c r="E143" s="83" t="str">
        <f t="shared" si="273"/>
        <v/>
      </c>
      <c r="F143" s="79" t="str">
        <f t="shared" ca="1" si="274"/>
        <v/>
      </c>
      <c r="G143" s="83" t="str">
        <f t="shared" si="275"/>
        <v/>
      </c>
      <c r="H143" s="79" t="str">
        <f t="shared" ca="1" si="276"/>
        <v/>
      </c>
      <c r="I143" s="83" t="str">
        <f t="shared" si="277"/>
        <v/>
      </c>
      <c r="J143" s="79" t="str">
        <f t="shared" ca="1" si="278"/>
        <v/>
      </c>
      <c r="K143" s="83" t="str">
        <f t="shared" si="279"/>
        <v/>
      </c>
      <c r="L143" s="79" t="str">
        <f t="shared" ca="1" si="280"/>
        <v/>
      </c>
      <c r="M143" s="83" t="str">
        <f t="shared" si="331"/>
        <v/>
      </c>
      <c r="N143" s="79" t="str">
        <f t="shared" ca="1" si="281"/>
        <v/>
      </c>
      <c r="O143" s="83" t="str">
        <f t="shared" si="282"/>
        <v/>
      </c>
      <c r="P143" s="79" t="str">
        <f t="shared" ca="1" si="283"/>
        <v/>
      </c>
      <c r="Q143" s="83" t="str">
        <f t="shared" si="284"/>
        <v/>
      </c>
      <c r="R143" s="79" t="str">
        <f t="shared" ca="1" si="285"/>
        <v/>
      </c>
      <c r="S143" s="83" t="str">
        <f t="shared" si="286"/>
        <v/>
      </c>
      <c r="T143" s="79" t="str">
        <f t="shared" ca="1" si="287"/>
        <v/>
      </c>
      <c r="U143" s="83" t="str">
        <f t="shared" si="288"/>
        <v/>
      </c>
      <c r="V143" s="79" t="str">
        <f t="shared" ca="1" si="289"/>
        <v/>
      </c>
      <c r="W143" s="83" t="str">
        <f t="shared" si="290"/>
        <v/>
      </c>
      <c r="X143" s="79" t="str">
        <f t="shared" ca="1" si="291"/>
        <v/>
      </c>
      <c r="Y143" s="83" t="str">
        <f t="shared" si="292"/>
        <v/>
      </c>
      <c r="Z143" s="79" t="str">
        <f t="shared" ca="1" si="293"/>
        <v/>
      </c>
      <c r="AA143" s="83" t="str">
        <f t="shared" si="294"/>
        <v/>
      </c>
      <c r="AB143" s="79" t="str">
        <f t="shared" ca="1" si="295"/>
        <v/>
      </c>
      <c r="AC143" s="83" t="str">
        <f t="shared" si="296"/>
        <v/>
      </c>
      <c r="AD143" s="79" t="str">
        <f t="shared" ca="1" si="297"/>
        <v/>
      </c>
      <c r="AE143" s="83" t="str">
        <f t="shared" si="298"/>
        <v/>
      </c>
      <c r="AF143" s="79" t="str">
        <f t="shared" ca="1" si="299"/>
        <v/>
      </c>
      <c r="AG143" s="83" t="str">
        <f t="shared" si="300"/>
        <v/>
      </c>
      <c r="AH143" s="79" t="str">
        <f t="shared" ca="1" si="301"/>
        <v/>
      </c>
      <c r="AI143" s="83" t="str">
        <f t="shared" si="302"/>
        <v/>
      </c>
      <c r="AJ143" s="79" t="str">
        <f t="shared" ca="1" si="303"/>
        <v/>
      </c>
      <c r="AK143" s="83" t="str">
        <f t="shared" si="304"/>
        <v/>
      </c>
      <c r="AL143" s="79" t="str">
        <f t="shared" ca="1" si="305"/>
        <v/>
      </c>
      <c r="AM143" s="83" t="str">
        <f t="shared" si="306"/>
        <v/>
      </c>
      <c r="AN143" s="79" t="str">
        <f t="shared" ca="1" si="307"/>
        <v/>
      </c>
      <c r="AO143" s="83" t="str">
        <f t="shared" si="308"/>
        <v/>
      </c>
      <c r="AP143" s="79" t="str">
        <f t="shared" ca="1" si="309"/>
        <v/>
      </c>
      <c r="AQ143" s="83" t="str">
        <f t="shared" si="310"/>
        <v/>
      </c>
      <c r="AR143" s="79" t="str">
        <f t="shared" ca="1" si="311"/>
        <v/>
      </c>
      <c r="AS143" s="83" t="str">
        <f t="shared" si="312"/>
        <v/>
      </c>
      <c r="AT143" s="79" t="str">
        <f t="shared" ca="1" si="313"/>
        <v/>
      </c>
      <c r="AU143" s="83" t="str">
        <f t="shared" si="314"/>
        <v/>
      </c>
      <c r="AV143" s="79" t="str">
        <f t="shared" ca="1" si="315"/>
        <v/>
      </c>
      <c r="AW143" s="83" t="str">
        <f t="shared" si="316"/>
        <v/>
      </c>
      <c r="AX143" s="79" t="str">
        <f t="shared" ca="1" si="317"/>
        <v/>
      </c>
      <c r="AY143" s="83" t="str">
        <f t="shared" si="318"/>
        <v/>
      </c>
      <c r="AZ143" s="79" t="str">
        <f t="shared" ca="1" si="319"/>
        <v/>
      </c>
      <c r="BA143" s="83" t="str">
        <f t="shared" si="320"/>
        <v/>
      </c>
      <c r="BB143" s="79" t="str">
        <f t="shared" ca="1" si="321"/>
        <v/>
      </c>
      <c r="BC143" s="83" t="str">
        <f t="shared" si="322"/>
        <v/>
      </c>
      <c r="BD143" s="79" t="str">
        <f t="shared" ca="1" si="323"/>
        <v/>
      </c>
      <c r="BE143" s="83" t="str">
        <f t="shared" si="324"/>
        <v/>
      </c>
      <c r="BF143" s="79" t="str">
        <f t="shared" ca="1" si="325"/>
        <v/>
      </c>
      <c r="BG143" s="83" t="str">
        <f t="shared" si="326"/>
        <v/>
      </c>
      <c r="BH143" s="79" t="str">
        <f t="shared" ca="1" si="327"/>
        <v/>
      </c>
      <c r="BI143" s="83" t="str">
        <f t="shared" si="328"/>
        <v/>
      </c>
      <c r="BJ143" s="79" t="str">
        <f t="shared" ca="1" si="329"/>
        <v/>
      </c>
      <c r="BK143" s="83" t="str">
        <f t="shared" si="330"/>
        <v/>
      </c>
    </row>
    <row r="144" spans="1:63" s="69" customFormat="1" ht="21" hidden="1" customHeight="1">
      <c r="A144" s="282">
        <v>72</v>
      </c>
      <c r="B144" s="73"/>
      <c r="C144" s="78" t="str">
        <f t="shared" si="271"/>
        <v/>
      </c>
      <c r="D144" s="84" t="str">
        <f t="shared" ca="1" si="272"/>
        <v/>
      </c>
      <c r="E144" s="83" t="str">
        <f t="shared" si="273"/>
        <v/>
      </c>
      <c r="F144" s="79" t="str">
        <f t="shared" ca="1" si="274"/>
        <v/>
      </c>
      <c r="G144" s="83" t="str">
        <f t="shared" si="275"/>
        <v/>
      </c>
      <c r="H144" s="79" t="str">
        <f t="shared" ca="1" si="276"/>
        <v/>
      </c>
      <c r="I144" s="83" t="str">
        <f t="shared" si="277"/>
        <v/>
      </c>
      <c r="J144" s="79" t="str">
        <f t="shared" ca="1" si="278"/>
        <v/>
      </c>
      <c r="K144" s="83" t="str">
        <f t="shared" si="279"/>
        <v/>
      </c>
      <c r="L144" s="79" t="str">
        <f t="shared" ca="1" si="280"/>
        <v/>
      </c>
      <c r="M144" s="83" t="str">
        <f t="shared" si="331"/>
        <v/>
      </c>
      <c r="N144" s="79" t="str">
        <f t="shared" ca="1" si="281"/>
        <v/>
      </c>
      <c r="O144" s="83" t="str">
        <f t="shared" si="282"/>
        <v/>
      </c>
      <c r="P144" s="79" t="str">
        <f t="shared" ca="1" si="283"/>
        <v/>
      </c>
      <c r="Q144" s="83" t="str">
        <f t="shared" si="284"/>
        <v/>
      </c>
      <c r="R144" s="79" t="str">
        <f t="shared" ca="1" si="285"/>
        <v/>
      </c>
      <c r="S144" s="83" t="str">
        <f t="shared" si="286"/>
        <v/>
      </c>
      <c r="T144" s="79" t="str">
        <f t="shared" ca="1" si="287"/>
        <v/>
      </c>
      <c r="U144" s="83" t="str">
        <f t="shared" si="288"/>
        <v/>
      </c>
      <c r="V144" s="79" t="str">
        <f t="shared" ca="1" si="289"/>
        <v/>
      </c>
      <c r="W144" s="83" t="str">
        <f t="shared" si="290"/>
        <v/>
      </c>
      <c r="X144" s="79" t="str">
        <f t="shared" ca="1" si="291"/>
        <v/>
      </c>
      <c r="Y144" s="83" t="str">
        <f t="shared" si="292"/>
        <v/>
      </c>
      <c r="Z144" s="79" t="str">
        <f t="shared" ca="1" si="293"/>
        <v/>
      </c>
      <c r="AA144" s="83" t="str">
        <f t="shared" si="294"/>
        <v/>
      </c>
      <c r="AB144" s="79" t="str">
        <f t="shared" ca="1" si="295"/>
        <v/>
      </c>
      <c r="AC144" s="83" t="str">
        <f t="shared" si="296"/>
        <v/>
      </c>
      <c r="AD144" s="79" t="str">
        <f t="shared" ca="1" si="297"/>
        <v/>
      </c>
      <c r="AE144" s="83" t="str">
        <f t="shared" si="298"/>
        <v/>
      </c>
      <c r="AF144" s="79" t="str">
        <f t="shared" ca="1" si="299"/>
        <v/>
      </c>
      <c r="AG144" s="83" t="str">
        <f t="shared" si="300"/>
        <v/>
      </c>
      <c r="AH144" s="79" t="str">
        <f t="shared" ca="1" si="301"/>
        <v/>
      </c>
      <c r="AI144" s="83" t="str">
        <f t="shared" si="302"/>
        <v/>
      </c>
      <c r="AJ144" s="79" t="str">
        <f t="shared" ca="1" si="303"/>
        <v/>
      </c>
      <c r="AK144" s="83" t="str">
        <f t="shared" si="304"/>
        <v/>
      </c>
      <c r="AL144" s="79" t="str">
        <f t="shared" ca="1" si="305"/>
        <v/>
      </c>
      <c r="AM144" s="83" t="str">
        <f t="shared" si="306"/>
        <v/>
      </c>
      <c r="AN144" s="79" t="str">
        <f t="shared" ca="1" si="307"/>
        <v/>
      </c>
      <c r="AO144" s="83" t="str">
        <f t="shared" si="308"/>
        <v/>
      </c>
      <c r="AP144" s="79" t="str">
        <f t="shared" ca="1" si="309"/>
        <v/>
      </c>
      <c r="AQ144" s="83" t="str">
        <f t="shared" si="310"/>
        <v/>
      </c>
      <c r="AR144" s="79" t="str">
        <f t="shared" ca="1" si="311"/>
        <v/>
      </c>
      <c r="AS144" s="83" t="str">
        <f t="shared" si="312"/>
        <v/>
      </c>
      <c r="AT144" s="79" t="str">
        <f t="shared" ca="1" si="313"/>
        <v/>
      </c>
      <c r="AU144" s="83" t="str">
        <f t="shared" si="314"/>
        <v/>
      </c>
      <c r="AV144" s="79" t="str">
        <f t="shared" ca="1" si="315"/>
        <v/>
      </c>
      <c r="AW144" s="83" t="str">
        <f t="shared" si="316"/>
        <v/>
      </c>
      <c r="AX144" s="79" t="str">
        <f t="shared" ca="1" si="317"/>
        <v/>
      </c>
      <c r="AY144" s="83" t="str">
        <f t="shared" si="318"/>
        <v/>
      </c>
      <c r="AZ144" s="79" t="str">
        <f t="shared" ca="1" si="319"/>
        <v/>
      </c>
      <c r="BA144" s="83" t="str">
        <f t="shared" si="320"/>
        <v/>
      </c>
      <c r="BB144" s="79" t="str">
        <f t="shared" ca="1" si="321"/>
        <v/>
      </c>
      <c r="BC144" s="83" t="str">
        <f t="shared" si="322"/>
        <v/>
      </c>
      <c r="BD144" s="79" t="str">
        <f t="shared" ca="1" si="323"/>
        <v/>
      </c>
      <c r="BE144" s="83" t="str">
        <f t="shared" si="324"/>
        <v/>
      </c>
      <c r="BF144" s="79" t="str">
        <f t="shared" ca="1" si="325"/>
        <v/>
      </c>
      <c r="BG144" s="83" t="str">
        <f t="shared" si="326"/>
        <v/>
      </c>
      <c r="BH144" s="79" t="str">
        <f t="shared" ca="1" si="327"/>
        <v/>
      </c>
      <c r="BI144" s="83" t="str">
        <f t="shared" si="328"/>
        <v/>
      </c>
      <c r="BJ144" s="79" t="str">
        <f t="shared" ca="1" si="329"/>
        <v/>
      </c>
      <c r="BK144" s="83" t="str">
        <f t="shared" si="330"/>
        <v/>
      </c>
    </row>
    <row r="145" spans="1:63" s="69" customFormat="1" ht="21" hidden="1" customHeight="1">
      <c r="A145" s="282">
        <v>73</v>
      </c>
      <c r="B145" s="73"/>
      <c r="C145" s="78" t="str">
        <f t="shared" si="271"/>
        <v/>
      </c>
      <c r="D145" s="84" t="str">
        <f t="shared" ca="1" si="272"/>
        <v/>
      </c>
      <c r="E145" s="83" t="str">
        <f t="shared" si="273"/>
        <v/>
      </c>
      <c r="F145" s="79" t="str">
        <f t="shared" ca="1" si="274"/>
        <v/>
      </c>
      <c r="G145" s="83" t="str">
        <f t="shared" si="275"/>
        <v/>
      </c>
      <c r="H145" s="79" t="str">
        <f t="shared" ca="1" si="276"/>
        <v/>
      </c>
      <c r="I145" s="83" t="str">
        <f t="shared" si="277"/>
        <v/>
      </c>
      <c r="J145" s="79" t="str">
        <f t="shared" ca="1" si="278"/>
        <v/>
      </c>
      <c r="K145" s="83" t="str">
        <f t="shared" si="279"/>
        <v/>
      </c>
      <c r="L145" s="79" t="str">
        <f t="shared" ca="1" si="280"/>
        <v/>
      </c>
      <c r="M145" s="83" t="str">
        <f t="shared" si="331"/>
        <v/>
      </c>
      <c r="N145" s="79" t="str">
        <f t="shared" ca="1" si="281"/>
        <v/>
      </c>
      <c r="O145" s="83" t="str">
        <f t="shared" si="282"/>
        <v/>
      </c>
      <c r="P145" s="79" t="str">
        <f t="shared" ca="1" si="283"/>
        <v/>
      </c>
      <c r="Q145" s="83" t="str">
        <f t="shared" si="284"/>
        <v/>
      </c>
      <c r="R145" s="79" t="str">
        <f t="shared" ca="1" si="285"/>
        <v/>
      </c>
      <c r="S145" s="83" t="str">
        <f t="shared" si="286"/>
        <v/>
      </c>
      <c r="T145" s="79" t="str">
        <f t="shared" ca="1" si="287"/>
        <v/>
      </c>
      <c r="U145" s="83" t="str">
        <f t="shared" si="288"/>
        <v/>
      </c>
      <c r="V145" s="79" t="str">
        <f t="shared" ca="1" si="289"/>
        <v/>
      </c>
      <c r="W145" s="83" t="str">
        <f t="shared" si="290"/>
        <v/>
      </c>
      <c r="X145" s="79" t="str">
        <f t="shared" ca="1" si="291"/>
        <v/>
      </c>
      <c r="Y145" s="83" t="str">
        <f t="shared" si="292"/>
        <v/>
      </c>
      <c r="Z145" s="79" t="str">
        <f t="shared" ca="1" si="293"/>
        <v/>
      </c>
      <c r="AA145" s="83" t="str">
        <f t="shared" si="294"/>
        <v/>
      </c>
      <c r="AB145" s="79" t="str">
        <f t="shared" ca="1" si="295"/>
        <v/>
      </c>
      <c r="AC145" s="83" t="str">
        <f t="shared" si="296"/>
        <v/>
      </c>
      <c r="AD145" s="79" t="str">
        <f t="shared" ca="1" si="297"/>
        <v/>
      </c>
      <c r="AE145" s="83" t="str">
        <f t="shared" si="298"/>
        <v/>
      </c>
      <c r="AF145" s="79" t="str">
        <f t="shared" ca="1" si="299"/>
        <v/>
      </c>
      <c r="AG145" s="83" t="str">
        <f t="shared" si="300"/>
        <v/>
      </c>
      <c r="AH145" s="79" t="str">
        <f t="shared" ca="1" si="301"/>
        <v/>
      </c>
      <c r="AI145" s="83" t="str">
        <f t="shared" si="302"/>
        <v/>
      </c>
      <c r="AJ145" s="79" t="str">
        <f t="shared" ca="1" si="303"/>
        <v/>
      </c>
      <c r="AK145" s="83" t="str">
        <f t="shared" si="304"/>
        <v/>
      </c>
      <c r="AL145" s="79" t="str">
        <f t="shared" ca="1" si="305"/>
        <v/>
      </c>
      <c r="AM145" s="83" t="str">
        <f t="shared" si="306"/>
        <v/>
      </c>
      <c r="AN145" s="79" t="str">
        <f t="shared" ca="1" si="307"/>
        <v/>
      </c>
      <c r="AO145" s="83" t="str">
        <f t="shared" si="308"/>
        <v/>
      </c>
      <c r="AP145" s="79" t="str">
        <f t="shared" ca="1" si="309"/>
        <v/>
      </c>
      <c r="AQ145" s="83" t="str">
        <f t="shared" si="310"/>
        <v/>
      </c>
      <c r="AR145" s="79" t="str">
        <f t="shared" ca="1" si="311"/>
        <v/>
      </c>
      <c r="AS145" s="83" t="str">
        <f t="shared" si="312"/>
        <v/>
      </c>
      <c r="AT145" s="79" t="str">
        <f t="shared" ca="1" si="313"/>
        <v/>
      </c>
      <c r="AU145" s="83" t="str">
        <f t="shared" si="314"/>
        <v/>
      </c>
      <c r="AV145" s="79" t="str">
        <f t="shared" ca="1" si="315"/>
        <v/>
      </c>
      <c r="AW145" s="83" t="str">
        <f t="shared" si="316"/>
        <v/>
      </c>
      <c r="AX145" s="79" t="str">
        <f t="shared" ca="1" si="317"/>
        <v/>
      </c>
      <c r="AY145" s="83" t="str">
        <f t="shared" si="318"/>
        <v/>
      </c>
      <c r="AZ145" s="79" t="str">
        <f t="shared" ca="1" si="319"/>
        <v/>
      </c>
      <c r="BA145" s="83" t="str">
        <f t="shared" si="320"/>
        <v/>
      </c>
      <c r="BB145" s="79" t="str">
        <f t="shared" ca="1" si="321"/>
        <v/>
      </c>
      <c r="BC145" s="83" t="str">
        <f t="shared" si="322"/>
        <v/>
      </c>
      <c r="BD145" s="79" t="str">
        <f t="shared" ca="1" si="323"/>
        <v/>
      </c>
      <c r="BE145" s="83" t="str">
        <f t="shared" si="324"/>
        <v/>
      </c>
      <c r="BF145" s="79" t="str">
        <f t="shared" ca="1" si="325"/>
        <v/>
      </c>
      <c r="BG145" s="83" t="str">
        <f t="shared" si="326"/>
        <v/>
      </c>
      <c r="BH145" s="79" t="str">
        <f t="shared" ca="1" si="327"/>
        <v/>
      </c>
      <c r="BI145" s="83" t="str">
        <f t="shared" si="328"/>
        <v/>
      </c>
      <c r="BJ145" s="79" t="str">
        <f t="shared" ca="1" si="329"/>
        <v/>
      </c>
      <c r="BK145" s="83" t="str">
        <f t="shared" si="330"/>
        <v/>
      </c>
    </row>
    <row r="146" spans="1:63" s="69" customFormat="1" ht="21" hidden="1" customHeight="1">
      <c r="A146" s="282">
        <v>74</v>
      </c>
      <c r="B146" s="73"/>
      <c r="C146" s="78" t="str">
        <f t="shared" si="271"/>
        <v/>
      </c>
      <c r="D146" s="84" t="str">
        <f t="shared" ca="1" si="272"/>
        <v/>
      </c>
      <c r="E146" s="83" t="str">
        <f t="shared" si="273"/>
        <v/>
      </c>
      <c r="F146" s="79" t="str">
        <f t="shared" ca="1" si="274"/>
        <v/>
      </c>
      <c r="G146" s="83" t="str">
        <f t="shared" si="275"/>
        <v/>
      </c>
      <c r="H146" s="79" t="str">
        <f t="shared" ca="1" si="276"/>
        <v/>
      </c>
      <c r="I146" s="83" t="str">
        <f t="shared" si="277"/>
        <v/>
      </c>
      <c r="J146" s="79" t="str">
        <f t="shared" ca="1" si="278"/>
        <v/>
      </c>
      <c r="K146" s="83" t="str">
        <f t="shared" si="279"/>
        <v/>
      </c>
      <c r="L146" s="79" t="str">
        <f t="shared" ca="1" si="280"/>
        <v/>
      </c>
      <c r="M146" s="83" t="str">
        <f t="shared" si="331"/>
        <v/>
      </c>
      <c r="N146" s="79" t="str">
        <f t="shared" ca="1" si="281"/>
        <v/>
      </c>
      <c r="O146" s="83" t="str">
        <f t="shared" si="282"/>
        <v/>
      </c>
      <c r="P146" s="79" t="str">
        <f t="shared" ca="1" si="283"/>
        <v/>
      </c>
      <c r="Q146" s="83" t="str">
        <f t="shared" si="284"/>
        <v/>
      </c>
      <c r="R146" s="79" t="str">
        <f t="shared" ca="1" si="285"/>
        <v/>
      </c>
      <c r="S146" s="83" t="str">
        <f t="shared" si="286"/>
        <v/>
      </c>
      <c r="T146" s="79" t="str">
        <f t="shared" ca="1" si="287"/>
        <v/>
      </c>
      <c r="U146" s="83" t="str">
        <f t="shared" si="288"/>
        <v/>
      </c>
      <c r="V146" s="79" t="str">
        <f t="shared" ca="1" si="289"/>
        <v/>
      </c>
      <c r="W146" s="83" t="str">
        <f t="shared" si="290"/>
        <v/>
      </c>
      <c r="X146" s="79" t="str">
        <f t="shared" ca="1" si="291"/>
        <v/>
      </c>
      <c r="Y146" s="83" t="str">
        <f t="shared" si="292"/>
        <v/>
      </c>
      <c r="Z146" s="79" t="str">
        <f t="shared" ca="1" si="293"/>
        <v/>
      </c>
      <c r="AA146" s="83" t="str">
        <f t="shared" si="294"/>
        <v/>
      </c>
      <c r="AB146" s="79" t="str">
        <f t="shared" ca="1" si="295"/>
        <v/>
      </c>
      <c r="AC146" s="83" t="str">
        <f t="shared" si="296"/>
        <v/>
      </c>
      <c r="AD146" s="79" t="str">
        <f t="shared" ca="1" si="297"/>
        <v/>
      </c>
      <c r="AE146" s="83" t="str">
        <f t="shared" si="298"/>
        <v/>
      </c>
      <c r="AF146" s="79" t="str">
        <f t="shared" ca="1" si="299"/>
        <v/>
      </c>
      <c r="AG146" s="83" t="str">
        <f t="shared" si="300"/>
        <v/>
      </c>
      <c r="AH146" s="79" t="str">
        <f t="shared" ca="1" si="301"/>
        <v/>
      </c>
      <c r="AI146" s="83" t="str">
        <f t="shared" si="302"/>
        <v/>
      </c>
      <c r="AJ146" s="79" t="str">
        <f t="shared" ca="1" si="303"/>
        <v/>
      </c>
      <c r="AK146" s="83" t="str">
        <f t="shared" si="304"/>
        <v/>
      </c>
      <c r="AL146" s="79" t="str">
        <f t="shared" ca="1" si="305"/>
        <v/>
      </c>
      <c r="AM146" s="83" t="str">
        <f t="shared" si="306"/>
        <v/>
      </c>
      <c r="AN146" s="79" t="str">
        <f t="shared" ca="1" si="307"/>
        <v/>
      </c>
      <c r="AO146" s="83" t="str">
        <f t="shared" si="308"/>
        <v/>
      </c>
      <c r="AP146" s="79" t="str">
        <f t="shared" ca="1" si="309"/>
        <v/>
      </c>
      <c r="AQ146" s="83" t="str">
        <f t="shared" si="310"/>
        <v/>
      </c>
      <c r="AR146" s="79" t="str">
        <f t="shared" ca="1" si="311"/>
        <v/>
      </c>
      <c r="AS146" s="83" t="str">
        <f t="shared" si="312"/>
        <v/>
      </c>
      <c r="AT146" s="79" t="str">
        <f t="shared" ca="1" si="313"/>
        <v/>
      </c>
      <c r="AU146" s="83" t="str">
        <f t="shared" si="314"/>
        <v/>
      </c>
      <c r="AV146" s="79" t="str">
        <f t="shared" ca="1" si="315"/>
        <v/>
      </c>
      <c r="AW146" s="83" t="str">
        <f t="shared" si="316"/>
        <v/>
      </c>
      <c r="AX146" s="79" t="str">
        <f t="shared" ca="1" si="317"/>
        <v/>
      </c>
      <c r="AY146" s="83" t="str">
        <f t="shared" si="318"/>
        <v/>
      </c>
      <c r="AZ146" s="79" t="str">
        <f t="shared" ca="1" si="319"/>
        <v/>
      </c>
      <c r="BA146" s="83" t="str">
        <f t="shared" si="320"/>
        <v/>
      </c>
      <c r="BB146" s="79" t="str">
        <f t="shared" ca="1" si="321"/>
        <v/>
      </c>
      <c r="BC146" s="83" t="str">
        <f t="shared" si="322"/>
        <v/>
      </c>
      <c r="BD146" s="79" t="str">
        <f t="shared" ca="1" si="323"/>
        <v/>
      </c>
      <c r="BE146" s="83" t="str">
        <f t="shared" si="324"/>
        <v/>
      </c>
      <c r="BF146" s="79" t="str">
        <f t="shared" ca="1" si="325"/>
        <v/>
      </c>
      <c r="BG146" s="83" t="str">
        <f t="shared" si="326"/>
        <v/>
      </c>
      <c r="BH146" s="79" t="str">
        <f t="shared" ca="1" si="327"/>
        <v/>
      </c>
      <c r="BI146" s="83" t="str">
        <f t="shared" si="328"/>
        <v/>
      </c>
      <c r="BJ146" s="79" t="str">
        <f t="shared" ca="1" si="329"/>
        <v/>
      </c>
      <c r="BK146" s="83" t="str">
        <f t="shared" si="330"/>
        <v/>
      </c>
    </row>
    <row r="147" spans="1:63" s="69" customFormat="1" ht="21" hidden="1" customHeight="1">
      <c r="A147" s="282">
        <v>75</v>
      </c>
      <c r="B147" s="73"/>
      <c r="C147" s="78" t="str">
        <f t="shared" si="271"/>
        <v/>
      </c>
      <c r="D147" s="84" t="str">
        <f t="shared" ca="1" si="272"/>
        <v/>
      </c>
      <c r="E147" s="83" t="str">
        <f t="shared" si="273"/>
        <v/>
      </c>
      <c r="F147" s="79" t="str">
        <f t="shared" ca="1" si="274"/>
        <v/>
      </c>
      <c r="G147" s="83" t="str">
        <f t="shared" si="275"/>
        <v/>
      </c>
      <c r="H147" s="79" t="str">
        <f t="shared" ca="1" si="276"/>
        <v/>
      </c>
      <c r="I147" s="83" t="str">
        <f t="shared" si="277"/>
        <v/>
      </c>
      <c r="J147" s="79" t="str">
        <f t="shared" ca="1" si="278"/>
        <v/>
      </c>
      <c r="K147" s="83" t="str">
        <f t="shared" si="279"/>
        <v/>
      </c>
      <c r="L147" s="79" t="str">
        <f t="shared" ca="1" si="280"/>
        <v/>
      </c>
      <c r="M147" s="83" t="str">
        <f t="shared" si="331"/>
        <v/>
      </c>
      <c r="N147" s="79" t="str">
        <f t="shared" ca="1" si="281"/>
        <v/>
      </c>
      <c r="O147" s="83" t="str">
        <f t="shared" si="282"/>
        <v/>
      </c>
      <c r="P147" s="79" t="str">
        <f t="shared" ca="1" si="283"/>
        <v/>
      </c>
      <c r="Q147" s="83" t="str">
        <f t="shared" si="284"/>
        <v/>
      </c>
      <c r="R147" s="79" t="str">
        <f t="shared" ca="1" si="285"/>
        <v/>
      </c>
      <c r="S147" s="83" t="str">
        <f t="shared" si="286"/>
        <v/>
      </c>
      <c r="T147" s="79" t="str">
        <f t="shared" ca="1" si="287"/>
        <v/>
      </c>
      <c r="U147" s="83" t="str">
        <f t="shared" si="288"/>
        <v/>
      </c>
      <c r="V147" s="79" t="str">
        <f t="shared" ca="1" si="289"/>
        <v/>
      </c>
      <c r="W147" s="83" t="str">
        <f t="shared" si="290"/>
        <v/>
      </c>
      <c r="X147" s="79" t="str">
        <f t="shared" ca="1" si="291"/>
        <v/>
      </c>
      <c r="Y147" s="83" t="str">
        <f t="shared" si="292"/>
        <v/>
      </c>
      <c r="Z147" s="79" t="str">
        <f t="shared" ca="1" si="293"/>
        <v/>
      </c>
      <c r="AA147" s="83" t="str">
        <f t="shared" si="294"/>
        <v/>
      </c>
      <c r="AB147" s="79" t="str">
        <f t="shared" ca="1" si="295"/>
        <v/>
      </c>
      <c r="AC147" s="83" t="str">
        <f t="shared" si="296"/>
        <v/>
      </c>
      <c r="AD147" s="79" t="str">
        <f t="shared" ca="1" si="297"/>
        <v/>
      </c>
      <c r="AE147" s="83" t="str">
        <f t="shared" si="298"/>
        <v/>
      </c>
      <c r="AF147" s="79" t="str">
        <f t="shared" ca="1" si="299"/>
        <v/>
      </c>
      <c r="AG147" s="83" t="str">
        <f t="shared" si="300"/>
        <v/>
      </c>
      <c r="AH147" s="79" t="str">
        <f t="shared" ca="1" si="301"/>
        <v/>
      </c>
      <c r="AI147" s="83" t="str">
        <f t="shared" si="302"/>
        <v/>
      </c>
      <c r="AJ147" s="79" t="str">
        <f t="shared" ca="1" si="303"/>
        <v/>
      </c>
      <c r="AK147" s="83" t="str">
        <f t="shared" si="304"/>
        <v/>
      </c>
      <c r="AL147" s="79" t="str">
        <f t="shared" ca="1" si="305"/>
        <v/>
      </c>
      <c r="AM147" s="83" t="str">
        <f t="shared" si="306"/>
        <v/>
      </c>
      <c r="AN147" s="79" t="str">
        <f t="shared" ca="1" si="307"/>
        <v/>
      </c>
      <c r="AO147" s="83" t="str">
        <f t="shared" si="308"/>
        <v/>
      </c>
      <c r="AP147" s="79" t="str">
        <f t="shared" ca="1" si="309"/>
        <v/>
      </c>
      <c r="AQ147" s="83" t="str">
        <f t="shared" si="310"/>
        <v/>
      </c>
      <c r="AR147" s="79" t="str">
        <f t="shared" ca="1" si="311"/>
        <v/>
      </c>
      <c r="AS147" s="83" t="str">
        <f t="shared" si="312"/>
        <v/>
      </c>
      <c r="AT147" s="79" t="str">
        <f t="shared" ca="1" si="313"/>
        <v/>
      </c>
      <c r="AU147" s="83" t="str">
        <f t="shared" si="314"/>
        <v/>
      </c>
      <c r="AV147" s="79" t="str">
        <f t="shared" ca="1" si="315"/>
        <v/>
      </c>
      <c r="AW147" s="83" t="str">
        <f t="shared" si="316"/>
        <v/>
      </c>
      <c r="AX147" s="79" t="str">
        <f t="shared" ca="1" si="317"/>
        <v/>
      </c>
      <c r="AY147" s="83" t="str">
        <f t="shared" si="318"/>
        <v/>
      </c>
      <c r="AZ147" s="79" t="str">
        <f t="shared" ca="1" si="319"/>
        <v/>
      </c>
      <c r="BA147" s="83" t="str">
        <f t="shared" si="320"/>
        <v/>
      </c>
      <c r="BB147" s="79" t="str">
        <f t="shared" ca="1" si="321"/>
        <v/>
      </c>
      <c r="BC147" s="83" t="str">
        <f t="shared" si="322"/>
        <v/>
      </c>
      <c r="BD147" s="79" t="str">
        <f t="shared" ca="1" si="323"/>
        <v/>
      </c>
      <c r="BE147" s="83" t="str">
        <f t="shared" si="324"/>
        <v/>
      </c>
      <c r="BF147" s="79" t="str">
        <f t="shared" ca="1" si="325"/>
        <v/>
      </c>
      <c r="BG147" s="83" t="str">
        <f t="shared" si="326"/>
        <v/>
      </c>
      <c r="BH147" s="79" t="str">
        <f t="shared" ca="1" si="327"/>
        <v/>
      </c>
      <c r="BI147" s="83" t="str">
        <f t="shared" si="328"/>
        <v/>
      </c>
      <c r="BJ147" s="79" t="str">
        <f t="shared" ca="1" si="329"/>
        <v/>
      </c>
      <c r="BK147" s="83" t="str">
        <f t="shared" si="330"/>
        <v/>
      </c>
    </row>
    <row r="148" spans="1:63" s="69" customFormat="1" ht="21" hidden="1" customHeight="1">
      <c r="A148" s="282">
        <v>76</v>
      </c>
      <c r="B148" s="73"/>
      <c r="C148" s="78" t="str">
        <f t="shared" si="271"/>
        <v/>
      </c>
      <c r="D148" s="84" t="str">
        <f t="shared" ca="1" si="272"/>
        <v/>
      </c>
      <c r="E148" s="83" t="str">
        <f t="shared" si="273"/>
        <v/>
      </c>
      <c r="F148" s="79" t="str">
        <f t="shared" ca="1" si="274"/>
        <v/>
      </c>
      <c r="G148" s="83" t="str">
        <f t="shared" si="275"/>
        <v/>
      </c>
      <c r="H148" s="79" t="str">
        <f t="shared" ca="1" si="276"/>
        <v/>
      </c>
      <c r="I148" s="83" t="str">
        <f t="shared" si="277"/>
        <v/>
      </c>
      <c r="J148" s="79" t="str">
        <f t="shared" ca="1" si="278"/>
        <v/>
      </c>
      <c r="K148" s="83" t="str">
        <f t="shared" si="279"/>
        <v/>
      </c>
      <c r="L148" s="79" t="str">
        <f t="shared" ca="1" si="280"/>
        <v/>
      </c>
      <c r="M148" s="83" t="str">
        <f t="shared" si="331"/>
        <v/>
      </c>
      <c r="N148" s="79" t="str">
        <f t="shared" ca="1" si="281"/>
        <v/>
      </c>
      <c r="O148" s="83" t="str">
        <f t="shared" si="282"/>
        <v/>
      </c>
      <c r="P148" s="79" t="str">
        <f t="shared" ca="1" si="283"/>
        <v/>
      </c>
      <c r="Q148" s="83" t="str">
        <f t="shared" si="284"/>
        <v/>
      </c>
      <c r="R148" s="79" t="str">
        <f t="shared" ca="1" si="285"/>
        <v/>
      </c>
      <c r="S148" s="83" t="str">
        <f t="shared" si="286"/>
        <v/>
      </c>
      <c r="T148" s="79" t="str">
        <f t="shared" ca="1" si="287"/>
        <v/>
      </c>
      <c r="U148" s="83" t="str">
        <f t="shared" si="288"/>
        <v/>
      </c>
      <c r="V148" s="79" t="str">
        <f t="shared" ca="1" si="289"/>
        <v/>
      </c>
      <c r="W148" s="83" t="str">
        <f t="shared" si="290"/>
        <v/>
      </c>
      <c r="X148" s="79" t="str">
        <f t="shared" ca="1" si="291"/>
        <v/>
      </c>
      <c r="Y148" s="83" t="str">
        <f t="shared" si="292"/>
        <v/>
      </c>
      <c r="Z148" s="79" t="str">
        <f t="shared" ca="1" si="293"/>
        <v/>
      </c>
      <c r="AA148" s="83" t="str">
        <f t="shared" si="294"/>
        <v/>
      </c>
      <c r="AB148" s="79" t="str">
        <f t="shared" ca="1" si="295"/>
        <v/>
      </c>
      <c r="AC148" s="83" t="str">
        <f t="shared" si="296"/>
        <v/>
      </c>
      <c r="AD148" s="79" t="str">
        <f t="shared" ca="1" si="297"/>
        <v/>
      </c>
      <c r="AE148" s="83" t="str">
        <f t="shared" si="298"/>
        <v/>
      </c>
      <c r="AF148" s="79" t="str">
        <f t="shared" ca="1" si="299"/>
        <v/>
      </c>
      <c r="AG148" s="83" t="str">
        <f t="shared" si="300"/>
        <v/>
      </c>
      <c r="AH148" s="79" t="str">
        <f t="shared" ca="1" si="301"/>
        <v/>
      </c>
      <c r="AI148" s="83" t="str">
        <f t="shared" si="302"/>
        <v/>
      </c>
      <c r="AJ148" s="79" t="str">
        <f t="shared" ca="1" si="303"/>
        <v/>
      </c>
      <c r="AK148" s="83" t="str">
        <f t="shared" si="304"/>
        <v/>
      </c>
      <c r="AL148" s="79" t="str">
        <f t="shared" ca="1" si="305"/>
        <v/>
      </c>
      <c r="AM148" s="83" t="str">
        <f t="shared" si="306"/>
        <v/>
      </c>
      <c r="AN148" s="79" t="str">
        <f t="shared" ca="1" si="307"/>
        <v/>
      </c>
      <c r="AO148" s="83" t="str">
        <f t="shared" si="308"/>
        <v/>
      </c>
      <c r="AP148" s="79" t="str">
        <f t="shared" ca="1" si="309"/>
        <v/>
      </c>
      <c r="AQ148" s="83" t="str">
        <f t="shared" si="310"/>
        <v/>
      </c>
      <c r="AR148" s="79" t="str">
        <f t="shared" ca="1" si="311"/>
        <v/>
      </c>
      <c r="AS148" s="83" t="str">
        <f t="shared" si="312"/>
        <v/>
      </c>
      <c r="AT148" s="79" t="str">
        <f t="shared" ca="1" si="313"/>
        <v/>
      </c>
      <c r="AU148" s="83" t="str">
        <f t="shared" si="314"/>
        <v/>
      </c>
      <c r="AV148" s="79" t="str">
        <f t="shared" ca="1" si="315"/>
        <v/>
      </c>
      <c r="AW148" s="83" t="str">
        <f t="shared" si="316"/>
        <v/>
      </c>
      <c r="AX148" s="79" t="str">
        <f t="shared" ca="1" si="317"/>
        <v/>
      </c>
      <c r="AY148" s="83" t="str">
        <f t="shared" si="318"/>
        <v/>
      </c>
      <c r="AZ148" s="79" t="str">
        <f t="shared" ca="1" si="319"/>
        <v/>
      </c>
      <c r="BA148" s="83" t="str">
        <f t="shared" si="320"/>
        <v/>
      </c>
      <c r="BB148" s="79" t="str">
        <f t="shared" ca="1" si="321"/>
        <v/>
      </c>
      <c r="BC148" s="83" t="str">
        <f t="shared" si="322"/>
        <v/>
      </c>
      <c r="BD148" s="79" t="str">
        <f t="shared" ca="1" si="323"/>
        <v/>
      </c>
      <c r="BE148" s="83" t="str">
        <f t="shared" si="324"/>
        <v/>
      </c>
      <c r="BF148" s="79" t="str">
        <f t="shared" ca="1" si="325"/>
        <v/>
      </c>
      <c r="BG148" s="83" t="str">
        <f t="shared" si="326"/>
        <v/>
      </c>
      <c r="BH148" s="79" t="str">
        <f t="shared" ca="1" si="327"/>
        <v/>
      </c>
      <c r="BI148" s="83" t="str">
        <f t="shared" si="328"/>
        <v/>
      </c>
      <c r="BJ148" s="79" t="str">
        <f t="shared" ca="1" si="329"/>
        <v/>
      </c>
      <c r="BK148" s="83" t="str">
        <f t="shared" si="330"/>
        <v/>
      </c>
    </row>
    <row r="149" spans="1:63" s="69" customFormat="1" ht="21" hidden="1" customHeight="1">
      <c r="A149" s="282">
        <v>77</v>
      </c>
      <c r="B149" s="73"/>
      <c r="C149" s="78" t="str">
        <f t="shared" si="271"/>
        <v/>
      </c>
      <c r="D149" s="84" t="str">
        <f t="shared" ca="1" si="272"/>
        <v/>
      </c>
      <c r="E149" s="83" t="str">
        <f t="shared" si="273"/>
        <v/>
      </c>
      <c r="F149" s="79" t="str">
        <f t="shared" ca="1" si="274"/>
        <v/>
      </c>
      <c r="G149" s="83" t="str">
        <f t="shared" si="275"/>
        <v/>
      </c>
      <c r="H149" s="79" t="str">
        <f t="shared" ca="1" si="276"/>
        <v/>
      </c>
      <c r="I149" s="83" t="str">
        <f t="shared" si="277"/>
        <v/>
      </c>
      <c r="J149" s="79" t="str">
        <f t="shared" ca="1" si="278"/>
        <v/>
      </c>
      <c r="K149" s="83" t="str">
        <f t="shared" si="279"/>
        <v/>
      </c>
      <c r="L149" s="79" t="str">
        <f t="shared" ca="1" si="280"/>
        <v/>
      </c>
      <c r="M149" s="83" t="str">
        <f t="shared" si="331"/>
        <v/>
      </c>
      <c r="N149" s="79" t="str">
        <f t="shared" ca="1" si="281"/>
        <v/>
      </c>
      <c r="O149" s="83" t="str">
        <f t="shared" si="282"/>
        <v/>
      </c>
      <c r="P149" s="79" t="str">
        <f t="shared" ca="1" si="283"/>
        <v/>
      </c>
      <c r="Q149" s="83" t="str">
        <f t="shared" si="284"/>
        <v/>
      </c>
      <c r="R149" s="79" t="str">
        <f t="shared" ca="1" si="285"/>
        <v/>
      </c>
      <c r="S149" s="83" t="str">
        <f t="shared" si="286"/>
        <v/>
      </c>
      <c r="T149" s="79" t="str">
        <f t="shared" ca="1" si="287"/>
        <v/>
      </c>
      <c r="U149" s="83" t="str">
        <f t="shared" si="288"/>
        <v/>
      </c>
      <c r="V149" s="79" t="str">
        <f t="shared" ca="1" si="289"/>
        <v/>
      </c>
      <c r="W149" s="83" t="str">
        <f t="shared" si="290"/>
        <v/>
      </c>
      <c r="X149" s="79" t="str">
        <f t="shared" ca="1" si="291"/>
        <v/>
      </c>
      <c r="Y149" s="83" t="str">
        <f t="shared" si="292"/>
        <v/>
      </c>
      <c r="Z149" s="79" t="str">
        <f t="shared" ca="1" si="293"/>
        <v/>
      </c>
      <c r="AA149" s="83" t="str">
        <f t="shared" si="294"/>
        <v/>
      </c>
      <c r="AB149" s="79" t="str">
        <f t="shared" ca="1" si="295"/>
        <v/>
      </c>
      <c r="AC149" s="83" t="str">
        <f t="shared" si="296"/>
        <v/>
      </c>
      <c r="AD149" s="79" t="str">
        <f t="shared" ca="1" si="297"/>
        <v/>
      </c>
      <c r="AE149" s="83" t="str">
        <f t="shared" si="298"/>
        <v/>
      </c>
      <c r="AF149" s="79" t="str">
        <f t="shared" ca="1" si="299"/>
        <v/>
      </c>
      <c r="AG149" s="83" t="str">
        <f t="shared" si="300"/>
        <v/>
      </c>
      <c r="AH149" s="79" t="str">
        <f t="shared" ca="1" si="301"/>
        <v/>
      </c>
      <c r="AI149" s="83" t="str">
        <f t="shared" si="302"/>
        <v/>
      </c>
      <c r="AJ149" s="79" t="str">
        <f t="shared" ca="1" si="303"/>
        <v/>
      </c>
      <c r="AK149" s="83" t="str">
        <f t="shared" si="304"/>
        <v/>
      </c>
      <c r="AL149" s="79" t="str">
        <f t="shared" ca="1" si="305"/>
        <v/>
      </c>
      <c r="AM149" s="83" t="str">
        <f t="shared" si="306"/>
        <v/>
      </c>
      <c r="AN149" s="79" t="str">
        <f t="shared" ca="1" si="307"/>
        <v/>
      </c>
      <c r="AO149" s="83" t="str">
        <f t="shared" si="308"/>
        <v/>
      </c>
      <c r="AP149" s="79" t="str">
        <f t="shared" ca="1" si="309"/>
        <v/>
      </c>
      <c r="AQ149" s="83" t="str">
        <f t="shared" si="310"/>
        <v/>
      </c>
      <c r="AR149" s="79" t="str">
        <f t="shared" ca="1" si="311"/>
        <v/>
      </c>
      <c r="AS149" s="83" t="str">
        <f t="shared" si="312"/>
        <v/>
      </c>
      <c r="AT149" s="79" t="str">
        <f t="shared" ca="1" si="313"/>
        <v/>
      </c>
      <c r="AU149" s="83" t="str">
        <f t="shared" si="314"/>
        <v/>
      </c>
      <c r="AV149" s="79" t="str">
        <f t="shared" ca="1" si="315"/>
        <v/>
      </c>
      <c r="AW149" s="83" t="str">
        <f t="shared" si="316"/>
        <v/>
      </c>
      <c r="AX149" s="79" t="str">
        <f t="shared" ca="1" si="317"/>
        <v/>
      </c>
      <c r="AY149" s="83" t="str">
        <f t="shared" si="318"/>
        <v/>
      </c>
      <c r="AZ149" s="79" t="str">
        <f t="shared" ca="1" si="319"/>
        <v/>
      </c>
      <c r="BA149" s="83" t="str">
        <f t="shared" si="320"/>
        <v/>
      </c>
      <c r="BB149" s="79" t="str">
        <f t="shared" ca="1" si="321"/>
        <v/>
      </c>
      <c r="BC149" s="83" t="str">
        <f t="shared" si="322"/>
        <v/>
      </c>
      <c r="BD149" s="79" t="str">
        <f t="shared" ca="1" si="323"/>
        <v/>
      </c>
      <c r="BE149" s="83" t="str">
        <f t="shared" si="324"/>
        <v/>
      </c>
      <c r="BF149" s="79" t="str">
        <f t="shared" ca="1" si="325"/>
        <v/>
      </c>
      <c r="BG149" s="83" t="str">
        <f t="shared" si="326"/>
        <v/>
      </c>
      <c r="BH149" s="79" t="str">
        <f t="shared" ca="1" si="327"/>
        <v/>
      </c>
      <c r="BI149" s="83" t="str">
        <f t="shared" si="328"/>
        <v/>
      </c>
      <c r="BJ149" s="79" t="str">
        <f t="shared" ca="1" si="329"/>
        <v/>
      </c>
      <c r="BK149" s="83" t="str">
        <f t="shared" si="330"/>
        <v/>
      </c>
    </row>
    <row r="150" spans="1:63" s="69" customFormat="1" ht="21" hidden="1" customHeight="1">
      <c r="A150" s="282">
        <v>78</v>
      </c>
      <c r="B150" s="73"/>
      <c r="C150" s="78" t="str">
        <f t="shared" si="271"/>
        <v/>
      </c>
      <c r="D150" s="84" t="str">
        <f t="shared" ca="1" si="272"/>
        <v/>
      </c>
      <c r="E150" s="83" t="str">
        <f t="shared" si="273"/>
        <v/>
      </c>
      <c r="F150" s="79" t="str">
        <f t="shared" ca="1" si="274"/>
        <v/>
      </c>
      <c r="G150" s="83" t="str">
        <f t="shared" si="275"/>
        <v/>
      </c>
      <c r="H150" s="79" t="str">
        <f t="shared" ca="1" si="276"/>
        <v/>
      </c>
      <c r="I150" s="83" t="str">
        <f t="shared" si="277"/>
        <v/>
      </c>
      <c r="J150" s="79" t="str">
        <f t="shared" ca="1" si="278"/>
        <v/>
      </c>
      <c r="K150" s="83" t="str">
        <f t="shared" si="279"/>
        <v/>
      </c>
      <c r="L150" s="79" t="str">
        <f t="shared" ca="1" si="280"/>
        <v/>
      </c>
      <c r="M150" s="83" t="str">
        <f t="shared" si="331"/>
        <v/>
      </c>
      <c r="N150" s="79" t="str">
        <f t="shared" ca="1" si="281"/>
        <v/>
      </c>
      <c r="O150" s="83" t="str">
        <f t="shared" si="282"/>
        <v/>
      </c>
      <c r="P150" s="79" t="str">
        <f t="shared" ca="1" si="283"/>
        <v/>
      </c>
      <c r="Q150" s="83" t="str">
        <f t="shared" si="284"/>
        <v/>
      </c>
      <c r="R150" s="79" t="str">
        <f t="shared" ca="1" si="285"/>
        <v/>
      </c>
      <c r="S150" s="83" t="str">
        <f t="shared" si="286"/>
        <v/>
      </c>
      <c r="T150" s="79" t="str">
        <f t="shared" ca="1" si="287"/>
        <v/>
      </c>
      <c r="U150" s="83" t="str">
        <f t="shared" si="288"/>
        <v/>
      </c>
      <c r="V150" s="79" t="str">
        <f t="shared" ca="1" si="289"/>
        <v/>
      </c>
      <c r="W150" s="83" t="str">
        <f t="shared" si="290"/>
        <v/>
      </c>
      <c r="X150" s="79" t="str">
        <f t="shared" ca="1" si="291"/>
        <v/>
      </c>
      <c r="Y150" s="83" t="str">
        <f t="shared" si="292"/>
        <v/>
      </c>
      <c r="Z150" s="79" t="str">
        <f t="shared" ca="1" si="293"/>
        <v/>
      </c>
      <c r="AA150" s="83" t="str">
        <f t="shared" si="294"/>
        <v/>
      </c>
      <c r="AB150" s="79" t="str">
        <f t="shared" ca="1" si="295"/>
        <v/>
      </c>
      <c r="AC150" s="83" t="str">
        <f t="shared" si="296"/>
        <v/>
      </c>
      <c r="AD150" s="79" t="str">
        <f t="shared" ca="1" si="297"/>
        <v/>
      </c>
      <c r="AE150" s="83" t="str">
        <f t="shared" si="298"/>
        <v/>
      </c>
      <c r="AF150" s="79" t="str">
        <f t="shared" ca="1" si="299"/>
        <v/>
      </c>
      <c r="AG150" s="83" t="str">
        <f t="shared" si="300"/>
        <v/>
      </c>
      <c r="AH150" s="79" t="str">
        <f t="shared" ca="1" si="301"/>
        <v/>
      </c>
      <c r="AI150" s="83" t="str">
        <f t="shared" si="302"/>
        <v/>
      </c>
      <c r="AJ150" s="79" t="str">
        <f t="shared" ca="1" si="303"/>
        <v/>
      </c>
      <c r="AK150" s="83" t="str">
        <f t="shared" si="304"/>
        <v/>
      </c>
      <c r="AL150" s="79" t="str">
        <f t="shared" ca="1" si="305"/>
        <v/>
      </c>
      <c r="AM150" s="83" t="str">
        <f t="shared" si="306"/>
        <v/>
      </c>
      <c r="AN150" s="79" t="str">
        <f t="shared" ca="1" si="307"/>
        <v/>
      </c>
      <c r="AO150" s="83" t="str">
        <f t="shared" si="308"/>
        <v/>
      </c>
      <c r="AP150" s="79" t="str">
        <f t="shared" ca="1" si="309"/>
        <v/>
      </c>
      <c r="AQ150" s="83" t="str">
        <f t="shared" si="310"/>
        <v/>
      </c>
      <c r="AR150" s="79" t="str">
        <f t="shared" ca="1" si="311"/>
        <v/>
      </c>
      <c r="AS150" s="83" t="str">
        <f t="shared" si="312"/>
        <v/>
      </c>
      <c r="AT150" s="79" t="str">
        <f t="shared" ca="1" si="313"/>
        <v/>
      </c>
      <c r="AU150" s="83" t="str">
        <f t="shared" si="314"/>
        <v/>
      </c>
      <c r="AV150" s="79" t="str">
        <f t="shared" ca="1" si="315"/>
        <v/>
      </c>
      <c r="AW150" s="83" t="str">
        <f t="shared" si="316"/>
        <v/>
      </c>
      <c r="AX150" s="79" t="str">
        <f t="shared" ca="1" si="317"/>
        <v/>
      </c>
      <c r="AY150" s="83" t="str">
        <f t="shared" si="318"/>
        <v/>
      </c>
      <c r="AZ150" s="79" t="str">
        <f t="shared" ca="1" si="319"/>
        <v/>
      </c>
      <c r="BA150" s="83" t="str">
        <f t="shared" si="320"/>
        <v/>
      </c>
      <c r="BB150" s="79" t="str">
        <f t="shared" ca="1" si="321"/>
        <v/>
      </c>
      <c r="BC150" s="83" t="str">
        <f t="shared" si="322"/>
        <v/>
      </c>
      <c r="BD150" s="79" t="str">
        <f t="shared" ca="1" si="323"/>
        <v/>
      </c>
      <c r="BE150" s="83" t="str">
        <f t="shared" si="324"/>
        <v/>
      </c>
      <c r="BF150" s="79" t="str">
        <f t="shared" ca="1" si="325"/>
        <v/>
      </c>
      <c r="BG150" s="83" t="str">
        <f t="shared" si="326"/>
        <v/>
      </c>
      <c r="BH150" s="79" t="str">
        <f t="shared" ca="1" si="327"/>
        <v/>
      </c>
      <c r="BI150" s="83" t="str">
        <f t="shared" si="328"/>
        <v/>
      </c>
      <c r="BJ150" s="79" t="str">
        <f t="shared" ca="1" si="329"/>
        <v/>
      </c>
      <c r="BK150" s="83" t="str">
        <f t="shared" si="330"/>
        <v/>
      </c>
    </row>
    <row r="151" spans="1:63" s="69" customFormat="1" ht="21" hidden="1" customHeight="1">
      <c r="A151" s="282">
        <v>79</v>
      </c>
      <c r="B151" s="73"/>
      <c r="C151" s="78" t="str">
        <f t="shared" si="271"/>
        <v/>
      </c>
      <c r="D151" s="84" t="str">
        <f t="shared" ca="1" si="272"/>
        <v/>
      </c>
      <c r="E151" s="83" t="str">
        <f t="shared" si="273"/>
        <v/>
      </c>
      <c r="F151" s="79" t="str">
        <f t="shared" ca="1" si="274"/>
        <v/>
      </c>
      <c r="G151" s="83" t="str">
        <f t="shared" si="275"/>
        <v/>
      </c>
      <c r="H151" s="79" t="str">
        <f t="shared" ca="1" si="276"/>
        <v/>
      </c>
      <c r="I151" s="83" t="str">
        <f t="shared" si="277"/>
        <v/>
      </c>
      <c r="J151" s="79" t="str">
        <f t="shared" ca="1" si="278"/>
        <v/>
      </c>
      <c r="K151" s="83" t="str">
        <f t="shared" si="279"/>
        <v/>
      </c>
      <c r="L151" s="79" t="str">
        <f t="shared" ca="1" si="280"/>
        <v/>
      </c>
      <c r="M151" s="83" t="str">
        <f t="shared" si="331"/>
        <v/>
      </c>
      <c r="N151" s="79" t="str">
        <f t="shared" ca="1" si="281"/>
        <v/>
      </c>
      <c r="O151" s="83" t="str">
        <f t="shared" si="282"/>
        <v/>
      </c>
      <c r="P151" s="79" t="str">
        <f t="shared" ca="1" si="283"/>
        <v/>
      </c>
      <c r="Q151" s="83" t="str">
        <f t="shared" si="284"/>
        <v/>
      </c>
      <c r="R151" s="79" t="str">
        <f t="shared" ca="1" si="285"/>
        <v/>
      </c>
      <c r="S151" s="83" t="str">
        <f t="shared" si="286"/>
        <v/>
      </c>
      <c r="T151" s="79" t="str">
        <f t="shared" ca="1" si="287"/>
        <v/>
      </c>
      <c r="U151" s="83" t="str">
        <f t="shared" si="288"/>
        <v/>
      </c>
      <c r="V151" s="79" t="str">
        <f t="shared" ca="1" si="289"/>
        <v/>
      </c>
      <c r="W151" s="83" t="str">
        <f t="shared" si="290"/>
        <v/>
      </c>
      <c r="X151" s="79" t="str">
        <f t="shared" ca="1" si="291"/>
        <v/>
      </c>
      <c r="Y151" s="83" t="str">
        <f t="shared" si="292"/>
        <v/>
      </c>
      <c r="Z151" s="79" t="str">
        <f t="shared" ca="1" si="293"/>
        <v/>
      </c>
      <c r="AA151" s="83" t="str">
        <f t="shared" si="294"/>
        <v/>
      </c>
      <c r="AB151" s="79" t="str">
        <f t="shared" ca="1" si="295"/>
        <v/>
      </c>
      <c r="AC151" s="83" t="str">
        <f t="shared" si="296"/>
        <v/>
      </c>
      <c r="AD151" s="79" t="str">
        <f t="shared" ca="1" si="297"/>
        <v/>
      </c>
      <c r="AE151" s="83" t="str">
        <f t="shared" si="298"/>
        <v/>
      </c>
      <c r="AF151" s="79" t="str">
        <f t="shared" ca="1" si="299"/>
        <v/>
      </c>
      <c r="AG151" s="83" t="str">
        <f t="shared" si="300"/>
        <v/>
      </c>
      <c r="AH151" s="79" t="str">
        <f t="shared" ca="1" si="301"/>
        <v/>
      </c>
      <c r="AI151" s="83" t="str">
        <f t="shared" si="302"/>
        <v/>
      </c>
      <c r="AJ151" s="79" t="str">
        <f t="shared" ca="1" si="303"/>
        <v/>
      </c>
      <c r="AK151" s="83" t="str">
        <f t="shared" si="304"/>
        <v/>
      </c>
      <c r="AL151" s="79" t="str">
        <f t="shared" ca="1" si="305"/>
        <v/>
      </c>
      <c r="AM151" s="83" t="str">
        <f t="shared" si="306"/>
        <v/>
      </c>
      <c r="AN151" s="79" t="str">
        <f t="shared" ca="1" si="307"/>
        <v/>
      </c>
      <c r="AO151" s="83" t="str">
        <f t="shared" si="308"/>
        <v/>
      </c>
      <c r="AP151" s="79" t="str">
        <f t="shared" ca="1" si="309"/>
        <v/>
      </c>
      <c r="AQ151" s="83" t="str">
        <f t="shared" si="310"/>
        <v/>
      </c>
      <c r="AR151" s="79" t="str">
        <f t="shared" ca="1" si="311"/>
        <v/>
      </c>
      <c r="AS151" s="83" t="str">
        <f t="shared" si="312"/>
        <v/>
      </c>
      <c r="AT151" s="79" t="str">
        <f t="shared" ca="1" si="313"/>
        <v/>
      </c>
      <c r="AU151" s="83" t="str">
        <f t="shared" si="314"/>
        <v/>
      </c>
      <c r="AV151" s="79" t="str">
        <f t="shared" ca="1" si="315"/>
        <v/>
      </c>
      <c r="AW151" s="83" t="str">
        <f t="shared" si="316"/>
        <v/>
      </c>
      <c r="AX151" s="79" t="str">
        <f t="shared" ca="1" si="317"/>
        <v/>
      </c>
      <c r="AY151" s="83" t="str">
        <f t="shared" si="318"/>
        <v/>
      </c>
      <c r="AZ151" s="79" t="str">
        <f t="shared" ca="1" si="319"/>
        <v/>
      </c>
      <c r="BA151" s="83" t="str">
        <f t="shared" si="320"/>
        <v/>
      </c>
      <c r="BB151" s="79" t="str">
        <f t="shared" ca="1" si="321"/>
        <v/>
      </c>
      <c r="BC151" s="83" t="str">
        <f t="shared" si="322"/>
        <v/>
      </c>
      <c r="BD151" s="79" t="str">
        <f t="shared" ca="1" si="323"/>
        <v/>
      </c>
      <c r="BE151" s="83" t="str">
        <f t="shared" si="324"/>
        <v/>
      </c>
      <c r="BF151" s="79" t="str">
        <f t="shared" ca="1" si="325"/>
        <v/>
      </c>
      <c r="BG151" s="83" t="str">
        <f t="shared" si="326"/>
        <v/>
      </c>
      <c r="BH151" s="79" t="str">
        <f t="shared" ca="1" si="327"/>
        <v/>
      </c>
      <c r="BI151" s="83" t="str">
        <f t="shared" si="328"/>
        <v/>
      </c>
      <c r="BJ151" s="79" t="str">
        <f t="shared" ca="1" si="329"/>
        <v/>
      </c>
      <c r="BK151" s="83" t="str">
        <f t="shared" si="330"/>
        <v/>
      </c>
    </row>
    <row r="152" spans="1:63" s="69" customFormat="1" ht="21" hidden="1" customHeight="1">
      <c r="A152" s="282">
        <v>80</v>
      </c>
      <c r="B152" s="73"/>
      <c r="C152" s="78" t="str">
        <f t="shared" si="271"/>
        <v/>
      </c>
      <c r="D152" s="84" t="str">
        <f t="shared" ca="1" si="272"/>
        <v/>
      </c>
      <c r="E152" s="83" t="str">
        <f t="shared" si="273"/>
        <v/>
      </c>
      <c r="F152" s="79" t="str">
        <f t="shared" ca="1" si="274"/>
        <v/>
      </c>
      <c r="G152" s="83" t="str">
        <f t="shared" si="275"/>
        <v/>
      </c>
      <c r="H152" s="79" t="str">
        <f t="shared" ca="1" si="276"/>
        <v/>
      </c>
      <c r="I152" s="83" t="str">
        <f t="shared" si="277"/>
        <v/>
      </c>
      <c r="J152" s="79" t="str">
        <f t="shared" ca="1" si="278"/>
        <v/>
      </c>
      <c r="K152" s="83" t="str">
        <f t="shared" si="279"/>
        <v/>
      </c>
      <c r="L152" s="79" t="str">
        <f t="shared" ca="1" si="280"/>
        <v/>
      </c>
      <c r="M152" s="83" t="str">
        <f t="shared" si="331"/>
        <v/>
      </c>
      <c r="N152" s="79" t="str">
        <f t="shared" ca="1" si="281"/>
        <v/>
      </c>
      <c r="O152" s="83" t="str">
        <f t="shared" si="282"/>
        <v/>
      </c>
      <c r="P152" s="79" t="str">
        <f t="shared" ca="1" si="283"/>
        <v/>
      </c>
      <c r="Q152" s="83" t="str">
        <f t="shared" si="284"/>
        <v/>
      </c>
      <c r="R152" s="79" t="str">
        <f t="shared" ca="1" si="285"/>
        <v/>
      </c>
      <c r="S152" s="83" t="str">
        <f t="shared" si="286"/>
        <v/>
      </c>
      <c r="T152" s="79" t="str">
        <f t="shared" ca="1" si="287"/>
        <v/>
      </c>
      <c r="U152" s="83" t="str">
        <f t="shared" si="288"/>
        <v/>
      </c>
      <c r="V152" s="79" t="str">
        <f t="shared" ca="1" si="289"/>
        <v/>
      </c>
      <c r="W152" s="83" t="str">
        <f t="shared" si="290"/>
        <v/>
      </c>
      <c r="X152" s="79" t="str">
        <f t="shared" ca="1" si="291"/>
        <v/>
      </c>
      <c r="Y152" s="83" t="str">
        <f t="shared" si="292"/>
        <v/>
      </c>
      <c r="Z152" s="79" t="str">
        <f t="shared" ca="1" si="293"/>
        <v/>
      </c>
      <c r="AA152" s="83" t="str">
        <f t="shared" si="294"/>
        <v/>
      </c>
      <c r="AB152" s="79" t="str">
        <f t="shared" ca="1" si="295"/>
        <v/>
      </c>
      <c r="AC152" s="83" t="str">
        <f t="shared" si="296"/>
        <v/>
      </c>
      <c r="AD152" s="79" t="str">
        <f t="shared" ca="1" si="297"/>
        <v/>
      </c>
      <c r="AE152" s="83" t="str">
        <f t="shared" si="298"/>
        <v/>
      </c>
      <c r="AF152" s="79" t="str">
        <f t="shared" ca="1" si="299"/>
        <v/>
      </c>
      <c r="AG152" s="83" t="str">
        <f t="shared" si="300"/>
        <v/>
      </c>
      <c r="AH152" s="79" t="str">
        <f t="shared" ca="1" si="301"/>
        <v/>
      </c>
      <c r="AI152" s="83" t="str">
        <f t="shared" si="302"/>
        <v/>
      </c>
      <c r="AJ152" s="79" t="str">
        <f t="shared" ca="1" si="303"/>
        <v/>
      </c>
      <c r="AK152" s="83" t="str">
        <f t="shared" si="304"/>
        <v/>
      </c>
      <c r="AL152" s="79" t="str">
        <f t="shared" ca="1" si="305"/>
        <v/>
      </c>
      <c r="AM152" s="83" t="str">
        <f t="shared" si="306"/>
        <v/>
      </c>
      <c r="AN152" s="79" t="str">
        <f t="shared" ca="1" si="307"/>
        <v/>
      </c>
      <c r="AO152" s="83" t="str">
        <f t="shared" si="308"/>
        <v/>
      </c>
      <c r="AP152" s="79" t="str">
        <f t="shared" ca="1" si="309"/>
        <v/>
      </c>
      <c r="AQ152" s="83" t="str">
        <f t="shared" si="310"/>
        <v/>
      </c>
      <c r="AR152" s="79" t="str">
        <f t="shared" ca="1" si="311"/>
        <v/>
      </c>
      <c r="AS152" s="83" t="str">
        <f t="shared" si="312"/>
        <v/>
      </c>
      <c r="AT152" s="79" t="str">
        <f t="shared" ca="1" si="313"/>
        <v/>
      </c>
      <c r="AU152" s="83" t="str">
        <f t="shared" si="314"/>
        <v/>
      </c>
      <c r="AV152" s="79" t="str">
        <f t="shared" ca="1" si="315"/>
        <v/>
      </c>
      <c r="AW152" s="83" t="str">
        <f t="shared" si="316"/>
        <v/>
      </c>
      <c r="AX152" s="79" t="str">
        <f t="shared" ca="1" si="317"/>
        <v/>
      </c>
      <c r="AY152" s="83" t="str">
        <f t="shared" si="318"/>
        <v/>
      </c>
      <c r="AZ152" s="79" t="str">
        <f t="shared" ca="1" si="319"/>
        <v/>
      </c>
      <c r="BA152" s="83" t="str">
        <f t="shared" si="320"/>
        <v/>
      </c>
      <c r="BB152" s="79" t="str">
        <f t="shared" ca="1" si="321"/>
        <v/>
      </c>
      <c r="BC152" s="83" t="str">
        <f t="shared" si="322"/>
        <v/>
      </c>
      <c r="BD152" s="79" t="str">
        <f t="shared" ca="1" si="323"/>
        <v/>
      </c>
      <c r="BE152" s="83" t="str">
        <f t="shared" si="324"/>
        <v/>
      </c>
      <c r="BF152" s="79" t="str">
        <f t="shared" ca="1" si="325"/>
        <v/>
      </c>
      <c r="BG152" s="83" t="str">
        <f t="shared" si="326"/>
        <v/>
      </c>
      <c r="BH152" s="79" t="str">
        <f t="shared" ca="1" si="327"/>
        <v/>
      </c>
      <c r="BI152" s="83" t="str">
        <f t="shared" si="328"/>
        <v/>
      </c>
      <c r="BJ152" s="79" t="str">
        <f t="shared" ca="1" si="329"/>
        <v/>
      </c>
      <c r="BK152" s="83" t="str">
        <f t="shared" si="330"/>
        <v/>
      </c>
    </row>
    <row r="153" spans="1:63" s="69" customFormat="1" ht="21" hidden="1" customHeight="1">
      <c r="A153" s="282">
        <v>81</v>
      </c>
      <c r="B153" s="73"/>
      <c r="C153" s="78" t="str">
        <f t="shared" si="271"/>
        <v/>
      </c>
      <c r="D153" s="84" t="str">
        <f t="shared" ca="1" si="272"/>
        <v/>
      </c>
      <c r="E153" s="83" t="str">
        <f t="shared" si="273"/>
        <v/>
      </c>
      <c r="F153" s="79" t="str">
        <f t="shared" ca="1" si="274"/>
        <v/>
      </c>
      <c r="G153" s="83" t="str">
        <f t="shared" si="275"/>
        <v/>
      </c>
      <c r="H153" s="79" t="str">
        <f t="shared" ca="1" si="276"/>
        <v/>
      </c>
      <c r="I153" s="83" t="str">
        <f t="shared" si="277"/>
        <v/>
      </c>
      <c r="J153" s="79" t="str">
        <f t="shared" ca="1" si="278"/>
        <v/>
      </c>
      <c r="K153" s="83" t="str">
        <f t="shared" si="279"/>
        <v/>
      </c>
      <c r="L153" s="79" t="str">
        <f t="shared" ca="1" si="280"/>
        <v/>
      </c>
      <c r="M153" s="83" t="str">
        <f t="shared" si="331"/>
        <v/>
      </c>
      <c r="N153" s="79" t="str">
        <f t="shared" ca="1" si="281"/>
        <v/>
      </c>
      <c r="O153" s="83" t="str">
        <f t="shared" si="282"/>
        <v/>
      </c>
      <c r="P153" s="79" t="str">
        <f t="shared" ca="1" si="283"/>
        <v/>
      </c>
      <c r="Q153" s="83" t="str">
        <f t="shared" si="284"/>
        <v/>
      </c>
      <c r="R153" s="79" t="str">
        <f t="shared" ca="1" si="285"/>
        <v/>
      </c>
      <c r="S153" s="83" t="str">
        <f t="shared" si="286"/>
        <v/>
      </c>
      <c r="T153" s="79" t="str">
        <f t="shared" ca="1" si="287"/>
        <v/>
      </c>
      <c r="U153" s="83" t="str">
        <f t="shared" si="288"/>
        <v/>
      </c>
      <c r="V153" s="79" t="str">
        <f t="shared" ca="1" si="289"/>
        <v/>
      </c>
      <c r="W153" s="83" t="str">
        <f t="shared" si="290"/>
        <v/>
      </c>
      <c r="X153" s="79" t="str">
        <f t="shared" ca="1" si="291"/>
        <v/>
      </c>
      <c r="Y153" s="83" t="str">
        <f t="shared" si="292"/>
        <v/>
      </c>
      <c r="Z153" s="79" t="str">
        <f t="shared" ca="1" si="293"/>
        <v/>
      </c>
      <c r="AA153" s="83" t="str">
        <f t="shared" si="294"/>
        <v/>
      </c>
      <c r="AB153" s="79" t="str">
        <f t="shared" ca="1" si="295"/>
        <v/>
      </c>
      <c r="AC153" s="83" t="str">
        <f t="shared" si="296"/>
        <v/>
      </c>
      <c r="AD153" s="79" t="str">
        <f t="shared" ca="1" si="297"/>
        <v/>
      </c>
      <c r="AE153" s="83" t="str">
        <f t="shared" si="298"/>
        <v/>
      </c>
      <c r="AF153" s="79" t="str">
        <f t="shared" ca="1" si="299"/>
        <v/>
      </c>
      <c r="AG153" s="83" t="str">
        <f t="shared" si="300"/>
        <v/>
      </c>
      <c r="AH153" s="79" t="str">
        <f t="shared" ca="1" si="301"/>
        <v/>
      </c>
      <c r="AI153" s="83" t="str">
        <f t="shared" si="302"/>
        <v/>
      </c>
      <c r="AJ153" s="79" t="str">
        <f t="shared" ca="1" si="303"/>
        <v/>
      </c>
      <c r="AK153" s="83" t="str">
        <f t="shared" si="304"/>
        <v/>
      </c>
      <c r="AL153" s="79" t="str">
        <f t="shared" ca="1" si="305"/>
        <v/>
      </c>
      <c r="AM153" s="83" t="str">
        <f t="shared" si="306"/>
        <v/>
      </c>
      <c r="AN153" s="79" t="str">
        <f t="shared" ca="1" si="307"/>
        <v/>
      </c>
      <c r="AO153" s="83" t="str">
        <f t="shared" si="308"/>
        <v/>
      </c>
      <c r="AP153" s="79" t="str">
        <f t="shared" ca="1" si="309"/>
        <v/>
      </c>
      <c r="AQ153" s="83" t="str">
        <f t="shared" si="310"/>
        <v/>
      </c>
      <c r="AR153" s="79" t="str">
        <f t="shared" ca="1" si="311"/>
        <v/>
      </c>
      <c r="AS153" s="83" t="str">
        <f t="shared" si="312"/>
        <v/>
      </c>
      <c r="AT153" s="79" t="str">
        <f t="shared" ca="1" si="313"/>
        <v/>
      </c>
      <c r="AU153" s="83" t="str">
        <f t="shared" si="314"/>
        <v/>
      </c>
      <c r="AV153" s="79" t="str">
        <f t="shared" ca="1" si="315"/>
        <v/>
      </c>
      <c r="AW153" s="83" t="str">
        <f t="shared" si="316"/>
        <v/>
      </c>
      <c r="AX153" s="79" t="str">
        <f t="shared" ca="1" si="317"/>
        <v/>
      </c>
      <c r="AY153" s="83" t="str">
        <f t="shared" si="318"/>
        <v/>
      </c>
      <c r="AZ153" s="79" t="str">
        <f t="shared" ca="1" si="319"/>
        <v/>
      </c>
      <c r="BA153" s="83" t="str">
        <f t="shared" si="320"/>
        <v/>
      </c>
      <c r="BB153" s="79" t="str">
        <f t="shared" ca="1" si="321"/>
        <v/>
      </c>
      <c r="BC153" s="83" t="str">
        <f t="shared" si="322"/>
        <v/>
      </c>
      <c r="BD153" s="79" t="str">
        <f t="shared" ca="1" si="323"/>
        <v/>
      </c>
      <c r="BE153" s="83" t="str">
        <f t="shared" si="324"/>
        <v/>
      </c>
      <c r="BF153" s="79" t="str">
        <f t="shared" ca="1" si="325"/>
        <v/>
      </c>
      <c r="BG153" s="83" t="str">
        <f t="shared" si="326"/>
        <v/>
      </c>
      <c r="BH153" s="79" t="str">
        <f t="shared" ca="1" si="327"/>
        <v/>
      </c>
      <c r="BI153" s="83" t="str">
        <f t="shared" si="328"/>
        <v/>
      </c>
      <c r="BJ153" s="79" t="str">
        <f t="shared" ca="1" si="329"/>
        <v/>
      </c>
      <c r="BK153" s="83" t="str">
        <f t="shared" si="330"/>
        <v/>
      </c>
    </row>
    <row r="154" spans="1:63" s="69" customFormat="1" ht="21" hidden="1" customHeight="1">
      <c r="A154" s="282">
        <v>82</v>
      </c>
      <c r="B154" s="73"/>
      <c r="C154" s="78" t="str">
        <f t="shared" si="271"/>
        <v/>
      </c>
      <c r="D154" s="84" t="str">
        <f t="shared" ca="1" si="272"/>
        <v/>
      </c>
      <c r="E154" s="83" t="str">
        <f t="shared" si="273"/>
        <v/>
      </c>
      <c r="F154" s="79" t="str">
        <f t="shared" ca="1" si="274"/>
        <v/>
      </c>
      <c r="G154" s="83" t="str">
        <f t="shared" si="275"/>
        <v/>
      </c>
      <c r="H154" s="79" t="str">
        <f t="shared" ca="1" si="276"/>
        <v/>
      </c>
      <c r="I154" s="83" t="str">
        <f t="shared" si="277"/>
        <v/>
      </c>
      <c r="J154" s="79" t="str">
        <f t="shared" ca="1" si="278"/>
        <v/>
      </c>
      <c r="K154" s="83" t="str">
        <f t="shared" si="279"/>
        <v/>
      </c>
      <c r="L154" s="79" t="str">
        <f t="shared" ca="1" si="280"/>
        <v/>
      </c>
      <c r="M154" s="83" t="str">
        <f t="shared" si="331"/>
        <v/>
      </c>
      <c r="N154" s="79" t="str">
        <f t="shared" ca="1" si="281"/>
        <v/>
      </c>
      <c r="O154" s="83" t="str">
        <f t="shared" si="282"/>
        <v/>
      </c>
      <c r="P154" s="79" t="str">
        <f t="shared" ca="1" si="283"/>
        <v/>
      </c>
      <c r="Q154" s="83" t="str">
        <f t="shared" si="284"/>
        <v/>
      </c>
      <c r="R154" s="79" t="str">
        <f t="shared" ca="1" si="285"/>
        <v/>
      </c>
      <c r="S154" s="83" t="str">
        <f t="shared" si="286"/>
        <v/>
      </c>
      <c r="T154" s="79" t="str">
        <f t="shared" ca="1" si="287"/>
        <v/>
      </c>
      <c r="U154" s="83" t="str">
        <f t="shared" si="288"/>
        <v/>
      </c>
      <c r="V154" s="79" t="str">
        <f t="shared" ca="1" si="289"/>
        <v/>
      </c>
      <c r="W154" s="83" t="str">
        <f t="shared" si="290"/>
        <v/>
      </c>
      <c r="X154" s="79" t="str">
        <f t="shared" ca="1" si="291"/>
        <v/>
      </c>
      <c r="Y154" s="83" t="str">
        <f t="shared" si="292"/>
        <v/>
      </c>
      <c r="Z154" s="79" t="str">
        <f t="shared" ca="1" si="293"/>
        <v/>
      </c>
      <c r="AA154" s="83" t="str">
        <f t="shared" si="294"/>
        <v/>
      </c>
      <c r="AB154" s="79" t="str">
        <f t="shared" ca="1" si="295"/>
        <v/>
      </c>
      <c r="AC154" s="83" t="str">
        <f t="shared" si="296"/>
        <v/>
      </c>
      <c r="AD154" s="79" t="str">
        <f t="shared" ca="1" si="297"/>
        <v/>
      </c>
      <c r="AE154" s="83" t="str">
        <f t="shared" si="298"/>
        <v/>
      </c>
      <c r="AF154" s="79" t="str">
        <f t="shared" ca="1" si="299"/>
        <v/>
      </c>
      <c r="AG154" s="83" t="str">
        <f t="shared" si="300"/>
        <v/>
      </c>
      <c r="AH154" s="79" t="str">
        <f t="shared" ca="1" si="301"/>
        <v/>
      </c>
      <c r="AI154" s="83" t="str">
        <f t="shared" si="302"/>
        <v/>
      </c>
      <c r="AJ154" s="79" t="str">
        <f t="shared" ca="1" si="303"/>
        <v/>
      </c>
      <c r="AK154" s="83" t="str">
        <f t="shared" si="304"/>
        <v/>
      </c>
      <c r="AL154" s="79" t="str">
        <f t="shared" ca="1" si="305"/>
        <v/>
      </c>
      <c r="AM154" s="83" t="str">
        <f t="shared" si="306"/>
        <v/>
      </c>
      <c r="AN154" s="79" t="str">
        <f t="shared" ca="1" si="307"/>
        <v/>
      </c>
      <c r="AO154" s="83" t="str">
        <f t="shared" si="308"/>
        <v/>
      </c>
      <c r="AP154" s="79" t="str">
        <f t="shared" ca="1" si="309"/>
        <v/>
      </c>
      <c r="AQ154" s="83" t="str">
        <f t="shared" si="310"/>
        <v/>
      </c>
      <c r="AR154" s="79" t="str">
        <f t="shared" ca="1" si="311"/>
        <v/>
      </c>
      <c r="AS154" s="83" t="str">
        <f t="shared" si="312"/>
        <v/>
      </c>
      <c r="AT154" s="79" t="str">
        <f t="shared" ca="1" si="313"/>
        <v/>
      </c>
      <c r="AU154" s="83" t="str">
        <f t="shared" si="314"/>
        <v/>
      </c>
      <c r="AV154" s="79" t="str">
        <f t="shared" ca="1" si="315"/>
        <v/>
      </c>
      <c r="AW154" s="83" t="str">
        <f t="shared" si="316"/>
        <v/>
      </c>
      <c r="AX154" s="79" t="str">
        <f t="shared" ca="1" si="317"/>
        <v/>
      </c>
      <c r="AY154" s="83" t="str">
        <f t="shared" si="318"/>
        <v/>
      </c>
      <c r="AZ154" s="79" t="str">
        <f t="shared" ca="1" si="319"/>
        <v/>
      </c>
      <c r="BA154" s="83" t="str">
        <f t="shared" si="320"/>
        <v/>
      </c>
      <c r="BB154" s="79" t="str">
        <f t="shared" ca="1" si="321"/>
        <v/>
      </c>
      <c r="BC154" s="83" t="str">
        <f t="shared" si="322"/>
        <v/>
      </c>
      <c r="BD154" s="79" t="str">
        <f t="shared" ca="1" si="323"/>
        <v/>
      </c>
      <c r="BE154" s="83" t="str">
        <f t="shared" si="324"/>
        <v/>
      </c>
      <c r="BF154" s="79" t="str">
        <f t="shared" ca="1" si="325"/>
        <v/>
      </c>
      <c r="BG154" s="83" t="str">
        <f t="shared" si="326"/>
        <v/>
      </c>
      <c r="BH154" s="79" t="str">
        <f t="shared" ca="1" si="327"/>
        <v/>
      </c>
      <c r="BI154" s="83" t="str">
        <f t="shared" si="328"/>
        <v/>
      </c>
      <c r="BJ154" s="79" t="str">
        <f t="shared" ca="1" si="329"/>
        <v/>
      </c>
      <c r="BK154" s="83" t="str">
        <f t="shared" si="330"/>
        <v/>
      </c>
    </row>
    <row r="155" spans="1:63" s="69" customFormat="1" ht="21" hidden="1" customHeight="1">
      <c r="A155" s="282">
        <v>83</v>
      </c>
      <c r="B155" s="73"/>
      <c r="C155" s="78" t="str">
        <f t="shared" si="271"/>
        <v/>
      </c>
      <c r="D155" s="84" t="str">
        <f t="shared" ca="1" si="272"/>
        <v/>
      </c>
      <c r="E155" s="83" t="str">
        <f t="shared" si="273"/>
        <v/>
      </c>
      <c r="F155" s="79" t="str">
        <f t="shared" ca="1" si="274"/>
        <v/>
      </c>
      <c r="G155" s="83" t="str">
        <f t="shared" si="275"/>
        <v/>
      </c>
      <c r="H155" s="79" t="str">
        <f t="shared" ca="1" si="276"/>
        <v/>
      </c>
      <c r="I155" s="83" t="str">
        <f t="shared" si="277"/>
        <v/>
      </c>
      <c r="J155" s="79" t="str">
        <f t="shared" ca="1" si="278"/>
        <v/>
      </c>
      <c r="K155" s="83" t="str">
        <f t="shared" si="279"/>
        <v/>
      </c>
      <c r="L155" s="79" t="str">
        <f t="shared" ca="1" si="280"/>
        <v/>
      </c>
      <c r="M155" s="83" t="str">
        <f t="shared" si="331"/>
        <v/>
      </c>
      <c r="N155" s="79" t="str">
        <f t="shared" ca="1" si="281"/>
        <v/>
      </c>
      <c r="O155" s="83" t="str">
        <f t="shared" si="282"/>
        <v/>
      </c>
      <c r="P155" s="79" t="str">
        <f t="shared" ca="1" si="283"/>
        <v/>
      </c>
      <c r="Q155" s="83" t="str">
        <f t="shared" si="284"/>
        <v/>
      </c>
      <c r="R155" s="79" t="str">
        <f t="shared" ca="1" si="285"/>
        <v/>
      </c>
      <c r="S155" s="83" t="str">
        <f t="shared" si="286"/>
        <v/>
      </c>
      <c r="T155" s="79" t="str">
        <f t="shared" ca="1" si="287"/>
        <v/>
      </c>
      <c r="U155" s="83" t="str">
        <f t="shared" si="288"/>
        <v/>
      </c>
      <c r="V155" s="79" t="str">
        <f t="shared" ca="1" si="289"/>
        <v/>
      </c>
      <c r="W155" s="83" t="str">
        <f t="shared" si="290"/>
        <v/>
      </c>
      <c r="X155" s="79" t="str">
        <f t="shared" ca="1" si="291"/>
        <v/>
      </c>
      <c r="Y155" s="83" t="str">
        <f t="shared" si="292"/>
        <v/>
      </c>
      <c r="Z155" s="79" t="str">
        <f t="shared" ca="1" si="293"/>
        <v/>
      </c>
      <c r="AA155" s="83" t="str">
        <f t="shared" si="294"/>
        <v/>
      </c>
      <c r="AB155" s="79" t="str">
        <f t="shared" ca="1" si="295"/>
        <v/>
      </c>
      <c r="AC155" s="83" t="str">
        <f t="shared" si="296"/>
        <v/>
      </c>
      <c r="AD155" s="79" t="str">
        <f t="shared" ca="1" si="297"/>
        <v/>
      </c>
      <c r="AE155" s="83" t="str">
        <f t="shared" si="298"/>
        <v/>
      </c>
      <c r="AF155" s="79" t="str">
        <f t="shared" ca="1" si="299"/>
        <v/>
      </c>
      <c r="AG155" s="83" t="str">
        <f t="shared" si="300"/>
        <v/>
      </c>
      <c r="AH155" s="79" t="str">
        <f t="shared" ca="1" si="301"/>
        <v/>
      </c>
      <c r="AI155" s="83" t="str">
        <f t="shared" si="302"/>
        <v/>
      </c>
      <c r="AJ155" s="79" t="str">
        <f t="shared" ca="1" si="303"/>
        <v/>
      </c>
      <c r="AK155" s="83" t="str">
        <f t="shared" si="304"/>
        <v/>
      </c>
      <c r="AL155" s="79" t="str">
        <f t="shared" ca="1" si="305"/>
        <v/>
      </c>
      <c r="AM155" s="83" t="str">
        <f t="shared" si="306"/>
        <v/>
      </c>
      <c r="AN155" s="79" t="str">
        <f t="shared" ca="1" si="307"/>
        <v/>
      </c>
      <c r="AO155" s="83" t="str">
        <f t="shared" si="308"/>
        <v/>
      </c>
      <c r="AP155" s="79" t="str">
        <f t="shared" ca="1" si="309"/>
        <v/>
      </c>
      <c r="AQ155" s="83" t="str">
        <f t="shared" si="310"/>
        <v/>
      </c>
      <c r="AR155" s="79" t="str">
        <f t="shared" ca="1" si="311"/>
        <v/>
      </c>
      <c r="AS155" s="83" t="str">
        <f t="shared" si="312"/>
        <v/>
      </c>
      <c r="AT155" s="79" t="str">
        <f t="shared" ca="1" si="313"/>
        <v/>
      </c>
      <c r="AU155" s="83" t="str">
        <f t="shared" si="314"/>
        <v/>
      </c>
      <c r="AV155" s="79" t="str">
        <f t="shared" ca="1" si="315"/>
        <v/>
      </c>
      <c r="AW155" s="83" t="str">
        <f t="shared" si="316"/>
        <v/>
      </c>
      <c r="AX155" s="79" t="str">
        <f t="shared" ca="1" si="317"/>
        <v/>
      </c>
      <c r="AY155" s="83" t="str">
        <f t="shared" si="318"/>
        <v/>
      </c>
      <c r="AZ155" s="79" t="str">
        <f t="shared" ca="1" si="319"/>
        <v/>
      </c>
      <c r="BA155" s="83" t="str">
        <f t="shared" si="320"/>
        <v/>
      </c>
      <c r="BB155" s="79" t="str">
        <f t="shared" ca="1" si="321"/>
        <v/>
      </c>
      <c r="BC155" s="83" t="str">
        <f t="shared" si="322"/>
        <v/>
      </c>
      <c r="BD155" s="79" t="str">
        <f t="shared" ca="1" si="323"/>
        <v/>
      </c>
      <c r="BE155" s="83" t="str">
        <f t="shared" si="324"/>
        <v/>
      </c>
      <c r="BF155" s="79" t="str">
        <f t="shared" ca="1" si="325"/>
        <v/>
      </c>
      <c r="BG155" s="83" t="str">
        <f t="shared" si="326"/>
        <v/>
      </c>
      <c r="BH155" s="79" t="str">
        <f t="shared" ca="1" si="327"/>
        <v/>
      </c>
      <c r="BI155" s="83" t="str">
        <f t="shared" si="328"/>
        <v/>
      </c>
      <c r="BJ155" s="79" t="str">
        <f t="shared" ca="1" si="329"/>
        <v/>
      </c>
      <c r="BK155" s="83" t="str">
        <f t="shared" si="330"/>
        <v/>
      </c>
    </row>
    <row r="156" spans="1:63" s="69" customFormat="1" ht="21" hidden="1" customHeight="1">
      <c r="A156" s="282">
        <v>84</v>
      </c>
      <c r="B156" s="73"/>
      <c r="C156" s="78" t="str">
        <f t="shared" si="271"/>
        <v/>
      </c>
      <c r="D156" s="84" t="str">
        <f t="shared" ca="1" si="272"/>
        <v/>
      </c>
      <c r="E156" s="83" t="str">
        <f t="shared" si="273"/>
        <v/>
      </c>
      <c r="F156" s="79" t="str">
        <f t="shared" ca="1" si="274"/>
        <v/>
      </c>
      <c r="G156" s="83" t="str">
        <f t="shared" si="275"/>
        <v/>
      </c>
      <c r="H156" s="79" t="str">
        <f t="shared" ca="1" si="276"/>
        <v/>
      </c>
      <c r="I156" s="83" t="str">
        <f t="shared" si="277"/>
        <v/>
      </c>
      <c r="J156" s="79" t="str">
        <f t="shared" ca="1" si="278"/>
        <v/>
      </c>
      <c r="K156" s="83" t="str">
        <f t="shared" si="279"/>
        <v/>
      </c>
      <c r="L156" s="79" t="str">
        <f t="shared" ca="1" si="280"/>
        <v/>
      </c>
      <c r="M156" s="83" t="str">
        <f t="shared" si="331"/>
        <v/>
      </c>
      <c r="N156" s="79" t="str">
        <f t="shared" ca="1" si="281"/>
        <v/>
      </c>
      <c r="O156" s="83" t="str">
        <f t="shared" si="282"/>
        <v/>
      </c>
      <c r="P156" s="79" t="str">
        <f t="shared" ca="1" si="283"/>
        <v/>
      </c>
      <c r="Q156" s="83" t="str">
        <f t="shared" si="284"/>
        <v/>
      </c>
      <c r="R156" s="79" t="str">
        <f t="shared" ca="1" si="285"/>
        <v/>
      </c>
      <c r="S156" s="83" t="str">
        <f t="shared" si="286"/>
        <v/>
      </c>
      <c r="T156" s="79" t="str">
        <f t="shared" ca="1" si="287"/>
        <v/>
      </c>
      <c r="U156" s="83" t="str">
        <f t="shared" si="288"/>
        <v/>
      </c>
      <c r="V156" s="79" t="str">
        <f t="shared" ca="1" si="289"/>
        <v/>
      </c>
      <c r="W156" s="83" t="str">
        <f t="shared" si="290"/>
        <v/>
      </c>
      <c r="X156" s="79" t="str">
        <f t="shared" ca="1" si="291"/>
        <v/>
      </c>
      <c r="Y156" s="83" t="str">
        <f t="shared" si="292"/>
        <v/>
      </c>
      <c r="Z156" s="79" t="str">
        <f t="shared" ca="1" si="293"/>
        <v/>
      </c>
      <c r="AA156" s="83" t="str">
        <f t="shared" si="294"/>
        <v/>
      </c>
      <c r="AB156" s="79" t="str">
        <f t="shared" ca="1" si="295"/>
        <v/>
      </c>
      <c r="AC156" s="83" t="str">
        <f t="shared" si="296"/>
        <v/>
      </c>
      <c r="AD156" s="79" t="str">
        <f t="shared" ca="1" si="297"/>
        <v/>
      </c>
      <c r="AE156" s="83" t="str">
        <f t="shared" si="298"/>
        <v/>
      </c>
      <c r="AF156" s="79" t="str">
        <f t="shared" ca="1" si="299"/>
        <v/>
      </c>
      <c r="AG156" s="83" t="str">
        <f t="shared" si="300"/>
        <v/>
      </c>
      <c r="AH156" s="79" t="str">
        <f t="shared" ca="1" si="301"/>
        <v/>
      </c>
      <c r="AI156" s="83" t="str">
        <f t="shared" si="302"/>
        <v/>
      </c>
      <c r="AJ156" s="79" t="str">
        <f t="shared" ca="1" si="303"/>
        <v/>
      </c>
      <c r="AK156" s="83" t="str">
        <f t="shared" si="304"/>
        <v/>
      </c>
      <c r="AL156" s="79" t="str">
        <f t="shared" ca="1" si="305"/>
        <v/>
      </c>
      <c r="AM156" s="83" t="str">
        <f t="shared" si="306"/>
        <v/>
      </c>
      <c r="AN156" s="79" t="str">
        <f t="shared" ca="1" si="307"/>
        <v/>
      </c>
      <c r="AO156" s="83" t="str">
        <f t="shared" si="308"/>
        <v/>
      </c>
      <c r="AP156" s="79" t="str">
        <f t="shared" ca="1" si="309"/>
        <v/>
      </c>
      <c r="AQ156" s="83" t="str">
        <f t="shared" si="310"/>
        <v/>
      </c>
      <c r="AR156" s="79" t="str">
        <f t="shared" ca="1" si="311"/>
        <v/>
      </c>
      <c r="AS156" s="83" t="str">
        <f t="shared" si="312"/>
        <v/>
      </c>
      <c r="AT156" s="79" t="str">
        <f t="shared" ca="1" si="313"/>
        <v/>
      </c>
      <c r="AU156" s="83" t="str">
        <f t="shared" si="314"/>
        <v/>
      </c>
      <c r="AV156" s="79" t="str">
        <f t="shared" ca="1" si="315"/>
        <v/>
      </c>
      <c r="AW156" s="83" t="str">
        <f t="shared" si="316"/>
        <v/>
      </c>
      <c r="AX156" s="79" t="str">
        <f t="shared" ca="1" si="317"/>
        <v/>
      </c>
      <c r="AY156" s="83" t="str">
        <f t="shared" si="318"/>
        <v/>
      </c>
      <c r="AZ156" s="79" t="str">
        <f t="shared" ca="1" si="319"/>
        <v/>
      </c>
      <c r="BA156" s="83" t="str">
        <f t="shared" si="320"/>
        <v/>
      </c>
      <c r="BB156" s="79" t="str">
        <f t="shared" ca="1" si="321"/>
        <v/>
      </c>
      <c r="BC156" s="83" t="str">
        <f t="shared" si="322"/>
        <v/>
      </c>
      <c r="BD156" s="79" t="str">
        <f t="shared" ca="1" si="323"/>
        <v/>
      </c>
      <c r="BE156" s="83" t="str">
        <f t="shared" si="324"/>
        <v/>
      </c>
      <c r="BF156" s="79" t="str">
        <f t="shared" ca="1" si="325"/>
        <v/>
      </c>
      <c r="BG156" s="83" t="str">
        <f t="shared" si="326"/>
        <v/>
      </c>
      <c r="BH156" s="79" t="str">
        <f t="shared" ca="1" si="327"/>
        <v/>
      </c>
      <c r="BI156" s="83" t="str">
        <f t="shared" si="328"/>
        <v/>
      </c>
      <c r="BJ156" s="79" t="str">
        <f t="shared" ca="1" si="329"/>
        <v/>
      </c>
      <c r="BK156" s="83" t="str">
        <f t="shared" si="330"/>
        <v/>
      </c>
    </row>
    <row r="157" spans="1:63" s="69" customFormat="1" ht="21" hidden="1" customHeight="1">
      <c r="A157" s="282">
        <v>85</v>
      </c>
      <c r="B157" s="73"/>
      <c r="C157" s="78" t="str">
        <f t="shared" si="271"/>
        <v/>
      </c>
      <c r="D157" s="84" t="str">
        <f t="shared" ca="1" si="272"/>
        <v/>
      </c>
      <c r="E157" s="83" t="str">
        <f t="shared" si="273"/>
        <v/>
      </c>
      <c r="F157" s="79" t="str">
        <f t="shared" ca="1" si="274"/>
        <v/>
      </c>
      <c r="G157" s="83" t="str">
        <f t="shared" si="275"/>
        <v/>
      </c>
      <c r="H157" s="79" t="str">
        <f t="shared" ca="1" si="276"/>
        <v/>
      </c>
      <c r="I157" s="83" t="str">
        <f t="shared" si="277"/>
        <v/>
      </c>
      <c r="J157" s="79" t="str">
        <f t="shared" ca="1" si="278"/>
        <v/>
      </c>
      <c r="K157" s="83" t="str">
        <f t="shared" si="279"/>
        <v/>
      </c>
      <c r="L157" s="79" t="str">
        <f t="shared" ca="1" si="280"/>
        <v/>
      </c>
      <c r="M157" s="83" t="str">
        <f t="shared" si="331"/>
        <v/>
      </c>
      <c r="N157" s="79" t="str">
        <f t="shared" ca="1" si="281"/>
        <v/>
      </c>
      <c r="O157" s="83" t="str">
        <f t="shared" si="282"/>
        <v/>
      </c>
      <c r="P157" s="79" t="str">
        <f t="shared" ca="1" si="283"/>
        <v/>
      </c>
      <c r="Q157" s="83" t="str">
        <f t="shared" si="284"/>
        <v/>
      </c>
      <c r="R157" s="79" t="str">
        <f t="shared" ca="1" si="285"/>
        <v/>
      </c>
      <c r="S157" s="83" t="str">
        <f t="shared" si="286"/>
        <v/>
      </c>
      <c r="T157" s="79" t="str">
        <f t="shared" ca="1" si="287"/>
        <v/>
      </c>
      <c r="U157" s="83" t="str">
        <f t="shared" si="288"/>
        <v/>
      </c>
      <c r="V157" s="79" t="str">
        <f t="shared" ca="1" si="289"/>
        <v/>
      </c>
      <c r="W157" s="83" t="str">
        <f t="shared" si="290"/>
        <v/>
      </c>
      <c r="X157" s="79" t="str">
        <f t="shared" ca="1" si="291"/>
        <v/>
      </c>
      <c r="Y157" s="83" t="str">
        <f t="shared" si="292"/>
        <v/>
      </c>
      <c r="Z157" s="79" t="str">
        <f t="shared" ca="1" si="293"/>
        <v/>
      </c>
      <c r="AA157" s="83" t="str">
        <f t="shared" si="294"/>
        <v/>
      </c>
      <c r="AB157" s="79" t="str">
        <f t="shared" ca="1" si="295"/>
        <v/>
      </c>
      <c r="AC157" s="83" t="str">
        <f t="shared" si="296"/>
        <v/>
      </c>
      <c r="AD157" s="79" t="str">
        <f t="shared" ca="1" si="297"/>
        <v/>
      </c>
      <c r="AE157" s="83" t="str">
        <f t="shared" si="298"/>
        <v/>
      </c>
      <c r="AF157" s="79" t="str">
        <f t="shared" ca="1" si="299"/>
        <v/>
      </c>
      <c r="AG157" s="83" t="str">
        <f t="shared" si="300"/>
        <v/>
      </c>
      <c r="AH157" s="79" t="str">
        <f t="shared" ca="1" si="301"/>
        <v/>
      </c>
      <c r="AI157" s="83" t="str">
        <f t="shared" si="302"/>
        <v/>
      </c>
      <c r="AJ157" s="79" t="str">
        <f t="shared" ca="1" si="303"/>
        <v/>
      </c>
      <c r="AK157" s="83" t="str">
        <f t="shared" si="304"/>
        <v/>
      </c>
      <c r="AL157" s="79" t="str">
        <f t="shared" ca="1" si="305"/>
        <v/>
      </c>
      <c r="AM157" s="83" t="str">
        <f t="shared" si="306"/>
        <v/>
      </c>
      <c r="AN157" s="79" t="str">
        <f t="shared" ca="1" si="307"/>
        <v/>
      </c>
      <c r="AO157" s="83" t="str">
        <f t="shared" si="308"/>
        <v/>
      </c>
      <c r="AP157" s="79" t="str">
        <f t="shared" ca="1" si="309"/>
        <v/>
      </c>
      <c r="AQ157" s="83" t="str">
        <f t="shared" si="310"/>
        <v/>
      </c>
      <c r="AR157" s="79" t="str">
        <f t="shared" ca="1" si="311"/>
        <v/>
      </c>
      <c r="AS157" s="83" t="str">
        <f t="shared" si="312"/>
        <v/>
      </c>
      <c r="AT157" s="79" t="str">
        <f t="shared" ca="1" si="313"/>
        <v/>
      </c>
      <c r="AU157" s="83" t="str">
        <f t="shared" si="314"/>
        <v/>
      </c>
      <c r="AV157" s="79" t="str">
        <f t="shared" ca="1" si="315"/>
        <v/>
      </c>
      <c r="AW157" s="83" t="str">
        <f t="shared" si="316"/>
        <v/>
      </c>
      <c r="AX157" s="79" t="str">
        <f t="shared" ca="1" si="317"/>
        <v/>
      </c>
      <c r="AY157" s="83" t="str">
        <f t="shared" si="318"/>
        <v/>
      </c>
      <c r="AZ157" s="79" t="str">
        <f t="shared" ca="1" si="319"/>
        <v/>
      </c>
      <c r="BA157" s="83" t="str">
        <f t="shared" si="320"/>
        <v/>
      </c>
      <c r="BB157" s="79" t="str">
        <f t="shared" ca="1" si="321"/>
        <v/>
      </c>
      <c r="BC157" s="83" t="str">
        <f t="shared" si="322"/>
        <v/>
      </c>
      <c r="BD157" s="79" t="str">
        <f t="shared" ca="1" si="323"/>
        <v/>
      </c>
      <c r="BE157" s="83" t="str">
        <f t="shared" si="324"/>
        <v/>
      </c>
      <c r="BF157" s="79" t="str">
        <f t="shared" ca="1" si="325"/>
        <v/>
      </c>
      <c r="BG157" s="83" t="str">
        <f t="shared" si="326"/>
        <v/>
      </c>
      <c r="BH157" s="79" t="str">
        <f t="shared" ca="1" si="327"/>
        <v/>
      </c>
      <c r="BI157" s="83" t="str">
        <f t="shared" si="328"/>
        <v/>
      </c>
      <c r="BJ157" s="79" t="str">
        <f t="shared" ca="1" si="329"/>
        <v/>
      </c>
      <c r="BK157" s="83" t="str">
        <f t="shared" si="330"/>
        <v/>
      </c>
    </row>
    <row r="158" spans="1:63" s="69" customFormat="1" ht="21" hidden="1" customHeight="1">
      <c r="A158" s="282">
        <v>86</v>
      </c>
      <c r="B158" s="73"/>
      <c r="C158" s="78" t="str">
        <f t="shared" si="271"/>
        <v/>
      </c>
      <c r="D158" s="84" t="str">
        <f t="shared" ca="1" si="272"/>
        <v/>
      </c>
      <c r="E158" s="83" t="str">
        <f t="shared" si="273"/>
        <v/>
      </c>
      <c r="F158" s="79" t="str">
        <f t="shared" ca="1" si="274"/>
        <v/>
      </c>
      <c r="G158" s="83" t="str">
        <f t="shared" si="275"/>
        <v/>
      </c>
      <c r="H158" s="79" t="str">
        <f t="shared" ca="1" si="276"/>
        <v/>
      </c>
      <c r="I158" s="83" t="str">
        <f t="shared" si="277"/>
        <v/>
      </c>
      <c r="J158" s="79" t="str">
        <f t="shared" ca="1" si="278"/>
        <v/>
      </c>
      <c r="K158" s="83" t="str">
        <f t="shared" si="279"/>
        <v/>
      </c>
      <c r="L158" s="79" t="str">
        <f t="shared" ca="1" si="280"/>
        <v/>
      </c>
      <c r="M158" s="83" t="str">
        <f t="shared" si="331"/>
        <v/>
      </c>
      <c r="N158" s="79" t="str">
        <f t="shared" ca="1" si="281"/>
        <v/>
      </c>
      <c r="O158" s="83" t="str">
        <f t="shared" si="282"/>
        <v/>
      </c>
      <c r="P158" s="79" t="str">
        <f t="shared" ca="1" si="283"/>
        <v/>
      </c>
      <c r="Q158" s="83" t="str">
        <f t="shared" si="284"/>
        <v/>
      </c>
      <c r="R158" s="79" t="str">
        <f t="shared" ca="1" si="285"/>
        <v/>
      </c>
      <c r="S158" s="83" t="str">
        <f t="shared" si="286"/>
        <v/>
      </c>
      <c r="T158" s="79" t="str">
        <f t="shared" ca="1" si="287"/>
        <v/>
      </c>
      <c r="U158" s="83" t="str">
        <f t="shared" si="288"/>
        <v/>
      </c>
      <c r="V158" s="79" t="str">
        <f t="shared" ca="1" si="289"/>
        <v/>
      </c>
      <c r="W158" s="83" t="str">
        <f t="shared" si="290"/>
        <v/>
      </c>
      <c r="X158" s="79" t="str">
        <f t="shared" ca="1" si="291"/>
        <v/>
      </c>
      <c r="Y158" s="83" t="str">
        <f t="shared" si="292"/>
        <v/>
      </c>
      <c r="Z158" s="79" t="str">
        <f t="shared" ca="1" si="293"/>
        <v/>
      </c>
      <c r="AA158" s="83" t="str">
        <f t="shared" si="294"/>
        <v/>
      </c>
      <c r="AB158" s="79" t="str">
        <f t="shared" ca="1" si="295"/>
        <v/>
      </c>
      <c r="AC158" s="83" t="str">
        <f t="shared" si="296"/>
        <v/>
      </c>
      <c r="AD158" s="79" t="str">
        <f t="shared" ca="1" si="297"/>
        <v/>
      </c>
      <c r="AE158" s="83" t="str">
        <f t="shared" si="298"/>
        <v/>
      </c>
      <c r="AF158" s="79" t="str">
        <f t="shared" ca="1" si="299"/>
        <v/>
      </c>
      <c r="AG158" s="83" t="str">
        <f t="shared" si="300"/>
        <v/>
      </c>
      <c r="AH158" s="79" t="str">
        <f t="shared" ca="1" si="301"/>
        <v/>
      </c>
      <c r="AI158" s="83" t="str">
        <f t="shared" si="302"/>
        <v/>
      </c>
      <c r="AJ158" s="79" t="str">
        <f t="shared" ca="1" si="303"/>
        <v/>
      </c>
      <c r="AK158" s="83" t="str">
        <f t="shared" si="304"/>
        <v/>
      </c>
      <c r="AL158" s="79" t="str">
        <f t="shared" ca="1" si="305"/>
        <v/>
      </c>
      <c r="AM158" s="83" t="str">
        <f t="shared" si="306"/>
        <v/>
      </c>
      <c r="AN158" s="79" t="str">
        <f t="shared" ca="1" si="307"/>
        <v/>
      </c>
      <c r="AO158" s="83" t="str">
        <f t="shared" si="308"/>
        <v/>
      </c>
      <c r="AP158" s="79" t="str">
        <f t="shared" ca="1" si="309"/>
        <v/>
      </c>
      <c r="AQ158" s="83" t="str">
        <f t="shared" si="310"/>
        <v/>
      </c>
      <c r="AR158" s="79" t="str">
        <f t="shared" ca="1" si="311"/>
        <v/>
      </c>
      <c r="AS158" s="83" t="str">
        <f t="shared" si="312"/>
        <v/>
      </c>
      <c r="AT158" s="79" t="str">
        <f t="shared" ca="1" si="313"/>
        <v/>
      </c>
      <c r="AU158" s="83" t="str">
        <f t="shared" si="314"/>
        <v/>
      </c>
      <c r="AV158" s="79" t="str">
        <f t="shared" ca="1" si="315"/>
        <v/>
      </c>
      <c r="AW158" s="83" t="str">
        <f t="shared" si="316"/>
        <v/>
      </c>
      <c r="AX158" s="79" t="str">
        <f t="shared" ca="1" si="317"/>
        <v/>
      </c>
      <c r="AY158" s="83" t="str">
        <f t="shared" si="318"/>
        <v/>
      </c>
      <c r="AZ158" s="79" t="str">
        <f t="shared" ca="1" si="319"/>
        <v/>
      </c>
      <c r="BA158" s="83" t="str">
        <f t="shared" si="320"/>
        <v/>
      </c>
      <c r="BB158" s="79" t="str">
        <f t="shared" ca="1" si="321"/>
        <v/>
      </c>
      <c r="BC158" s="83" t="str">
        <f t="shared" si="322"/>
        <v/>
      </c>
      <c r="BD158" s="79" t="str">
        <f t="shared" ca="1" si="323"/>
        <v/>
      </c>
      <c r="BE158" s="83" t="str">
        <f t="shared" si="324"/>
        <v/>
      </c>
      <c r="BF158" s="79" t="str">
        <f t="shared" ca="1" si="325"/>
        <v/>
      </c>
      <c r="BG158" s="83" t="str">
        <f t="shared" si="326"/>
        <v/>
      </c>
      <c r="BH158" s="79" t="str">
        <f t="shared" ca="1" si="327"/>
        <v/>
      </c>
      <c r="BI158" s="83" t="str">
        <f t="shared" si="328"/>
        <v/>
      </c>
      <c r="BJ158" s="79" t="str">
        <f t="shared" ca="1" si="329"/>
        <v/>
      </c>
      <c r="BK158" s="83" t="str">
        <f t="shared" si="330"/>
        <v/>
      </c>
    </row>
    <row r="159" spans="1:63" s="69" customFormat="1" ht="21" hidden="1" customHeight="1">
      <c r="A159" s="282">
        <v>87</v>
      </c>
      <c r="B159" s="73"/>
      <c r="C159" s="78" t="str">
        <f t="shared" si="271"/>
        <v/>
      </c>
      <c r="D159" s="84" t="str">
        <f t="shared" ca="1" si="272"/>
        <v/>
      </c>
      <c r="E159" s="83" t="str">
        <f t="shared" si="273"/>
        <v/>
      </c>
      <c r="F159" s="79" t="str">
        <f t="shared" ca="1" si="274"/>
        <v/>
      </c>
      <c r="G159" s="83" t="str">
        <f t="shared" si="275"/>
        <v/>
      </c>
      <c r="H159" s="79" t="str">
        <f t="shared" ca="1" si="276"/>
        <v/>
      </c>
      <c r="I159" s="83" t="str">
        <f t="shared" si="277"/>
        <v/>
      </c>
      <c r="J159" s="79" t="str">
        <f t="shared" ca="1" si="278"/>
        <v/>
      </c>
      <c r="K159" s="83" t="str">
        <f t="shared" si="279"/>
        <v/>
      </c>
      <c r="L159" s="79" t="str">
        <f t="shared" ca="1" si="280"/>
        <v/>
      </c>
      <c r="M159" s="83" t="str">
        <f t="shared" si="331"/>
        <v/>
      </c>
      <c r="N159" s="79" t="str">
        <f t="shared" ca="1" si="281"/>
        <v/>
      </c>
      <c r="O159" s="83" t="str">
        <f t="shared" si="282"/>
        <v/>
      </c>
      <c r="P159" s="79" t="str">
        <f t="shared" ca="1" si="283"/>
        <v/>
      </c>
      <c r="Q159" s="83" t="str">
        <f t="shared" si="284"/>
        <v/>
      </c>
      <c r="R159" s="79" t="str">
        <f t="shared" ca="1" si="285"/>
        <v/>
      </c>
      <c r="S159" s="83" t="str">
        <f t="shared" si="286"/>
        <v/>
      </c>
      <c r="T159" s="79" t="str">
        <f t="shared" ca="1" si="287"/>
        <v/>
      </c>
      <c r="U159" s="83" t="str">
        <f t="shared" si="288"/>
        <v/>
      </c>
      <c r="V159" s="79" t="str">
        <f t="shared" ca="1" si="289"/>
        <v/>
      </c>
      <c r="W159" s="83" t="str">
        <f t="shared" si="290"/>
        <v/>
      </c>
      <c r="X159" s="79" t="str">
        <f t="shared" ca="1" si="291"/>
        <v/>
      </c>
      <c r="Y159" s="83" t="str">
        <f t="shared" si="292"/>
        <v/>
      </c>
      <c r="Z159" s="79" t="str">
        <f t="shared" ca="1" si="293"/>
        <v/>
      </c>
      <c r="AA159" s="83" t="str">
        <f t="shared" si="294"/>
        <v/>
      </c>
      <c r="AB159" s="79" t="str">
        <f t="shared" ca="1" si="295"/>
        <v/>
      </c>
      <c r="AC159" s="83" t="str">
        <f t="shared" si="296"/>
        <v/>
      </c>
      <c r="AD159" s="79" t="str">
        <f t="shared" ca="1" si="297"/>
        <v/>
      </c>
      <c r="AE159" s="83" t="str">
        <f t="shared" si="298"/>
        <v/>
      </c>
      <c r="AF159" s="79" t="str">
        <f t="shared" ca="1" si="299"/>
        <v/>
      </c>
      <c r="AG159" s="83" t="str">
        <f t="shared" si="300"/>
        <v/>
      </c>
      <c r="AH159" s="79" t="str">
        <f t="shared" ca="1" si="301"/>
        <v/>
      </c>
      <c r="AI159" s="83" t="str">
        <f t="shared" si="302"/>
        <v/>
      </c>
      <c r="AJ159" s="79" t="str">
        <f t="shared" ca="1" si="303"/>
        <v/>
      </c>
      <c r="AK159" s="83" t="str">
        <f t="shared" si="304"/>
        <v/>
      </c>
      <c r="AL159" s="79" t="str">
        <f t="shared" ca="1" si="305"/>
        <v/>
      </c>
      <c r="AM159" s="83" t="str">
        <f t="shared" si="306"/>
        <v/>
      </c>
      <c r="AN159" s="79" t="str">
        <f t="shared" ca="1" si="307"/>
        <v/>
      </c>
      <c r="AO159" s="83" t="str">
        <f t="shared" si="308"/>
        <v/>
      </c>
      <c r="AP159" s="79" t="str">
        <f t="shared" ca="1" si="309"/>
        <v/>
      </c>
      <c r="AQ159" s="83" t="str">
        <f t="shared" si="310"/>
        <v/>
      </c>
      <c r="AR159" s="79" t="str">
        <f t="shared" ca="1" si="311"/>
        <v/>
      </c>
      <c r="AS159" s="83" t="str">
        <f t="shared" si="312"/>
        <v/>
      </c>
      <c r="AT159" s="79" t="str">
        <f t="shared" ca="1" si="313"/>
        <v/>
      </c>
      <c r="AU159" s="83" t="str">
        <f t="shared" si="314"/>
        <v/>
      </c>
      <c r="AV159" s="79" t="str">
        <f t="shared" ca="1" si="315"/>
        <v/>
      </c>
      <c r="AW159" s="83" t="str">
        <f t="shared" si="316"/>
        <v/>
      </c>
      <c r="AX159" s="79" t="str">
        <f t="shared" ca="1" si="317"/>
        <v/>
      </c>
      <c r="AY159" s="83" t="str">
        <f t="shared" si="318"/>
        <v/>
      </c>
      <c r="AZ159" s="79" t="str">
        <f t="shared" ca="1" si="319"/>
        <v/>
      </c>
      <c r="BA159" s="83" t="str">
        <f t="shared" si="320"/>
        <v/>
      </c>
      <c r="BB159" s="79" t="str">
        <f t="shared" ca="1" si="321"/>
        <v/>
      </c>
      <c r="BC159" s="83" t="str">
        <f t="shared" si="322"/>
        <v/>
      </c>
      <c r="BD159" s="79" t="str">
        <f t="shared" ca="1" si="323"/>
        <v/>
      </c>
      <c r="BE159" s="83" t="str">
        <f t="shared" si="324"/>
        <v/>
      </c>
      <c r="BF159" s="79" t="str">
        <f t="shared" ca="1" si="325"/>
        <v/>
      </c>
      <c r="BG159" s="83" t="str">
        <f t="shared" si="326"/>
        <v/>
      </c>
      <c r="BH159" s="79" t="str">
        <f t="shared" ca="1" si="327"/>
        <v/>
      </c>
      <c r="BI159" s="83" t="str">
        <f t="shared" si="328"/>
        <v/>
      </c>
      <c r="BJ159" s="79" t="str">
        <f t="shared" ca="1" si="329"/>
        <v/>
      </c>
      <c r="BK159" s="83" t="str">
        <f t="shared" si="330"/>
        <v/>
      </c>
    </row>
    <row r="160" spans="1:63" s="69" customFormat="1" ht="21" hidden="1" customHeight="1">
      <c r="A160" s="282">
        <v>88</v>
      </c>
      <c r="B160" s="73"/>
      <c r="C160" s="78" t="str">
        <f t="shared" si="271"/>
        <v/>
      </c>
      <c r="D160" s="84" t="str">
        <f t="shared" ca="1" si="272"/>
        <v/>
      </c>
      <c r="E160" s="83" t="str">
        <f t="shared" si="273"/>
        <v/>
      </c>
      <c r="F160" s="79" t="str">
        <f t="shared" ca="1" si="274"/>
        <v/>
      </c>
      <c r="G160" s="83" t="str">
        <f t="shared" si="275"/>
        <v/>
      </c>
      <c r="H160" s="79" t="str">
        <f t="shared" ca="1" si="276"/>
        <v/>
      </c>
      <c r="I160" s="83" t="str">
        <f t="shared" si="277"/>
        <v/>
      </c>
      <c r="J160" s="79" t="str">
        <f t="shared" ca="1" si="278"/>
        <v/>
      </c>
      <c r="K160" s="83" t="str">
        <f t="shared" si="279"/>
        <v/>
      </c>
      <c r="L160" s="79" t="str">
        <f t="shared" ca="1" si="280"/>
        <v/>
      </c>
      <c r="M160" s="83" t="str">
        <f t="shared" si="331"/>
        <v/>
      </c>
      <c r="N160" s="79" t="str">
        <f t="shared" ca="1" si="281"/>
        <v/>
      </c>
      <c r="O160" s="83" t="str">
        <f t="shared" si="282"/>
        <v/>
      </c>
      <c r="P160" s="79" t="str">
        <f t="shared" ca="1" si="283"/>
        <v/>
      </c>
      <c r="Q160" s="83" t="str">
        <f t="shared" si="284"/>
        <v/>
      </c>
      <c r="R160" s="79" t="str">
        <f t="shared" ca="1" si="285"/>
        <v/>
      </c>
      <c r="S160" s="83" t="str">
        <f t="shared" si="286"/>
        <v/>
      </c>
      <c r="T160" s="79" t="str">
        <f t="shared" ca="1" si="287"/>
        <v/>
      </c>
      <c r="U160" s="83" t="str">
        <f t="shared" si="288"/>
        <v/>
      </c>
      <c r="V160" s="79" t="str">
        <f t="shared" ca="1" si="289"/>
        <v/>
      </c>
      <c r="W160" s="83" t="str">
        <f t="shared" si="290"/>
        <v/>
      </c>
      <c r="X160" s="79" t="str">
        <f t="shared" ca="1" si="291"/>
        <v/>
      </c>
      <c r="Y160" s="83" t="str">
        <f t="shared" si="292"/>
        <v/>
      </c>
      <c r="Z160" s="79" t="str">
        <f t="shared" ca="1" si="293"/>
        <v/>
      </c>
      <c r="AA160" s="83" t="str">
        <f t="shared" si="294"/>
        <v/>
      </c>
      <c r="AB160" s="79" t="str">
        <f t="shared" ca="1" si="295"/>
        <v/>
      </c>
      <c r="AC160" s="83" t="str">
        <f t="shared" si="296"/>
        <v/>
      </c>
      <c r="AD160" s="79" t="str">
        <f t="shared" ca="1" si="297"/>
        <v/>
      </c>
      <c r="AE160" s="83" t="str">
        <f t="shared" si="298"/>
        <v/>
      </c>
      <c r="AF160" s="79" t="str">
        <f t="shared" ca="1" si="299"/>
        <v/>
      </c>
      <c r="AG160" s="83" t="str">
        <f t="shared" si="300"/>
        <v/>
      </c>
      <c r="AH160" s="79" t="str">
        <f t="shared" ca="1" si="301"/>
        <v/>
      </c>
      <c r="AI160" s="83" t="str">
        <f t="shared" si="302"/>
        <v/>
      </c>
      <c r="AJ160" s="79" t="str">
        <f t="shared" ca="1" si="303"/>
        <v/>
      </c>
      <c r="AK160" s="83" t="str">
        <f t="shared" si="304"/>
        <v/>
      </c>
      <c r="AL160" s="79" t="str">
        <f t="shared" ca="1" si="305"/>
        <v/>
      </c>
      <c r="AM160" s="83" t="str">
        <f t="shared" si="306"/>
        <v/>
      </c>
      <c r="AN160" s="79" t="str">
        <f t="shared" ca="1" si="307"/>
        <v/>
      </c>
      <c r="AO160" s="83" t="str">
        <f t="shared" si="308"/>
        <v/>
      </c>
      <c r="AP160" s="79" t="str">
        <f t="shared" ca="1" si="309"/>
        <v/>
      </c>
      <c r="AQ160" s="83" t="str">
        <f t="shared" si="310"/>
        <v/>
      </c>
      <c r="AR160" s="79" t="str">
        <f t="shared" ca="1" si="311"/>
        <v/>
      </c>
      <c r="AS160" s="83" t="str">
        <f t="shared" si="312"/>
        <v/>
      </c>
      <c r="AT160" s="79" t="str">
        <f t="shared" ca="1" si="313"/>
        <v/>
      </c>
      <c r="AU160" s="83" t="str">
        <f t="shared" si="314"/>
        <v/>
      </c>
      <c r="AV160" s="79" t="str">
        <f t="shared" ca="1" si="315"/>
        <v/>
      </c>
      <c r="AW160" s="83" t="str">
        <f t="shared" si="316"/>
        <v/>
      </c>
      <c r="AX160" s="79" t="str">
        <f t="shared" ca="1" si="317"/>
        <v/>
      </c>
      <c r="AY160" s="83" t="str">
        <f t="shared" si="318"/>
        <v/>
      </c>
      <c r="AZ160" s="79" t="str">
        <f t="shared" ca="1" si="319"/>
        <v/>
      </c>
      <c r="BA160" s="83" t="str">
        <f t="shared" si="320"/>
        <v/>
      </c>
      <c r="BB160" s="79" t="str">
        <f t="shared" ca="1" si="321"/>
        <v/>
      </c>
      <c r="BC160" s="83" t="str">
        <f t="shared" si="322"/>
        <v/>
      </c>
      <c r="BD160" s="79" t="str">
        <f t="shared" ca="1" si="323"/>
        <v/>
      </c>
      <c r="BE160" s="83" t="str">
        <f t="shared" si="324"/>
        <v/>
      </c>
      <c r="BF160" s="79" t="str">
        <f t="shared" ca="1" si="325"/>
        <v/>
      </c>
      <c r="BG160" s="83" t="str">
        <f t="shared" si="326"/>
        <v/>
      </c>
      <c r="BH160" s="79" t="str">
        <f t="shared" ca="1" si="327"/>
        <v/>
      </c>
      <c r="BI160" s="83" t="str">
        <f t="shared" si="328"/>
        <v/>
      </c>
      <c r="BJ160" s="79" t="str">
        <f t="shared" ca="1" si="329"/>
        <v/>
      </c>
      <c r="BK160" s="83" t="str">
        <f t="shared" si="330"/>
        <v/>
      </c>
    </row>
    <row r="161" spans="1:63" s="69" customFormat="1" ht="21" hidden="1" customHeight="1">
      <c r="A161" s="282">
        <v>89</v>
      </c>
      <c r="B161" s="73"/>
      <c r="C161" s="78" t="str">
        <f t="shared" si="271"/>
        <v/>
      </c>
      <c r="D161" s="84" t="str">
        <f t="shared" ca="1" si="272"/>
        <v/>
      </c>
      <c r="E161" s="83" t="str">
        <f t="shared" si="273"/>
        <v/>
      </c>
      <c r="F161" s="79" t="str">
        <f t="shared" ca="1" si="274"/>
        <v/>
      </c>
      <c r="G161" s="83" t="str">
        <f t="shared" si="275"/>
        <v/>
      </c>
      <c r="H161" s="79" t="str">
        <f t="shared" ca="1" si="276"/>
        <v/>
      </c>
      <c r="I161" s="83" t="str">
        <f t="shared" si="277"/>
        <v/>
      </c>
      <c r="J161" s="79" t="str">
        <f t="shared" ca="1" si="278"/>
        <v/>
      </c>
      <c r="K161" s="83" t="str">
        <f t="shared" si="279"/>
        <v/>
      </c>
      <c r="L161" s="79" t="str">
        <f t="shared" ca="1" si="280"/>
        <v/>
      </c>
      <c r="M161" s="83" t="str">
        <f t="shared" si="331"/>
        <v/>
      </c>
      <c r="N161" s="79" t="str">
        <f t="shared" ca="1" si="281"/>
        <v/>
      </c>
      <c r="O161" s="83" t="str">
        <f t="shared" si="282"/>
        <v/>
      </c>
      <c r="P161" s="79" t="str">
        <f t="shared" ca="1" si="283"/>
        <v/>
      </c>
      <c r="Q161" s="83" t="str">
        <f t="shared" si="284"/>
        <v/>
      </c>
      <c r="R161" s="79" t="str">
        <f t="shared" ca="1" si="285"/>
        <v/>
      </c>
      <c r="S161" s="83" t="str">
        <f t="shared" si="286"/>
        <v/>
      </c>
      <c r="T161" s="79" t="str">
        <f t="shared" ca="1" si="287"/>
        <v/>
      </c>
      <c r="U161" s="83" t="str">
        <f t="shared" si="288"/>
        <v/>
      </c>
      <c r="V161" s="79" t="str">
        <f t="shared" ca="1" si="289"/>
        <v/>
      </c>
      <c r="W161" s="83" t="str">
        <f t="shared" si="290"/>
        <v/>
      </c>
      <c r="X161" s="79" t="str">
        <f t="shared" ca="1" si="291"/>
        <v/>
      </c>
      <c r="Y161" s="83" t="str">
        <f t="shared" si="292"/>
        <v/>
      </c>
      <c r="Z161" s="79" t="str">
        <f t="shared" ca="1" si="293"/>
        <v/>
      </c>
      <c r="AA161" s="83" t="str">
        <f t="shared" si="294"/>
        <v/>
      </c>
      <c r="AB161" s="79" t="str">
        <f t="shared" ca="1" si="295"/>
        <v/>
      </c>
      <c r="AC161" s="83" t="str">
        <f t="shared" si="296"/>
        <v/>
      </c>
      <c r="AD161" s="79" t="str">
        <f t="shared" ca="1" si="297"/>
        <v/>
      </c>
      <c r="AE161" s="83" t="str">
        <f t="shared" si="298"/>
        <v/>
      </c>
      <c r="AF161" s="79" t="str">
        <f t="shared" ca="1" si="299"/>
        <v/>
      </c>
      <c r="AG161" s="83" t="str">
        <f t="shared" si="300"/>
        <v/>
      </c>
      <c r="AH161" s="79" t="str">
        <f t="shared" ca="1" si="301"/>
        <v/>
      </c>
      <c r="AI161" s="83" t="str">
        <f t="shared" si="302"/>
        <v/>
      </c>
      <c r="AJ161" s="79" t="str">
        <f t="shared" ca="1" si="303"/>
        <v/>
      </c>
      <c r="AK161" s="83" t="str">
        <f t="shared" si="304"/>
        <v/>
      </c>
      <c r="AL161" s="79" t="str">
        <f t="shared" ca="1" si="305"/>
        <v/>
      </c>
      <c r="AM161" s="83" t="str">
        <f t="shared" si="306"/>
        <v/>
      </c>
      <c r="AN161" s="79" t="str">
        <f t="shared" ca="1" si="307"/>
        <v/>
      </c>
      <c r="AO161" s="83" t="str">
        <f t="shared" si="308"/>
        <v/>
      </c>
      <c r="AP161" s="79" t="str">
        <f t="shared" ca="1" si="309"/>
        <v/>
      </c>
      <c r="AQ161" s="83" t="str">
        <f t="shared" si="310"/>
        <v/>
      </c>
      <c r="AR161" s="79" t="str">
        <f t="shared" ca="1" si="311"/>
        <v/>
      </c>
      <c r="AS161" s="83" t="str">
        <f t="shared" si="312"/>
        <v/>
      </c>
      <c r="AT161" s="79" t="str">
        <f t="shared" ca="1" si="313"/>
        <v/>
      </c>
      <c r="AU161" s="83" t="str">
        <f t="shared" si="314"/>
        <v/>
      </c>
      <c r="AV161" s="79" t="str">
        <f t="shared" ca="1" si="315"/>
        <v/>
      </c>
      <c r="AW161" s="83" t="str">
        <f t="shared" si="316"/>
        <v/>
      </c>
      <c r="AX161" s="79" t="str">
        <f t="shared" ca="1" si="317"/>
        <v/>
      </c>
      <c r="AY161" s="83" t="str">
        <f t="shared" si="318"/>
        <v/>
      </c>
      <c r="AZ161" s="79" t="str">
        <f t="shared" ca="1" si="319"/>
        <v/>
      </c>
      <c r="BA161" s="83" t="str">
        <f t="shared" si="320"/>
        <v/>
      </c>
      <c r="BB161" s="79" t="str">
        <f t="shared" ca="1" si="321"/>
        <v/>
      </c>
      <c r="BC161" s="83" t="str">
        <f t="shared" si="322"/>
        <v/>
      </c>
      <c r="BD161" s="79" t="str">
        <f t="shared" ca="1" si="323"/>
        <v/>
      </c>
      <c r="BE161" s="83" t="str">
        <f t="shared" si="324"/>
        <v/>
      </c>
      <c r="BF161" s="79" t="str">
        <f t="shared" ca="1" si="325"/>
        <v/>
      </c>
      <c r="BG161" s="83" t="str">
        <f t="shared" si="326"/>
        <v/>
      </c>
      <c r="BH161" s="79" t="str">
        <f t="shared" ca="1" si="327"/>
        <v/>
      </c>
      <c r="BI161" s="83" t="str">
        <f t="shared" si="328"/>
        <v/>
      </c>
      <c r="BJ161" s="79" t="str">
        <f t="shared" ca="1" si="329"/>
        <v/>
      </c>
      <c r="BK161" s="83" t="str">
        <f t="shared" si="330"/>
        <v/>
      </c>
    </row>
    <row r="162" spans="1:63" s="69" customFormat="1" ht="21" hidden="1" customHeight="1">
      <c r="A162" s="282">
        <v>90</v>
      </c>
      <c r="B162" s="73"/>
      <c r="C162" s="78" t="str">
        <f t="shared" si="271"/>
        <v/>
      </c>
      <c r="D162" s="84" t="str">
        <f t="shared" ca="1" si="272"/>
        <v/>
      </c>
      <c r="E162" s="83" t="str">
        <f t="shared" si="273"/>
        <v/>
      </c>
      <c r="F162" s="79" t="str">
        <f t="shared" ca="1" si="274"/>
        <v/>
      </c>
      <c r="G162" s="83" t="str">
        <f t="shared" si="275"/>
        <v/>
      </c>
      <c r="H162" s="79" t="str">
        <f t="shared" ca="1" si="276"/>
        <v/>
      </c>
      <c r="I162" s="83" t="str">
        <f t="shared" si="277"/>
        <v/>
      </c>
      <c r="J162" s="79" t="str">
        <f t="shared" ca="1" si="278"/>
        <v/>
      </c>
      <c r="K162" s="83" t="str">
        <f t="shared" si="279"/>
        <v/>
      </c>
      <c r="L162" s="79" t="str">
        <f t="shared" ca="1" si="280"/>
        <v/>
      </c>
      <c r="M162" s="83" t="str">
        <f t="shared" si="331"/>
        <v/>
      </c>
      <c r="N162" s="79" t="str">
        <f t="shared" ca="1" si="281"/>
        <v/>
      </c>
      <c r="O162" s="83" t="str">
        <f t="shared" si="282"/>
        <v/>
      </c>
      <c r="P162" s="79" t="str">
        <f t="shared" ca="1" si="283"/>
        <v/>
      </c>
      <c r="Q162" s="83" t="str">
        <f t="shared" si="284"/>
        <v/>
      </c>
      <c r="R162" s="79" t="str">
        <f t="shared" ca="1" si="285"/>
        <v/>
      </c>
      <c r="S162" s="83" t="str">
        <f t="shared" si="286"/>
        <v/>
      </c>
      <c r="T162" s="79" t="str">
        <f t="shared" ca="1" si="287"/>
        <v/>
      </c>
      <c r="U162" s="83" t="str">
        <f t="shared" si="288"/>
        <v/>
      </c>
      <c r="V162" s="79" t="str">
        <f t="shared" ca="1" si="289"/>
        <v/>
      </c>
      <c r="W162" s="83" t="str">
        <f t="shared" si="290"/>
        <v/>
      </c>
      <c r="X162" s="79" t="str">
        <f t="shared" ca="1" si="291"/>
        <v/>
      </c>
      <c r="Y162" s="83" t="str">
        <f t="shared" si="292"/>
        <v/>
      </c>
      <c r="Z162" s="79" t="str">
        <f t="shared" ca="1" si="293"/>
        <v/>
      </c>
      <c r="AA162" s="83" t="str">
        <f t="shared" si="294"/>
        <v/>
      </c>
      <c r="AB162" s="79" t="str">
        <f t="shared" ca="1" si="295"/>
        <v/>
      </c>
      <c r="AC162" s="83" t="str">
        <f t="shared" si="296"/>
        <v/>
      </c>
      <c r="AD162" s="79" t="str">
        <f t="shared" ca="1" si="297"/>
        <v/>
      </c>
      <c r="AE162" s="83" t="str">
        <f t="shared" si="298"/>
        <v/>
      </c>
      <c r="AF162" s="79" t="str">
        <f t="shared" ca="1" si="299"/>
        <v/>
      </c>
      <c r="AG162" s="83" t="str">
        <f t="shared" si="300"/>
        <v/>
      </c>
      <c r="AH162" s="79" t="str">
        <f t="shared" ca="1" si="301"/>
        <v/>
      </c>
      <c r="AI162" s="83" t="str">
        <f t="shared" si="302"/>
        <v/>
      </c>
      <c r="AJ162" s="79" t="str">
        <f t="shared" ca="1" si="303"/>
        <v/>
      </c>
      <c r="AK162" s="83" t="str">
        <f t="shared" si="304"/>
        <v/>
      </c>
      <c r="AL162" s="79" t="str">
        <f t="shared" ca="1" si="305"/>
        <v/>
      </c>
      <c r="AM162" s="83" t="str">
        <f t="shared" si="306"/>
        <v/>
      </c>
      <c r="AN162" s="79" t="str">
        <f t="shared" ca="1" si="307"/>
        <v/>
      </c>
      <c r="AO162" s="83" t="str">
        <f t="shared" si="308"/>
        <v/>
      </c>
      <c r="AP162" s="79" t="str">
        <f t="shared" ca="1" si="309"/>
        <v/>
      </c>
      <c r="AQ162" s="83" t="str">
        <f t="shared" si="310"/>
        <v/>
      </c>
      <c r="AR162" s="79" t="str">
        <f t="shared" ca="1" si="311"/>
        <v/>
      </c>
      <c r="AS162" s="83" t="str">
        <f t="shared" si="312"/>
        <v/>
      </c>
      <c r="AT162" s="79" t="str">
        <f t="shared" ca="1" si="313"/>
        <v/>
      </c>
      <c r="AU162" s="83" t="str">
        <f t="shared" si="314"/>
        <v/>
      </c>
      <c r="AV162" s="79" t="str">
        <f t="shared" ca="1" si="315"/>
        <v/>
      </c>
      <c r="AW162" s="83" t="str">
        <f t="shared" si="316"/>
        <v/>
      </c>
      <c r="AX162" s="79" t="str">
        <f t="shared" ca="1" si="317"/>
        <v/>
      </c>
      <c r="AY162" s="83" t="str">
        <f t="shared" si="318"/>
        <v/>
      </c>
      <c r="AZ162" s="79" t="str">
        <f t="shared" ca="1" si="319"/>
        <v/>
      </c>
      <c r="BA162" s="83" t="str">
        <f t="shared" si="320"/>
        <v/>
      </c>
      <c r="BB162" s="79" t="str">
        <f t="shared" ca="1" si="321"/>
        <v/>
      </c>
      <c r="BC162" s="83" t="str">
        <f t="shared" si="322"/>
        <v/>
      </c>
      <c r="BD162" s="79" t="str">
        <f t="shared" ca="1" si="323"/>
        <v/>
      </c>
      <c r="BE162" s="83" t="str">
        <f t="shared" si="324"/>
        <v/>
      </c>
      <c r="BF162" s="79" t="str">
        <f t="shared" ca="1" si="325"/>
        <v/>
      </c>
      <c r="BG162" s="83" t="str">
        <f t="shared" si="326"/>
        <v/>
      </c>
      <c r="BH162" s="79" t="str">
        <f t="shared" ca="1" si="327"/>
        <v/>
      </c>
      <c r="BI162" s="83" t="str">
        <f t="shared" si="328"/>
        <v/>
      </c>
      <c r="BJ162" s="79" t="str">
        <f t="shared" ca="1" si="329"/>
        <v/>
      </c>
      <c r="BK162" s="83" t="str">
        <f t="shared" si="330"/>
        <v/>
      </c>
    </row>
  </sheetData>
  <sheetProtection algorithmName="SHA-512" hashValue="SyaUQMDzD9mS/wcGQ57XMc9CKoCWyA5obxYI1C2HAugeAUUC32qQ/QyXIZGPveXHS93t4xytQmtX14F2ZYVnUQ==" saltValue="5/GDapxjNOZBddUo3c+Esg==" spinCount="100000" sheet="1" objects="1" scenarios="1"/>
  <mergeCells count="165">
    <mergeCell ref="BF8:BG8"/>
    <mergeCell ref="BH8:BI8"/>
    <mergeCell ref="BF11:BG11"/>
    <mergeCell ref="BH11:BI11"/>
    <mergeCell ref="AV11:AW11"/>
    <mergeCell ref="AX11:AY11"/>
    <mergeCell ref="AZ11:BA11"/>
    <mergeCell ref="BJ7:BK7"/>
    <mergeCell ref="BJ8:BK8"/>
    <mergeCell ref="BJ9:BK9"/>
    <mergeCell ref="BJ10:BK10"/>
    <mergeCell ref="BJ11:BK11"/>
    <mergeCell ref="BF9:BG9"/>
    <mergeCell ref="BH9:BI9"/>
    <mergeCell ref="BF10:BG10"/>
    <mergeCell ref="BH10:BI10"/>
    <mergeCell ref="BF7:BG7"/>
    <mergeCell ref="BH7:BI7"/>
    <mergeCell ref="BB7:BC7"/>
    <mergeCell ref="BD7:BE7"/>
    <mergeCell ref="BB9:BC9"/>
    <mergeCell ref="BD9:BE9"/>
    <mergeCell ref="BB11:BC11"/>
    <mergeCell ref="BD11:BE11"/>
    <mergeCell ref="BB10:BC10"/>
    <mergeCell ref="BD10:BE10"/>
    <mergeCell ref="BB8:BC8"/>
    <mergeCell ref="BD8:BE8"/>
    <mergeCell ref="AN8:AO8"/>
    <mergeCell ref="AP8:AQ8"/>
    <mergeCell ref="AR8:AS8"/>
    <mergeCell ref="AT10:AU10"/>
    <mergeCell ref="AV10:AW10"/>
    <mergeCell ref="AX10:AY10"/>
    <mergeCell ref="AZ10:BA10"/>
    <mergeCell ref="AV7:AW7"/>
    <mergeCell ref="AX7:AY7"/>
    <mergeCell ref="AZ7:BA7"/>
    <mergeCell ref="AT8:AU8"/>
    <mergeCell ref="AV8:AW8"/>
    <mergeCell ref="AX8:AY8"/>
    <mergeCell ref="AZ8:BA8"/>
    <mergeCell ref="AF8:AG8"/>
    <mergeCell ref="AF9:AG9"/>
    <mergeCell ref="AV9:AW9"/>
    <mergeCell ref="AX9:AY9"/>
    <mergeCell ref="AZ9:BA9"/>
    <mergeCell ref="AF10:AG10"/>
    <mergeCell ref="AF11:AG11"/>
    <mergeCell ref="AL11:AM11"/>
    <mergeCell ref="AN11:AO11"/>
    <mergeCell ref="AP11:AQ11"/>
    <mergeCell ref="AR11:AS11"/>
    <mergeCell ref="AT7:AU7"/>
    <mergeCell ref="AT9:AU9"/>
    <mergeCell ref="AT11:AU11"/>
    <mergeCell ref="AL9:AM9"/>
    <mergeCell ref="AN9:AO9"/>
    <mergeCell ref="AP9:AQ9"/>
    <mergeCell ref="AR9:AS9"/>
    <mergeCell ref="AL10:AM10"/>
    <mergeCell ref="AN10:AO10"/>
    <mergeCell ref="AP10:AQ10"/>
    <mergeCell ref="AR10:AS10"/>
    <mergeCell ref="AL7:AM7"/>
    <mergeCell ref="AN7:AO7"/>
    <mergeCell ref="AP7:AQ7"/>
    <mergeCell ref="AR7:AS7"/>
    <mergeCell ref="AL8:AM8"/>
    <mergeCell ref="B13:G13"/>
    <mergeCell ref="B72:G72"/>
    <mergeCell ref="B10:C10"/>
    <mergeCell ref="X9:Y9"/>
    <mergeCell ref="Z9:AA9"/>
    <mergeCell ref="B11:C11"/>
    <mergeCell ref="D11:E11"/>
    <mergeCell ref="F11:G11"/>
    <mergeCell ref="H11:I11"/>
    <mergeCell ref="J11:K11"/>
    <mergeCell ref="L11:M11"/>
    <mergeCell ref="N11:O11"/>
    <mergeCell ref="P11:Q11"/>
    <mergeCell ref="R11:S11"/>
    <mergeCell ref="T11:U11"/>
    <mergeCell ref="X11:Y11"/>
    <mergeCell ref="Z11:AA11"/>
    <mergeCell ref="J10:K10"/>
    <mergeCell ref="B9:C9"/>
    <mergeCell ref="L10:M10"/>
    <mergeCell ref="N10:O10"/>
    <mergeCell ref="P10:Q10"/>
    <mergeCell ref="R10:S10"/>
    <mergeCell ref="T10:U10"/>
    <mergeCell ref="X10:Y10"/>
    <mergeCell ref="Z10:AA10"/>
    <mergeCell ref="AB10:AC10"/>
    <mergeCell ref="D9:E9"/>
    <mergeCell ref="R9:S9"/>
    <mergeCell ref="T9:U9"/>
    <mergeCell ref="D10:E10"/>
    <mergeCell ref="F10:G10"/>
    <mergeCell ref="L9:M9"/>
    <mergeCell ref="N9:O9"/>
    <mergeCell ref="P9:Q9"/>
    <mergeCell ref="F9:G9"/>
    <mergeCell ref="H9:I9"/>
    <mergeCell ref="J9:K9"/>
    <mergeCell ref="H10:I10"/>
    <mergeCell ref="Z7:AA7"/>
    <mergeCell ref="AB7:AC7"/>
    <mergeCell ref="AB11:AC11"/>
    <mergeCell ref="V9:W9"/>
    <mergeCell ref="AD11:AE11"/>
    <mergeCell ref="AJ11:AK11"/>
    <mergeCell ref="AJ9:AK9"/>
    <mergeCell ref="AJ10:AK10"/>
    <mergeCell ref="AD7:AE7"/>
    <mergeCell ref="AD8:AE8"/>
    <mergeCell ref="AJ8:AK8"/>
    <mergeCell ref="Z8:AA8"/>
    <mergeCell ref="AB8:AC8"/>
    <mergeCell ref="V10:W10"/>
    <mergeCell ref="V11:W11"/>
    <mergeCell ref="AB9:AC9"/>
    <mergeCell ref="AD9:AE9"/>
    <mergeCell ref="AD10:AE10"/>
    <mergeCell ref="AH7:AI7"/>
    <mergeCell ref="AH8:AI8"/>
    <mergeCell ref="AH9:AI9"/>
    <mergeCell ref="AH10:AI10"/>
    <mergeCell ref="AH11:AI11"/>
    <mergeCell ref="AF7:AG7"/>
    <mergeCell ref="V7:W7"/>
    <mergeCell ref="X7:Y7"/>
    <mergeCell ref="T8:U8"/>
    <mergeCell ref="V8:W8"/>
    <mergeCell ref="X8:Y8"/>
    <mergeCell ref="R8:S8"/>
    <mergeCell ref="B3:C3"/>
    <mergeCell ref="B1:AK1"/>
    <mergeCell ref="F5:G5"/>
    <mergeCell ref="F4:G4"/>
    <mergeCell ref="H4:I4"/>
    <mergeCell ref="H5:I5"/>
    <mergeCell ref="F3:I3"/>
    <mergeCell ref="L3:N3"/>
    <mergeCell ref="L4:N5"/>
    <mergeCell ref="B7:B8"/>
    <mergeCell ref="R7:S7"/>
    <mergeCell ref="H7:I7"/>
    <mergeCell ref="J7:K7"/>
    <mergeCell ref="L7:M7"/>
    <mergeCell ref="N7:O7"/>
    <mergeCell ref="P7:Q7"/>
    <mergeCell ref="F8:G8"/>
    <mergeCell ref="AJ7:AK7"/>
    <mergeCell ref="F7:G7"/>
    <mergeCell ref="D8:E8"/>
    <mergeCell ref="D7:E7"/>
    <mergeCell ref="H8:I8"/>
    <mergeCell ref="J8:K8"/>
    <mergeCell ref="L8:M8"/>
    <mergeCell ref="N8:O8"/>
    <mergeCell ref="P8:Q8"/>
    <mergeCell ref="T7:U7"/>
  </mergeCells>
  <printOptions horizontalCentered="1"/>
  <pageMargins left="0.39370078740157483" right="0.19685039370078741" top="0.39370078740157483" bottom="0.19685039370078741" header="0.31496062992125984" footer="0.31496062992125984"/>
  <pageSetup scale="85"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T45"/>
  <sheetViews>
    <sheetView showGridLines="0" tabSelected="1" zoomScale="70" zoomScaleNormal="70" workbookViewId="0">
      <selection activeCell="I49" sqref="I49"/>
    </sheetView>
  </sheetViews>
  <sheetFormatPr baseColWidth="10" defaultColWidth="11.42578125" defaultRowHeight="15.75"/>
  <cols>
    <col min="1" max="1" width="4.42578125" style="164" customWidth="1"/>
    <col min="2" max="2" width="6.140625" style="164" customWidth="1"/>
    <col min="3" max="3" width="17" style="164" customWidth="1"/>
    <col min="4" max="4" width="16" style="164" customWidth="1"/>
    <col min="5" max="5" width="5.5703125" style="164" customWidth="1"/>
    <col min="6" max="6" width="10" style="164" customWidth="1"/>
    <col min="7" max="7" width="17" style="164" customWidth="1"/>
    <col min="8" max="8" width="8.5703125" style="164" bestFit="1" customWidth="1"/>
    <col min="9" max="10" width="10" style="164" customWidth="1"/>
    <col min="11" max="11" width="16.28515625" style="164" customWidth="1"/>
    <col min="12" max="12" width="10.140625" style="164" customWidth="1"/>
    <col min="13" max="13" width="13.85546875" style="164" customWidth="1"/>
    <col min="14" max="14" width="18.85546875" style="164" customWidth="1"/>
    <col min="15" max="15" width="16.5703125" style="164" customWidth="1"/>
    <col min="16" max="16" width="29" style="164" customWidth="1"/>
    <col min="17" max="17" width="13.7109375" style="163" customWidth="1"/>
    <col min="18" max="18" width="8.28515625" style="163" customWidth="1"/>
    <col min="19" max="20" width="13.7109375" style="164" hidden="1" customWidth="1"/>
    <col min="21" max="16384" width="11.42578125" style="164"/>
  </cols>
  <sheetData>
    <row r="2" spans="2:20" ht="25.5" customHeight="1">
      <c r="B2" s="596" t="str">
        <f>+'1_ENTREGA'!A1</f>
        <v>UNIVERSIDAD DE ANTIOQUIA</v>
      </c>
      <c r="C2" s="597"/>
      <c r="D2" s="597"/>
      <c r="E2" s="597"/>
      <c r="F2" s="597"/>
      <c r="G2" s="597"/>
      <c r="H2" s="597"/>
      <c r="I2" s="597"/>
      <c r="J2" s="597"/>
      <c r="K2" s="597"/>
      <c r="L2" s="597"/>
      <c r="M2" s="597"/>
      <c r="N2" s="597"/>
      <c r="O2" s="597"/>
      <c r="P2" s="598"/>
    </row>
    <row r="3" spans="2:20" ht="48" customHeight="1">
      <c r="B3" s="599" t="str">
        <f>+'1_ENTREGA'!A2</f>
        <v>Invitación Pública N° VA-037-2020</v>
      </c>
      <c r="C3" s="600"/>
      <c r="D3" s="600"/>
      <c r="E3" s="600"/>
      <c r="F3" s="600"/>
      <c r="G3" s="600"/>
      <c r="H3" s="600"/>
      <c r="I3" s="600"/>
      <c r="J3" s="600"/>
      <c r="K3" s="600"/>
      <c r="L3" s="600"/>
      <c r="M3" s="600"/>
      <c r="N3" s="600"/>
      <c r="O3" s="600"/>
      <c r="P3" s="601"/>
    </row>
    <row r="4" spans="2:20" ht="45.75" customHeight="1">
      <c r="B4" s="599" t="str">
        <f>+'1_ENTREGA'!A4</f>
        <v>“Compra, suministro, instalación, configuración y puesta en marcha de los sistemas de seguridad electrónica propuestos para el bloque 22- piso 1, de la Universidad de Antioquia.”</v>
      </c>
      <c r="C4" s="600"/>
      <c r="D4" s="600"/>
      <c r="E4" s="600"/>
      <c r="F4" s="600"/>
      <c r="G4" s="600"/>
      <c r="H4" s="600"/>
      <c r="I4" s="600"/>
      <c r="J4" s="600"/>
      <c r="K4" s="600"/>
      <c r="L4" s="600"/>
      <c r="M4" s="600"/>
      <c r="N4" s="600"/>
      <c r="O4" s="600"/>
      <c r="P4" s="601"/>
    </row>
    <row r="5" spans="2:20" ht="26.25" customHeight="1">
      <c r="B5" s="602" t="s">
        <v>149</v>
      </c>
      <c r="C5" s="603"/>
      <c r="D5" s="603"/>
      <c r="E5" s="603"/>
      <c r="F5" s="603"/>
      <c r="G5" s="603"/>
      <c r="H5" s="603"/>
      <c r="I5" s="603"/>
      <c r="J5" s="603"/>
      <c r="K5" s="603"/>
      <c r="L5" s="603"/>
      <c r="M5" s="603"/>
      <c r="N5" s="603"/>
      <c r="O5" s="603"/>
      <c r="P5" s="604"/>
    </row>
    <row r="6" spans="2:20" ht="16.5" thickBot="1">
      <c r="B6" s="165"/>
      <c r="C6" s="165"/>
      <c r="D6" s="165"/>
      <c r="E6" s="165"/>
      <c r="F6" s="165"/>
      <c r="G6" s="165"/>
      <c r="H6" s="165"/>
      <c r="I6" s="165"/>
      <c r="J6" s="165"/>
      <c r="K6" s="165"/>
      <c r="L6" s="165"/>
      <c r="M6" s="165"/>
      <c r="N6" s="165"/>
      <c r="O6" s="165"/>
    </row>
    <row r="7" spans="2:20" ht="18" customHeight="1" thickBot="1">
      <c r="B7" s="605" t="s">
        <v>26</v>
      </c>
      <c r="C7" s="605"/>
      <c r="D7" s="939">
        <v>3448.89</v>
      </c>
      <c r="E7" s="605" t="s">
        <v>53</v>
      </c>
      <c r="F7" s="605"/>
      <c r="G7" s="605"/>
      <c r="H7" s="606" t="s">
        <v>41</v>
      </c>
      <c r="I7" s="606"/>
      <c r="J7" s="606"/>
      <c r="K7" s="606"/>
      <c r="L7" s="165"/>
      <c r="M7" s="165"/>
      <c r="N7" s="166" t="s">
        <v>25</v>
      </c>
      <c r="O7" s="167">
        <f>'5.2.1 EXPERIENCIA GRAL'!N6</f>
        <v>181946826</v>
      </c>
    </row>
    <row r="8" spans="2:20" ht="20.25" customHeight="1" thickBot="1">
      <c r="B8" s="593" t="s">
        <v>39</v>
      </c>
      <c r="C8" s="593"/>
      <c r="D8" s="940">
        <v>44176</v>
      </c>
      <c r="E8" s="941">
        <v>1</v>
      </c>
      <c r="F8" s="594" t="s">
        <v>72</v>
      </c>
      <c r="G8" s="594"/>
      <c r="H8" s="168">
        <f>IF(($D$7-TRUNC($D$7))&lt;=0.5,1,2)</f>
        <v>2</v>
      </c>
      <c r="I8" s="595" t="str">
        <f>IF(H8=3,VLOOKUP(H8,$E$8:$F$9,2,FALSE),IF(H8=2,VLOOKUP(H8,$E$8:$F$9,2,FALSE),IF(H8=1,VLOOKUP(H8,$E$8:$F$9,2,FALSE),"NINGUNO")))</f>
        <v>Media aritmética</v>
      </c>
      <c r="J8" s="595"/>
      <c r="K8" s="309">
        <f ca="1">IF($I$8="Media aritmética",ROUND(SUM(G14:G18)/O8,2),ROUND(_xlfn.STDEV.P(G14:G18),2))</f>
        <v>140847689.66999999</v>
      </c>
      <c r="L8" s="165"/>
      <c r="M8" s="165"/>
      <c r="N8" s="169" t="s">
        <v>52</v>
      </c>
      <c r="O8" s="170">
        <f ca="1">COUNT(G14:G18)</f>
        <v>3</v>
      </c>
    </row>
    <row r="9" spans="2:20" ht="36.75" customHeight="1" thickBot="1">
      <c r="B9" s="593" t="s">
        <v>147</v>
      </c>
      <c r="C9" s="593"/>
      <c r="D9" s="942">
        <v>152896576</v>
      </c>
      <c r="E9" s="941">
        <v>2</v>
      </c>
      <c r="F9" s="594" t="s">
        <v>51</v>
      </c>
      <c r="G9" s="594"/>
      <c r="H9" s="165"/>
      <c r="I9" s="165"/>
      <c r="J9" s="165"/>
      <c r="K9" s="165"/>
      <c r="L9" s="165"/>
      <c r="M9" s="171"/>
      <c r="N9" s="165"/>
      <c r="O9" s="165"/>
    </row>
    <row r="10" spans="2:20" ht="36.75" customHeight="1">
      <c r="B10" s="165"/>
      <c r="C10" s="165"/>
      <c r="D10" s="172"/>
      <c r="E10" s="165"/>
      <c r="F10" s="301"/>
      <c r="G10" s="301"/>
      <c r="H10" s="165"/>
      <c r="I10" s="165"/>
      <c r="J10" s="165"/>
      <c r="K10" s="165"/>
      <c r="L10" s="165"/>
      <c r="M10" s="171"/>
      <c r="N10" s="165"/>
      <c r="O10" s="165"/>
    </row>
    <row r="11" spans="2:20" ht="28.5" customHeight="1">
      <c r="B11" s="165"/>
      <c r="C11" s="165"/>
      <c r="D11" s="172"/>
      <c r="E11" s="165"/>
      <c r="F11" s="165"/>
      <c r="G11" s="165"/>
      <c r="I11" s="611" t="s">
        <v>66</v>
      </c>
      <c r="J11" s="612"/>
      <c r="K11" s="612"/>
      <c r="L11" s="173" t="s">
        <v>2</v>
      </c>
      <c r="M11" s="165"/>
    </row>
    <row r="12" spans="2:20" ht="18" customHeight="1">
      <c r="B12" s="174"/>
      <c r="C12" s="171"/>
      <c r="D12" s="174"/>
      <c r="E12" s="171"/>
      <c r="F12" s="175" t="s">
        <v>47</v>
      </c>
      <c r="G12" s="171"/>
      <c r="I12" s="943">
        <v>100</v>
      </c>
      <c r="J12" s="943">
        <v>120</v>
      </c>
      <c r="K12" s="944">
        <f>200-J12</f>
        <v>80</v>
      </c>
      <c r="L12" s="173">
        <f>+SUM(I12:K12)</f>
        <v>300</v>
      </c>
      <c r="M12" s="165"/>
    </row>
    <row r="13" spans="2:20" ht="47.25" customHeight="1">
      <c r="B13" s="176" t="s">
        <v>28</v>
      </c>
      <c r="C13" s="611" t="s">
        <v>29</v>
      </c>
      <c r="D13" s="612"/>
      <c r="E13" s="613"/>
      <c r="F13" s="177" t="s">
        <v>48</v>
      </c>
      <c r="G13" s="176" t="s">
        <v>109</v>
      </c>
      <c r="H13" s="611" t="s">
        <v>40</v>
      </c>
      <c r="I13" s="613"/>
      <c r="J13" s="178" t="s">
        <v>67</v>
      </c>
      <c r="K13" s="362" t="s">
        <v>68</v>
      </c>
      <c r="L13" s="179" t="s">
        <v>44</v>
      </c>
      <c r="M13" s="179" t="s">
        <v>148</v>
      </c>
      <c r="N13" s="611" t="s">
        <v>32</v>
      </c>
      <c r="O13" s="612"/>
      <c r="P13" s="613"/>
      <c r="S13" s="607" t="s">
        <v>27</v>
      </c>
      <c r="T13" s="607"/>
    </row>
    <row r="14" spans="2:20" s="188" customFormat="1" ht="32.25" customHeight="1">
      <c r="B14" s="180">
        <f>+IF('1_ENTREGA'!A8="","",'1_ENTREGA'!A8)</f>
        <v>1</v>
      </c>
      <c r="C14" s="608" t="str">
        <f t="shared" ref="C14" si="0">IF(B14="","",VLOOKUP(B14,LISTA_OFERENTES,2,FALSE))</f>
        <v>SERVISEL S.A.S</v>
      </c>
      <c r="D14" s="609"/>
      <c r="E14" s="610"/>
      <c r="F14" s="181" t="str">
        <f t="shared" ref="F14:F43" ca="1" si="1">IFERROR(IF(VLOOKUP(B14,ESTATUS,9,FALSE)=0, " ",VLOOKUP(B14,ESTATUS,9,FALSE))," ")</f>
        <v>NH</v>
      </c>
      <c r="G14" s="182" t="str">
        <f t="shared" ref="G14:G43" ca="1" si="2">IF(OR(F14="NH",F14=""),"",IF(VLOOKUP(B14,COSTO_D,2,FALSE)&gt;$D$9,"REVISAR",ROUND(VLOOKUP(B14,COSTO_D,2,FALSE),0)))</f>
        <v/>
      </c>
      <c r="H14" s="614" t="str">
        <f t="shared" ref="H14:H43" ca="1" si="3">IF(G14="","",IF($I$8="Media aritmética",(G14&lt;=$K$8)*100+(G14&gt;$K$8)*0,IF(AND((AVERAGE($G$14:$G$43)-$K$8/2&lt;=G14),(G14&lt;=(AVERAGE($G$14:$G$43)+$K$8/2))),100,0)))</f>
        <v/>
      </c>
      <c r="I14" s="615"/>
      <c r="J14" s="183" t="str">
        <f ca="1">+IF(F14="H",HLOOKUP(B14,'Cálculo Pt2'!$D$7:$BK$11,3,FALSE),"")</f>
        <v/>
      </c>
      <c r="K14" s="183" t="str">
        <f ca="1">+IF(F14="H",HLOOKUP(B14,'Cálculo Pt2'!$D$7:$BK$11,4,FALSE),"")</f>
        <v/>
      </c>
      <c r="L14" s="184" t="str">
        <f t="shared" ref="L14:L43" ca="1" si="4">IF(OR(F14="",F14="NH"),"",SUM(H14:K14))</f>
        <v/>
      </c>
      <c r="M14" s="185" t="str">
        <f t="shared" ref="M14:M43" ca="1" si="5">IFERROR(IF(OR(F14=" ",F14="NH")," ",VLOOKUP(L14,ORDEN,2,FALSE))," ")</f>
        <v xml:space="preserve"> </v>
      </c>
      <c r="N14" s="945" t="str">
        <f>+RESUMEN!J5</f>
        <v>Supera el índice de endeudamiento.</v>
      </c>
      <c r="O14" s="946"/>
      <c r="P14" s="947"/>
      <c r="S14" s="186">
        <f ca="1">IFERROR(LARGE($L$14:$L$18,T14)," ")</f>
        <v>263.82775119617224</v>
      </c>
      <c r="T14" s="187">
        <v>1</v>
      </c>
    </row>
    <row r="15" spans="2:20" s="188" customFormat="1">
      <c r="B15" s="180">
        <f>+IF('1_ENTREGA'!A9="","",'1_ENTREGA'!A9)</f>
        <v>2</v>
      </c>
      <c r="C15" s="608" t="str">
        <f t="shared" ref="C15:C29" si="6">IF(B15="","",VLOOKUP(B15,LISTA_OFERENTES,2,FALSE))</f>
        <v>FRISSON TECHNOLOGIES S.A.S</v>
      </c>
      <c r="D15" s="609"/>
      <c r="E15" s="610"/>
      <c r="F15" s="181" t="str">
        <f t="shared" ca="1" si="1"/>
        <v>H</v>
      </c>
      <c r="G15" s="182">
        <f t="shared" ca="1" si="2"/>
        <v>145245059</v>
      </c>
      <c r="H15" s="614">
        <f ca="1">IF(G15="","",IF($I$8="Media aritmética",(G15&lt;=$K$8)*100+(G15&gt;$K$8)*0,IF(AND((AVERAGE($G$14:$G$43)-$K$8/2&lt;=G15),(G15&lt;=(AVERAGE($G$14:$G$43)+$K$8/2))),100,0)))</f>
        <v>0</v>
      </c>
      <c r="I15" s="615"/>
      <c r="J15" s="183">
        <f ca="1">+IF(F15="H",HLOOKUP(B15,'Cálculo Pt2'!$D$7:$BK$11,3,FALSE),"")</f>
        <v>43.636363636363633</v>
      </c>
      <c r="K15" s="183">
        <f ca="1">+IF(F15="H",HLOOKUP(B15,'Cálculo Pt2'!$D$7:$BK$11,4,FALSE),"")</f>
        <v>46.315789473684205</v>
      </c>
      <c r="L15" s="184">
        <f ca="1">IF(OR(F15="",F15="NH"),"",SUM(H15:K15))</f>
        <v>89.952153110047846</v>
      </c>
      <c r="M15" s="185">
        <f t="shared" ca="1" si="5"/>
        <v>2</v>
      </c>
      <c r="N15" s="945"/>
      <c r="O15" s="946"/>
      <c r="P15" s="947"/>
      <c r="S15" s="186">
        <f t="shared" ref="S15:S18" ca="1" si="7">IFERROR(LARGE($L$14:$L$18,T15)," ")</f>
        <v>89.952153110047846</v>
      </c>
      <c r="T15" s="187">
        <v>2</v>
      </c>
    </row>
    <row r="16" spans="2:20" s="188" customFormat="1">
      <c r="B16" s="180">
        <f>+IF('1_ENTREGA'!A10="","",'1_ENTREGA'!A10)</f>
        <v>3</v>
      </c>
      <c r="C16" s="608" t="str">
        <f t="shared" si="6"/>
        <v>SEGURIDAD ATLAS LTDA.</v>
      </c>
      <c r="D16" s="609"/>
      <c r="E16" s="610"/>
      <c r="F16" s="181" t="str">
        <f t="shared" ca="1" si="1"/>
        <v>H</v>
      </c>
      <c r="G16" s="182">
        <f t="shared" ca="1" si="2"/>
        <v>145802081</v>
      </c>
      <c r="H16" s="614">
        <f t="shared" ca="1" si="3"/>
        <v>0</v>
      </c>
      <c r="I16" s="615"/>
      <c r="J16" s="183">
        <f ca="1">+IF(F16="H",HLOOKUP(B16,'Cálculo Pt2'!$D$7:$BK$11,3,FALSE),"")</f>
        <v>43.636363636363633</v>
      </c>
      <c r="K16" s="183">
        <f ca="1">+IF(F16="H",HLOOKUP(B16,'Cálculo Pt2'!$D$7:$BK$11,4,FALSE),"")</f>
        <v>42.105263157894733</v>
      </c>
      <c r="L16" s="184">
        <f t="shared" ca="1" si="4"/>
        <v>85.741626794258366</v>
      </c>
      <c r="M16" s="185">
        <f t="shared" ca="1" si="5"/>
        <v>3</v>
      </c>
      <c r="N16" s="945"/>
      <c r="O16" s="946"/>
      <c r="P16" s="947"/>
      <c r="S16" s="186">
        <f t="shared" ca="1" si="7"/>
        <v>85.741626794258366</v>
      </c>
      <c r="T16" s="187">
        <v>3</v>
      </c>
    </row>
    <row r="17" spans="2:20" s="188" customFormat="1">
      <c r="B17" s="180">
        <f>+IF('1_ENTREGA'!A11="","",'1_ENTREGA'!A11)</f>
        <v>4</v>
      </c>
      <c r="C17" s="608" t="str">
        <f t="shared" si="6"/>
        <v>SECURITY SHOPS LTDA</v>
      </c>
      <c r="D17" s="609"/>
      <c r="E17" s="610"/>
      <c r="F17" s="181" t="str">
        <f t="shared" ca="1" si="1"/>
        <v>H</v>
      </c>
      <c r="G17" s="182">
        <f t="shared" ca="1" si="2"/>
        <v>131495929</v>
      </c>
      <c r="H17" s="614">
        <f t="shared" ca="1" si="3"/>
        <v>100</v>
      </c>
      <c r="I17" s="615"/>
      <c r="J17" s="183">
        <f ca="1">+IF(F17="H",HLOOKUP(B17,'Cálculo Pt2'!$D$7:$BK$11,3,FALSE),"")</f>
        <v>109.09090909090908</v>
      </c>
      <c r="K17" s="183">
        <f ca="1">+IF(F17="H",HLOOKUP(B17,'Cálculo Pt2'!$D$7:$BK$11,4,FALSE),"")</f>
        <v>54.73684210526315</v>
      </c>
      <c r="L17" s="184">
        <f t="shared" ca="1" si="4"/>
        <v>263.82775119617224</v>
      </c>
      <c r="M17" s="185">
        <f t="shared" ca="1" si="5"/>
        <v>1</v>
      </c>
      <c r="N17" s="945"/>
      <c r="O17" s="946"/>
      <c r="P17" s="947"/>
      <c r="S17" s="186" t="str">
        <f t="shared" ca="1" si="7"/>
        <v xml:space="preserve"> </v>
      </c>
      <c r="T17" s="187">
        <v>4</v>
      </c>
    </row>
    <row r="18" spans="2:20" s="188" customFormat="1" ht="38.25" customHeight="1">
      <c r="B18" s="180">
        <f>+IF('1_ENTREGA'!A12="","",'1_ENTREGA'!A12)</f>
        <v>5</v>
      </c>
      <c r="C18" s="608" t="str">
        <f t="shared" si="6"/>
        <v>CYS TECNOLOGIA SAS</v>
      </c>
      <c r="D18" s="609"/>
      <c r="E18" s="610"/>
      <c r="F18" s="181" t="str">
        <f t="shared" ca="1" si="1"/>
        <v>NH</v>
      </c>
      <c r="G18" s="182" t="str">
        <f t="shared" ca="1" si="2"/>
        <v/>
      </c>
      <c r="H18" s="614" t="str">
        <f t="shared" ca="1" si="3"/>
        <v/>
      </c>
      <c r="I18" s="615"/>
      <c r="J18" s="183" t="str">
        <f ca="1">+IF(F18="H",HLOOKUP(B18,'Cálculo Pt2'!$D$7:$BK$11,3,FALSE),"")</f>
        <v/>
      </c>
      <c r="K18" s="183" t="str">
        <f ca="1">+IF(F18="H",HLOOKUP(B18,'Cálculo Pt2'!$D$7:$BK$11,4,FALSE),"")</f>
        <v/>
      </c>
      <c r="L18" s="184" t="str">
        <f t="shared" ca="1" si="4"/>
        <v/>
      </c>
      <c r="M18" s="185" t="str">
        <f t="shared" ca="1" si="5"/>
        <v xml:space="preserve"> </v>
      </c>
      <c r="N18" s="945" t="str">
        <f>+RESUMEN!J9</f>
        <v>Modificó el Anexo 2 Formato Propuesta Económica.</v>
      </c>
      <c r="O18" s="946"/>
      <c r="P18" s="947"/>
      <c r="S18" s="186" t="str">
        <f t="shared" ca="1" si="7"/>
        <v xml:space="preserve"> </v>
      </c>
      <c r="T18" s="187">
        <v>5</v>
      </c>
    </row>
    <row r="19" spans="2:20" s="188" customFormat="1" ht="27.75" hidden="1" customHeight="1">
      <c r="B19" s="180">
        <f>+IF('1_ENTREGA'!A13="","",'1_ENTREGA'!A13)</f>
        <v>6</v>
      </c>
      <c r="C19" s="608" t="str">
        <f t="shared" si="6"/>
        <v>F</v>
      </c>
      <c r="D19" s="609"/>
      <c r="E19" s="610"/>
      <c r="F19" s="181" t="str">
        <f t="shared" ca="1" si="1"/>
        <v xml:space="preserve"> </v>
      </c>
      <c r="G19" s="182">
        <f t="shared" ca="1" si="2"/>
        <v>0</v>
      </c>
      <c r="H19" s="614">
        <f t="shared" ca="1" si="3"/>
        <v>100</v>
      </c>
      <c r="I19" s="615"/>
      <c r="J19" s="183" t="str">
        <f ca="1">+IF(F19="H",HLOOKUP(B19,'Cálculo Pt2'!$D$7:$BK$11,3,FALSE),"")</f>
        <v/>
      </c>
      <c r="K19" s="183" t="str">
        <f ca="1">+IF(F19="H",HLOOKUP(B19,'Cálculo Pt2'!$D$7:$BK$11,4,FALSE),"")</f>
        <v/>
      </c>
      <c r="L19" s="184">
        <f t="shared" ca="1" si="4"/>
        <v>100</v>
      </c>
      <c r="M19" s="185" t="str">
        <f t="shared" ca="1" si="5"/>
        <v xml:space="preserve"> </v>
      </c>
      <c r="N19" s="945"/>
      <c r="O19" s="946"/>
      <c r="P19" s="947"/>
      <c r="S19" s="186">
        <f t="shared" ref="S19:S43" ca="1" si="8">IFERROR(LARGE($L$14:$L$43,T19)," ")</f>
        <v>100</v>
      </c>
      <c r="T19" s="187">
        <v>6</v>
      </c>
    </row>
    <row r="20" spans="2:20" s="188" customFormat="1" ht="27.75" hidden="1" customHeight="1">
      <c r="B20" s="180">
        <f>+IF('1_ENTREGA'!A14="","",'1_ENTREGA'!A14)</f>
        <v>7</v>
      </c>
      <c r="C20" s="608" t="str">
        <f t="shared" si="6"/>
        <v>G</v>
      </c>
      <c r="D20" s="609"/>
      <c r="E20" s="610"/>
      <c r="F20" s="181" t="str">
        <f t="shared" ca="1" si="1"/>
        <v xml:space="preserve"> </v>
      </c>
      <c r="G20" s="182">
        <f t="shared" ca="1" si="2"/>
        <v>0</v>
      </c>
      <c r="H20" s="614">
        <f t="shared" ca="1" si="3"/>
        <v>100</v>
      </c>
      <c r="I20" s="615"/>
      <c r="J20" s="183" t="str">
        <f ca="1">+IF(F20="H",HLOOKUP(B20,'Cálculo Pt2'!$D$7:$BK$11,3,FALSE),"")</f>
        <v/>
      </c>
      <c r="K20" s="183" t="str">
        <f ca="1">+IF(F20="H",HLOOKUP(B20,'Cálculo Pt2'!$D$7:$BK$11,4,FALSE),"")</f>
        <v/>
      </c>
      <c r="L20" s="184">
        <f t="shared" ca="1" si="4"/>
        <v>100</v>
      </c>
      <c r="M20" s="185" t="str">
        <f t="shared" ca="1" si="5"/>
        <v xml:space="preserve"> </v>
      </c>
      <c r="N20" s="945"/>
      <c r="O20" s="946"/>
      <c r="P20" s="947"/>
      <c r="S20" s="186">
        <f t="shared" ca="1" si="8"/>
        <v>100</v>
      </c>
      <c r="T20" s="187">
        <v>7</v>
      </c>
    </row>
    <row r="21" spans="2:20" s="188" customFormat="1" ht="27.75" hidden="1" customHeight="1">
      <c r="B21" s="180">
        <f>+IF('1_ENTREGA'!A15="","",'1_ENTREGA'!A15)</f>
        <v>8</v>
      </c>
      <c r="C21" s="608" t="str">
        <f t="shared" si="6"/>
        <v>H</v>
      </c>
      <c r="D21" s="609"/>
      <c r="E21" s="610"/>
      <c r="F21" s="181" t="str">
        <f t="shared" ca="1" si="1"/>
        <v xml:space="preserve"> </v>
      </c>
      <c r="G21" s="182">
        <f t="shared" ca="1" si="2"/>
        <v>0</v>
      </c>
      <c r="H21" s="614">
        <f t="shared" ca="1" si="3"/>
        <v>100</v>
      </c>
      <c r="I21" s="615"/>
      <c r="J21" s="183" t="str">
        <f ca="1">+IF(F21="H",HLOOKUP(B21,'Cálculo Pt2'!$D$7:$BK$11,3,FALSE),"")</f>
        <v/>
      </c>
      <c r="K21" s="183" t="str">
        <f ca="1">+IF(F21="H",HLOOKUP(B21,'Cálculo Pt2'!$D$7:$BK$11,4,FALSE),"")</f>
        <v/>
      </c>
      <c r="L21" s="184">
        <f t="shared" ca="1" si="4"/>
        <v>100</v>
      </c>
      <c r="M21" s="185" t="str">
        <f t="shared" ca="1" si="5"/>
        <v xml:space="preserve"> </v>
      </c>
      <c r="N21" s="945"/>
      <c r="O21" s="946"/>
      <c r="P21" s="947"/>
      <c r="S21" s="186">
        <f t="shared" ca="1" si="8"/>
        <v>100</v>
      </c>
      <c r="T21" s="187">
        <v>8</v>
      </c>
    </row>
    <row r="22" spans="2:20" s="188" customFormat="1" ht="27.75" hidden="1" customHeight="1">
      <c r="B22" s="180">
        <f>+IF('1_ENTREGA'!A16="","",'1_ENTREGA'!A16)</f>
        <v>9</v>
      </c>
      <c r="C22" s="608" t="str">
        <f t="shared" si="6"/>
        <v>I</v>
      </c>
      <c r="D22" s="609"/>
      <c r="E22" s="610"/>
      <c r="F22" s="181" t="str">
        <f t="shared" ca="1" si="1"/>
        <v xml:space="preserve"> </v>
      </c>
      <c r="G22" s="182">
        <f t="shared" ca="1" si="2"/>
        <v>0</v>
      </c>
      <c r="H22" s="614">
        <f t="shared" ca="1" si="3"/>
        <v>100</v>
      </c>
      <c r="I22" s="615"/>
      <c r="J22" s="183" t="str">
        <f ca="1">+IF(F22="H",HLOOKUP(B22,'Cálculo Pt2'!$D$7:$BK$11,3,FALSE),"")</f>
        <v/>
      </c>
      <c r="K22" s="183" t="str">
        <f ca="1">+IF(F22="H",HLOOKUP(B22,'Cálculo Pt2'!$D$7:$BK$11,4,FALSE),"")</f>
        <v/>
      </c>
      <c r="L22" s="184">
        <f t="shared" ca="1" si="4"/>
        <v>100</v>
      </c>
      <c r="M22" s="185" t="str">
        <f t="shared" ca="1" si="5"/>
        <v xml:space="preserve"> </v>
      </c>
      <c r="N22" s="945"/>
      <c r="O22" s="946"/>
      <c r="P22" s="947"/>
      <c r="S22" s="186">
        <f t="shared" ca="1" si="8"/>
        <v>100</v>
      </c>
      <c r="T22" s="187">
        <v>9</v>
      </c>
    </row>
    <row r="23" spans="2:20" s="188" customFormat="1" ht="27.75" hidden="1" customHeight="1">
      <c r="B23" s="180">
        <f>+IF('1_ENTREGA'!A17="","",'1_ENTREGA'!A17)</f>
        <v>10</v>
      </c>
      <c r="C23" s="608" t="str">
        <f t="shared" si="6"/>
        <v>J</v>
      </c>
      <c r="D23" s="609"/>
      <c r="E23" s="610"/>
      <c r="F23" s="181" t="str">
        <f t="shared" ca="1" si="1"/>
        <v xml:space="preserve"> </v>
      </c>
      <c r="G23" s="182">
        <f t="shared" ca="1" si="2"/>
        <v>0</v>
      </c>
      <c r="H23" s="614">
        <f t="shared" ca="1" si="3"/>
        <v>100</v>
      </c>
      <c r="I23" s="615"/>
      <c r="J23" s="183" t="str">
        <f ca="1">+IF(F23="H",HLOOKUP(B23,'Cálculo Pt2'!$D$7:$BK$11,3,FALSE),"")</f>
        <v/>
      </c>
      <c r="K23" s="183" t="str">
        <f ca="1">+IF(F23="H",HLOOKUP(B23,'Cálculo Pt2'!$D$7:$BK$11,4,FALSE),"")</f>
        <v/>
      </c>
      <c r="L23" s="184">
        <f t="shared" ca="1" si="4"/>
        <v>100</v>
      </c>
      <c r="M23" s="185" t="str">
        <f t="shared" ca="1" si="5"/>
        <v xml:space="preserve"> </v>
      </c>
      <c r="N23" s="945"/>
      <c r="O23" s="946"/>
      <c r="P23" s="947"/>
      <c r="S23" s="186">
        <f t="shared" ca="1" si="8"/>
        <v>100</v>
      </c>
      <c r="T23" s="187">
        <v>10</v>
      </c>
    </row>
    <row r="24" spans="2:20" s="188" customFormat="1" ht="27.75" hidden="1" customHeight="1">
      <c r="B24" s="180">
        <f>+IF('1_ENTREGA'!A18="","",'1_ENTREGA'!A18)</f>
        <v>11</v>
      </c>
      <c r="C24" s="608" t="str">
        <f t="shared" si="6"/>
        <v>K</v>
      </c>
      <c r="D24" s="609"/>
      <c r="E24" s="610"/>
      <c r="F24" s="181" t="str">
        <f t="shared" ca="1" si="1"/>
        <v xml:space="preserve"> </v>
      </c>
      <c r="G24" s="182">
        <f t="shared" ca="1" si="2"/>
        <v>0</v>
      </c>
      <c r="H24" s="614">
        <f t="shared" ca="1" si="3"/>
        <v>100</v>
      </c>
      <c r="I24" s="615"/>
      <c r="J24" s="183" t="str">
        <f ca="1">+IF(F24="H",HLOOKUP(B24,'Cálculo Pt2'!$D$7:$BK$11,3,FALSE),"")</f>
        <v/>
      </c>
      <c r="K24" s="183" t="str">
        <f ca="1">+IF(F24="H",HLOOKUP(B24,'Cálculo Pt2'!$D$7:$BK$11,4,FALSE),"")</f>
        <v/>
      </c>
      <c r="L24" s="184">
        <f t="shared" ca="1" si="4"/>
        <v>100</v>
      </c>
      <c r="M24" s="185" t="str">
        <f t="shared" ca="1" si="5"/>
        <v xml:space="preserve"> </v>
      </c>
      <c r="N24" s="945"/>
      <c r="O24" s="946"/>
      <c r="P24" s="947"/>
      <c r="S24" s="186">
        <f t="shared" ca="1" si="8"/>
        <v>100</v>
      </c>
      <c r="T24" s="187">
        <v>11</v>
      </c>
    </row>
    <row r="25" spans="2:20" s="188" customFormat="1" ht="27.75" hidden="1" customHeight="1">
      <c r="B25" s="180">
        <f>+IF('1_ENTREGA'!A19="","",'1_ENTREGA'!A19)</f>
        <v>12</v>
      </c>
      <c r="C25" s="608" t="str">
        <f t="shared" si="6"/>
        <v>L</v>
      </c>
      <c r="D25" s="609"/>
      <c r="E25" s="610"/>
      <c r="F25" s="181" t="str">
        <f t="shared" ca="1" si="1"/>
        <v xml:space="preserve"> </v>
      </c>
      <c r="G25" s="182">
        <f t="shared" ca="1" si="2"/>
        <v>0</v>
      </c>
      <c r="H25" s="614">
        <f t="shared" ca="1" si="3"/>
        <v>100</v>
      </c>
      <c r="I25" s="615"/>
      <c r="J25" s="183" t="str">
        <f ca="1">+IF(F25="H",HLOOKUP(B25,'Cálculo Pt2'!$D$7:$BK$11,3,FALSE),"")</f>
        <v/>
      </c>
      <c r="K25" s="183" t="str">
        <f ca="1">+IF(F25="H",HLOOKUP(B25,'Cálculo Pt2'!$D$7:$BK$11,4,FALSE),"")</f>
        <v/>
      </c>
      <c r="L25" s="184">
        <f t="shared" ca="1" si="4"/>
        <v>100</v>
      </c>
      <c r="M25" s="185" t="str">
        <f t="shared" ca="1" si="5"/>
        <v xml:space="preserve"> </v>
      </c>
      <c r="N25" s="945"/>
      <c r="O25" s="946"/>
      <c r="P25" s="947"/>
      <c r="S25" s="186">
        <f t="shared" ca="1" si="8"/>
        <v>100</v>
      </c>
      <c r="T25" s="187">
        <v>12</v>
      </c>
    </row>
    <row r="26" spans="2:20" s="188" customFormat="1" ht="27.75" hidden="1" customHeight="1">
      <c r="B26" s="180">
        <f>+IF('1_ENTREGA'!A20="","",'1_ENTREGA'!A20)</f>
        <v>13</v>
      </c>
      <c r="C26" s="608" t="str">
        <f t="shared" si="6"/>
        <v>M</v>
      </c>
      <c r="D26" s="609"/>
      <c r="E26" s="610"/>
      <c r="F26" s="181" t="str">
        <f t="shared" ca="1" si="1"/>
        <v xml:space="preserve"> </v>
      </c>
      <c r="G26" s="182">
        <f t="shared" ca="1" si="2"/>
        <v>0</v>
      </c>
      <c r="H26" s="614">
        <f t="shared" ca="1" si="3"/>
        <v>100</v>
      </c>
      <c r="I26" s="615"/>
      <c r="J26" s="183" t="str">
        <f ca="1">+IF(F26="H",HLOOKUP(B26,'Cálculo Pt2'!$D$7:$BK$11,3,FALSE),"")</f>
        <v/>
      </c>
      <c r="K26" s="183" t="str">
        <f ca="1">+IF(F26="H",HLOOKUP(B26,'Cálculo Pt2'!$D$7:$BK$11,4,FALSE),"")</f>
        <v/>
      </c>
      <c r="L26" s="184">
        <f t="shared" ca="1" si="4"/>
        <v>100</v>
      </c>
      <c r="M26" s="185" t="str">
        <f t="shared" ca="1" si="5"/>
        <v xml:space="preserve"> </v>
      </c>
      <c r="N26" s="945"/>
      <c r="O26" s="946"/>
      <c r="P26" s="947"/>
      <c r="S26" s="186">
        <f t="shared" ca="1" si="8"/>
        <v>100</v>
      </c>
      <c r="T26" s="187">
        <v>13</v>
      </c>
    </row>
    <row r="27" spans="2:20" s="188" customFormat="1" ht="27.75" hidden="1" customHeight="1">
      <c r="B27" s="180">
        <f>+IF('1_ENTREGA'!A21="","",'1_ENTREGA'!A21)</f>
        <v>14</v>
      </c>
      <c r="C27" s="608" t="str">
        <f t="shared" si="6"/>
        <v>N</v>
      </c>
      <c r="D27" s="609"/>
      <c r="E27" s="610"/>
      <c r="F27" s="181" t="str">
        <f t="shared" ca="1" si="1"/>
        <v xml:space="preserve"> </v>
      </c>
      <c r="G27" s="182">
        <f t="shared" ca="1" si="2"/>
        <v>0</v>
      </c>
      <c r="H27" s="614">
        <f t="shared" ca="1" si="3"/>
        <v>100</v>
      </c>
      <c r="I27" s="615"/>
      <c r="J27" s="183" t="str">
        <f ca="1">+IF(F27="H",HLOOKUP(B27,'Cálculo Pt2'!$D$7:$BK$11,3,FALSE),"")</f>
        <v/>
      </c>
      <c r="K27" s="183" t="str">
        <f ca="1">+IF(F27="H",HLOOKUP(B27,'Cálculo Pt2'!$D$7:$BK$11,4,FALSE),"")</f>
        <v/>
      </c>
      <c r="L27" s="184">
        <f t="shared" ca="1" si="4"/>
        <v>100</v>
      </c>
      <c r="M27" s="185" t="str">
        <f t="shared" ca="1" si="5"/>
        <v xml:space="preserve"> </v>
      </c>
      <c r="N27" s="945"/>
      <c r="O27" s="946"/>
      <c r="P27" s="947"/>
      <c r="S27" s="186">
        <f t="shared" ca="1" si="8"/>
        <v>100</v>
      </c>
      <c r="T27" s="187">
        <v>14</v>
      </c>
    </row>
    <row r="28" spans="2:20" s="188" customFormat="1" ht="27.75" hidden="1" customHeight="1">
      <c r="B28" s="180">
        <f>+IF('1_ENTREGA'!A22="","",'1_ENTREGA'!A22)</f>
        <v>15</v>
      </c>
      <c r="C28" s="608" t="str">
        <f t="shared" si="6"/>
        <v>Ñ</v>
      </c>
      <c r="D28" s="609"/>
      <c r="E28" s="610"/>
      <c r="F28" s="181" t="str">
        <f t="shared" ca="1" si="1"/>
        <v xml:space="preserve"> </v>
      </c>
      <c r="G28" s="182">
        <f t="shared" ca="1" si="2"/>
        <v>0</v>
      </c>
      <c r="H28" s="614">
        <f t="shared" ca="1" si="3"/>
        <v>100</v>
      </c>
      <c r="I28" s="615"/>
      <c r="J28" s="183" t="str">
        <f ca="1">+IF(F28="H",HLOOKUP(B28,'Cálculo Pt2'!$D$7:$BK$11,3,FALSE),"")</f>
        <v/>
      </c>
      <c r="K28" s="183" t="str">
        <f ca="1">+IF(F28="H",HLOOKUP(B28,'Cálculo Pt2'!$D$7:$BK$11,4,FALSE),"")</f>
        <v/>
      </c>
      <c r="L28" s="184">
        <f t="shared" ca="1" si="4"/>
        <v>100</v>
      </c>
      <c r="M28" s="185" t="str">
        <f t="shared" ca="1" si="5"/>
        <v xml:space="preserve"> </v>
      </c>
      <c r="N28" s="945"/>
      <c r="O28" s="946"/>
      <c r="P28" s="947"/>
      <c r="S28" s="186">
        <f t="shared" ca="1" si="8"/>
        <v>100</v>
      </c>
      <c r="T28" s="187">
        <v>15</v>
      </c>
    </row>
    <row r="29" spans="2:20" s="188" customFormat="1" ht="27.75" hidden="1" customHeight="1">
      <c r="B29" s="180">
        <f>+IF('1_ENTREGA'!A23="","",'1_ENTREGA'!A23)</f>
        <v>16</v>
      </c>
      <c r="C29" s="608" t="str">
        <f t="shared" si="6"/>
        <v>O1</v>
      </c>
      <c r="D29" s="609"/>
      <c r="E29" s="610"/>
      <c r="F29" s="181" t="str">
        <f t="shared" ca="1" si="1"/>
        <v xml:space="preserve"> </v>
      </c>
      <c r="G29" s="182">
        <f t="shared" ca="1" si="2"/>
        <v>0</v>
      </c>
      <c r="H29" s="614">
        <f t="shared" ca="1" si="3"/>
        <v>100</v>
      </c>
      <c r="I29" s="615"/>
      <c r="J29" s="183" t="str">
        <f ca="1">+IF(F29="H",HLOOKUP(B29,'Cálculo Pt2'!$D$7:$BK$11,3,FALSE),"")</f>
        <v/>
      </c>
      <c r="K29" s="183" t="str">
        <f ca="1">+IF(F29="H",HLOOKUP(B29,'Cálculo Pt2'!$D$7:$BK$11,4,FALSE),"")</f>
        <v/>
      </c>
      <c r="L29" s="184">
        <f t="shared" ca="1" si="4"/>
        <v>100</v>
      </c>
      <c r="M29" s="185" t="str">
        <f t="shared" ca="1" si="5"/>
        <v xml:space="preserve"> </v>
      </c>
      <c r="N29" s="945"/>
      <c r="O29" s="946"/>
      <c r="P29" s="947"/>
      <c r="S29" s="186">
        <f t="shared" ca="1" si="8"/>
        <v>100</v>
      </c>
      <c r="T29" s="187">
        <v>16</v>
      </c>
    </row>
    <row r="30" spans="2:20" s="188" customFormat="1" ht="27.75" hidden="1" customHeight="1">
      <c r="B30" s="180">
        <f>+IF('1_ENTREGA'!A24="","",'1_ENTREGA'!A24)</f>
        <v>17</v>
      </c>
      <c r="C30" s="608" t="str">
        <f t="shared" ref="C30:C42" si="9">IF(B30="","",VLOOKUP(B30,LISTA_OFERENTES,2,FALSE))</f>
        <v>O2</v>
      </c>
      <c r="D30" s="609"/>
      <c r="E30" s="610"/>
      <c r="F30" s="181" t="str">
        <f t="shared" ca="1" si="1"/>
        <v xml:space="preserve"> </v>
      </c>
      <c r="G30" s="182">
        <f t="shared" ca="1" si="2"/>
        <v>0</v>
      </c>
      <c r="H30" s="614">
        <f t="shared" ca="1" si="3"/>
        <v>100</v>
      </c>
      <c r="I30" s="615"/>
      <c r="J30" s="183" t="str">
        <f ca="1">+IF(F30="H",HLOOKUP(B30,'Cálculo Pt2'!$D$7:$BK$11,3,FALSE),"")</f>
        <v/>
      </c>
      <c r="K30" s="183" t="str">
        <f ca="1">+IF(F30="H",HLOOKUP(B30,'Cálculo Pt2'!$D$7:$BK$11,4,FALSE),"")</f>
        <v/>
      </c>
      <c r="L30" s="184">
        <f t="shared" ca="1" si="4"/>
        <v>100</v>
      </c>
      <c r="M30" s="185" t="str">
        <f t="shared" ca="1" si="5"/>
        <v xml:space="preserve"> </v>
      </c>
      <c r="N30" s="948"/>
      <c r="O30" s="949"/>
      <c r="P30" s="950"/>
      <c r="S30" s="186">
        <f t="shared" ca="1" si="8"/>
        <v>100</v>
      </c>
      <c r="T30" s="187">
        <v>17</v>
      </c>
    </row>
    <row r="31" spans="2:20" s="188" customFormat="1" ht="27.75" hidden="1" customHeight="1">
      <c r="B31" s="180">
        <f>+IF('1_ENTREGA'!A25="","",'1_ENTREGA'!A25)</f>
        <v>18</v>
      </c>
      <c r="C31" s="608" t="str">
        <f t="shared" si="9"/>
        <v>O3</v>
      </c>
      <c r="D31" s="609"/>
      <c r="E31" s="610"/>
      <c r="F31" s="181" t="str">
        <f t="shared" ca="1" si="1"/>
        <v xml:space="preserve"> </v>
      </c>
      <c r="G31" s="182">
        <f t="shared" ca="1" si="2"/>
        <v>0</v>
      </c>
      <c r="H31" s="614">
        <f t="shared" ca="1" si="3"/>
        <v>100</v>
      </c>
      <c r="I31" s="615"/>
      <c r="J31" s="183" t="str">
        <f ca="1">+IF(F31="H",HLOOKUP(B31,'Cálculo Pt2'!$D$7:$BK$11,3,FALSE),"")</f>
        <v/>
      </c>
      <c r="K31" s="183" t="str">
        <f ca="1">+IF(F31="H",HLOOKUP(B31,'Cálculo Pt2'!$D$7:$BK$11,4,FALSE),"")</f>
        <v/>
      </c>
      <c r="L31" s="184">
        <f t="shared" ca="1" si="4"/>
        <v>100</v>
      </c>
      <c r="M31" s="185" t="str">
        <f t="shared" ca="1" si="5"/>
        <v xml:space="preserve"> </v>
      </c>
      <c r="N31" s="948"/>
      <c r="O31" s="949"/>
      <c r="P31" s="950"/>
      <c r="S31" s="186">
        <f t="shared" ca="1" si="8"/>
        <v>100</v>
      </c>
      <c r="T31" s="187">
        <v>18</v>
      </c>
    </row>
    <row r="32" spans="2:20" s="188" customFormat="1" ht="27.75" hidden="1" customHeight="1">
      <c r="B32" s="180">
        <f>+IF('1_ENTREGA'!A26="","",'1_ENTREGA'!A26)</f>
        <v>19</v>
      </c>
      <c r="C32" s="608" t="str">
        <f t="shared" si="9"/>
        <v>O4</v>
      </c>
      <c r="D32" s="609"/>
      <c r="E32" s="610"/>
      <c r="F32" s="181" t="str">
        <f t="shared" ca="1" si="1"/>
        <v xml:space="preserve"> </v>
      </c>
      <c r="G32" s="182">
        <f t="shared" ca="1" si="2"/>
        <v>0</v>
      </c>
      <c r="H32" s="614">
        <f t="shared" ca="1" si="3"/>
        <v>100</v>
      </c>
      <c r="I32" s="615"/>
      <c r="J32" s="183" t="str">
        <f ca="1">+IF(F32="H",HLOOKUP(B32,'Cálculo Pt2'!$D$7:$BK$11,3,FALSE),"")</f>
        <v/>
      </c>
      <c r="K32" s="183" t="str">
        <f ca="1">+IF(F32="H",HLOOKUP(B32,'Cálculo Pt2'!$D$7:$BK$11,4,FALSE),"")</f>
        <v/>
      </c>
      <c r="L32" s="184">
        <f t="shared" ca="1" si="4"/>
        <v>100</v>
      </c>
      <c r="M32" s="185" t="str">
        <f t="shared" ca="1" si="5"/>
        <v xml:space="preserve"> </v>
      </c>
      <c r="N32" s="948"/>
      <c r="O32" s="949"/>
      <c r="P32" s="950"/>
      <c r="S32" s="186">
        <f t="shared" ca="1" si="8"/>
        <v>100</v>
      </c>
      <c r="T32" s="187">
        <v>19</v>
      </c>
    </row>
    <row r="33" spans="2:20" s="188" customFormat="1" ht="27.75" hidden="1" customHeight="1">
      <c r="B33" s="180">
        <f>+IF('1_ENTREGA'!A27="","",'1_ENTREGA'!A27)</f>
        <v>20</v>
      </c>
      <c r="C33" s="608" t="str">
        <f t="shared" si="9"/>
        <v>O5</v>
      </c>
      <c r="D33" s="609"/>
      <c r="E33" s="610"/>
      <c r="F33" s="181" t="str">
        <f t="shared" ca="1" si="1"/>
        <v xml:space="preserve"> </v>
      </c>
      <c r="G33" s="182">
        <f t="shared" ca="1" si="2"/>
        <v>0</v>
      </c>
      <c r="H33" s="614">
        <f t="shared" ca="1" si="3"/>
        <v>100</v>
      </c>
      <c r="I33" s="615"/>
      <c r="J33" s="183" t="str">
        <f ca="1">+IF(F33="H",HLOOKUP(B33,'Cálculo Pt2'!$D$7:$BK$11,3,FALSE),"")</f>
        <v/>
      </c>
      <c r="K33" s="183" t="str">
        <f ca="1">+IF(F33="H",HLOOKUP(B33,'Cálculo Pt2'!$D$7:$BK$11,4,FALSE),"")</f>
        <v/>
      </c>
      <c r="L33" s="184">
        <f t="shared" ca="1" si="4"/>
        <v>100</v>
      </c>
      <c r="M33" s="185" t="str">
        <f t="shared" ca="1" si="5"/>
        <v xml:space="preserve"> </v>
      </c>
      <c r="N33" s="948"/>
      <c r="O33" s="949"/>
      <c r="P33" s="950"/>
      <c r="S33" s="186">
        <f t="shared" ca="1" si="8"/>
        <v>100</v>
      </c>
      <c r="T33" s="187">
        <v>20</v>
      </c>
    </row>
    <row r="34" spans="2:20" s="188" customFormat="1" ht="27.75" hidden="1" customHeight="1">
      <c r="B34" s="180">
        <f>+IF('1_ENTREGA'!A28="","",'1_ENTREGA'!A28)</f>
        <v>21</v>
      </c>
      <c r="C34" s="608" t="str">
        <f t="shared" si="9"/>
        <v>O6</v>
      </c>
      <c r="D34" s="609"/>
      <c r="E34" s="610"/>
      <c r="F34" s="181" t="str">
        <f t="shared" ca="1" si="1"/>
        <v xml:space="preserve"> </v>
      </c>
      <c r="G34" s="182">
        <f t="shared" ca="1" si="2"/>
        <v>0</v>
      </c>
      <c r="H34" s="614">
        <f t="shared" ca="1" si="3"/>
        <v>100</v>
      </c>
      <c r="I34" s="615"/>
      <c r="J34" s="183" t="str">
        <f ca="1">+IF(F34="H",HLOOKUP(B34,'Cálculo Pt2'!$D$7:$BK$11,3,FALSE),"")</f>
        <v/>
      </c>
      <c r="K34" s="183" t="str">
        <f ca="1">+IF(F34="H",HLOOKUP(B34,'Cálculo Pt2'!$D$7:$BK$11,4,FALSE),"")</f>
        <v/>
      </c>
      <c r="L34" s="184">
        <f t="shared" ca="1" si="4"/>
        <v>100</v>
      </c>
      <c r="M34" s="185" t="str">
        <f t="shared" ca="1" si="5"/>
        <v xml:space="preserve"> </v>
      </c>
      <c r="N34" s="948"/>
      <c r="O34" s="949"/>
      <c r="P34" s="950"/>
      <c r="S34" s="186">
        <f t="shared" ca="1" si="8"/>
        <v>100</v>
      </c>
      <c r="T34" s="187">
        <v>21</v>
      </c>
    </row>
    <row r="35" spans="2:20" s="188" customFormat="1" ht="27.75" hidden="1" customHeight="1">
      <c r="B35" s="180">
        <f>+IF('1_ENTREGA'!A29="","",'1_ENTREGA'!A29)</f>
        <v>22</v>
      </c>
      <c r="C35" s="608" t="str">
        <f t="shared" si="9"/>
        <v>O7</v>
      </c>
      <c r="D35" s="609"/>
      <c r="E35" s="610"/>
      <c r="F35" s="181" t="str">
        <f t="shared" ca="1" si="1"/>
        <v xml:space="preserve"> </v>
      </c>
      <c r="G35" s="182">
        <f t="shared" ca="1" si="2"/>
        <v>0</v>
      </c>
      <c r="H35" s="614">
        <f t="shared" ca="1" si="3"/>
        <v>100</v>
      </c>
      <c r="I35" s="615"/>
      <c r="J35" s="183" t="str">
        <f ca="1">+IF(F35="H",HLOOKUP(B35,'Cálculo Pt2'!$D$7:$BK$11,3,FALSE),"")</f>
        <v/>
      </c>
      <c r="K35" s="183" t="str">
        <f ca="1">+IF(F35="H",HLOOKUP(B35,'Cálculo Pt2'!$D$7:$BK$11,4,FALSE),"")</f>
        <v/>
      </c>
      <c r="L35" s="184">
        <f t="shared" ca="1" si="4"/>
        <v>100</v>
      </c>
      <c r="M35" s="185" t="str">
        <f t="shared" ca="1" si="5"/>
        <v xml:space="preserve"> </v>
      </c>
      <c r="N35" s="948"/>
      <c r="O35" s="949"/>
      <c r="P35" s="950"/>
      <c r="S35" s="186">
        <f t="shared" ca="1" si="8"/>
        <v>100</v>
      </c>
      <c r="T35" s="187">
        <v>22</v>
      </c>
    </row>
    <row r="36" spans="2:20" s="188" customFormat="1" ht="27.75" hidden="1" customHeight="1">
      <c r="B36" s="180">
        <f>+IF('1_ENTREGA'!A30="","",'1_ENTREGA'!A30)</f>
        <v>23</v>
      </c>
      <c r="C36" s="608" t="str">
        <f t="shared" si="9"/>
        <v>O8</v>
      </c>
      <c r="D36" s="609"/>
      <c r="E36" s="610"/>
      <c r="F36" s="181" t="str">
        <f t="shared" ca="1" si="1"/>
        <v xml:space="preserve"> </v>
      </c>
      <c r="G36" s="182">
        <f t="shared" ca="1" si="2"/>
        <v>0</v>
      </c>
      <c r="H36" s="614">
        <f t="shared" ca="1" si="3"/>
        <v>100</v>
      </c>
      <c r="I36" s="615"/>
      <c r="J36" s="183" t="str">
        <f ca="1">+IF(F36="H",HLOOKUP(B36,'Cálculo Pt2'!$D$7:$BK$11,3,FALSE),"")</f>
        <v/>
      </c>
      <c r="K36" s="183" t="str">
        <f ca="1">+IF(F36="H",HLOOKUP(B36,'Cálculo Pt2'!$D$7:$BK$11,4,FALSE),"")</f>
        <v/>
      </c>
      <c r="L36" s="184">
        <f t="shared" ca="1" si="4"/>
        <v>100</v>
      </c>
      <c r="M36" s="185" t="str">
        <f t="shared" ca="1" si="5"/>
        <v xml:space="preserve"> </v>
      </c>
      <c r="N36" s="948"/>
      <c r="O36" s="949"/>
      <c r="P36" s="950"/>
      <c r="S36" s="186">
        <f t="shared" ca="1" si="8"/>
        <v>100</v>
      </c>
      <c r="T36" s="187">
        <v>23</v>
      </c>
    </row>
    <row r="37" spans="2:20" s="188" customFormat="1" ht="27.75" hidden="1" customHeight="1">
      <c r="B37" s="180">
        <f>+IF('1_ENTREGA'!A31="","",'1_ENTREGA'!A31)</f>
        <v>24</v>
      </c>
      <c r="C37" s="608" t="str">
        <f t="shared" si="9"/>
        <v>O9</v>
      </c>
      <c r="D37" s="609"/>
      <c r="E37" s="610"/>
      <c r="F37" s="181" t="str">
        <f t="shared" ca="1" si="1"/>
        <v xml:space="preserve"> </v>
      </c>
      <c r="G37" s="182">
        <f t="shared" ca="1" si="2"/>
        <v>0</v>
      </c>
      <c r="H37" s="614">
        <f t="shared" ca="1" si="3"/>
        <v>100</v>
      </c>
      <c r="I37" s="615"/>
      <c r="J37" s="183" t="str">
        <f ca="1">+IF(F37="H",HLOOKUP(B37,'Cálculo Pt2'!$D$7:$BK$11,3,FALSE),"")</f>
        <v/>
      </c>
      <c r="K37" s="183" t="str">
        <f ca="1">+IF(F37="H",HLOOKUP(B37,'Cálculo Pt2'!$D$7:$BK$11,4,FALSE),"")</f>
        <v/>
      </c>
      <c r="L37" s="184">
        <f t="shared" ca="1" si="4"/>
        <v>100</v>
      </c>
      <c r="M37" s="185" t="str">
        <f t="shared" ca="1" si="5"/>
        <v xml:space="preserve"> </v>
      </c>
      <c r="N37" s="948"/>
      <c r="O37" s="949"/>
      <c r="P37" s="950"/>
      <c r="S37" s="186">
        <f t="shared" ca="1" si="8"/>
        <v>100</v>
      </c>
      <c r="T37" s="187">
        <v>24</v>
      </c>
    </row>
    <row r="38" spans="2:20" s="188" customFormat="1" ht="27.75" hidden="1" customHeight="1">
      <c r="B38" s="180">
        <f>+IF('1_ENTREGA'!A32="","",'1_ENTREGA'!A32)</f>
        <v>25</v>
      </c>
      <c r="C38" s="608" t="str">
        <f t="shared" si="9"/>
        <v>O10</v>
      </c>
      <c r="D38" s="609"/>
      <c r="E38" s="610"/>
      <c r="F38" s="181" t="str">
        <f t="shared" ca="1" si="1"/>
        <v xml:space="preserve"> </v>
      </c>
      <c r="G38" s="182">
        <f t="shared" ca="1" si="2"/>
        <v>0</v>
      </c>
      <c r="H38" s="614">
        <f t="shared" ca="1" si="3"/>
        <v>100</v>
      </c>
      <c r="I38" s="615"/>
      <c r="J38" s="183" t="str">
        <f ca="1">+IF(F38="H",HLOOKUP(B38,'Cálculo Pt2'!$D$7:$BK$11,3,FALSE),"")</f>
        <v/>
      </c>
      <c r="K38" s="183" t="str">
        <f ca="1">+IF(F38="H",HLOOKUP(B38,'Cálculo Pt2'!$D$7:$BK$11,4,FALSE),"")</f>
        <v/>
      </c>
      <c r="L38" s="184">
        <f t="shared" ca="1" si="4"/>
        <v>100</v>
      </c>
      <c r="M38" s="185" t="str">
        <f t="shared" ca="1" si="5"/>
        <v xml:space="preserve"> </v>
      </c>
      <c r="N38" s="948"/>
      <c r="O38" s="949"/>
      <c r="P38" s="950"/>
      <c r="S38" s="186">
        <f t="shared" ca="1" si="8"/>
        <v>100</v>
      </c>
      <c r="T38" s="187">
        <v>25</v>
      </c>
    </row>
    <row r="39" spans="2:20" s="188" customFormat="1" ht="27.75" hidden="1" customHeight="1">
      <c r="B39" s="180">
        <f>+IF('1_ENTREGA'!A33="","",'1_ENTREGA'!A33)</f>
        <v>26</v>
      </c>
      <c r="C39" s="608" t="str">
        <f t="shared" si="9"/>
        <v>O11</v>
      </c>
      <c r="D39" s="609"/>
      <c r="E39" s="610"/>
      <c r="F39" s="181" t="str">
        <f t="shared" ca="1" si="1"/>
        <v xml:space="preserve"> </v>
      </c>
      <c r="G39" s="182">
        <f t="shared" ca="1" si="2"/>
        <v>0</v>
      </c>
      <c r="H39" s="614">
        <f t="shared" ca="1" si="3"/>
        <v>100</v>
      </c>
      <c r="I39" s="615"/>
      <c r="J39" s="183" t="str">
        <f ca="1">+IF(F39="H",HLOOKUP(B39,'Cálculo Pt2'!$D$7:$BK$11,3,FALSE),"")</f>
        <v/>
      </c>
      <c r="K39" s="183" t="str">
        <f ca="1">+IF(F39="H",HLOOKUP(B39,'Cálculo Pt2'!$D$7:$BK$11,4,FALSE),"")</f>
        <v/>
      </c>
      <c r="L39" s="184">
        <f t="shared" ca="1" si="4"/>
        <v>100</v>
      </c>
      <c r="M39" s="185" t="str">
        <f t="shared" ca="1" si="5"/>
        <v xml:space="preserve"> </v>
      </c>
      <c r="N39" s="948"/>
      <c r="O39" s="949"/>
      <c r="P39" s="950"/>
      <c r="S39" s="186">
        <f t="shared" ca="1" si="8"/>
        <v>100</v>
      </c>
      <c r="T39" s="187">
        <v>26</v>
      </c>
    </row>
    <row r="40" spans="2:20" s="188" customFormat="1" ht="27.75" hidden="1" customHeight="1">
      <c r="B40" s="180">
        <f>+IF('1_ENTREGA'!A34="","",'1_ENTREGA'!A34)</f>
        <v>27</v>
      </c>
      <c r="C40" s="608" t="str">
        <f t="shared" si="9"/>
        <v>O12</v>
      </c>
      <c r="D40" s="609"/>
      <c r="E40" s="610"/>
      <c r="F40" s="181" t="str">
        <f t="shared" ca="1" si="1"/>
        <v xml:space="preserve"> </v>
      </c>
      <c r="G40" s="182">
        <f t="shared" ca="1" si="2"/>
        <v>0</v>
      </c>
      <c r="H40" s="614">
        <f t="shared" ca="1" si="3"/>
        <v>100</v>
      </c>
      <c r="I40" s="615"/>
      <c r="J40" s="183" t="str">
        <f ca="1">+IF(F40="H",HLOOKUP(B40,'Cálculo Pt2'!$D$7:$BK$11,3,FALSE),"")</f>
        <v/>
      </c>
      <c r="K40" s="183" t="str">
        <f ca="1">+IF(F40="H",HLOOKUP(B40,'Cálculo Pt2'!$D$7:$BK$11,4,FALSE),"")</f>
        <v/>
      </c>
      <c r="L40" s="184">
        <f t="shared" ca="1" si="4"/>
        <v>100</v>
      </c>
      <c r="M40" s="185" t="str">
        <f t="shared" ca="1" si="5"/>
        <v xml:space="preserve"> </v>
      </c>
      <c r="N40" s="948"/>
      <c r="O40" s="949"/>
      <c r="P40" s="950"/>
      <c r="S40" s="186">
        <f t="shared" ca="1" si="8"/>
        <v>89.952153110047846</v>
      </c>
      <c r="T40" s="187">
        <v>27</v>
      </c>
    </row>
    <row r="41" spans="2:20" s="188" customFormat="1" ht="27.75" hidden="1" customHeight="1">
      <c r="B41" s="180">
        <f>+IF('1_ENTREGA'!A35="","",'1_ENTREGA'!A35)</f>
        <v>28</v>
      </c>
      <c r="C41" s="608" t="str">
        <f t="shared" si="9"/>
        <v>O13</v>
      </c>
      <c r="D41" s="609"/>
      <c r="E41" s="610"/>
      <c r="F41" s="181" t="str">
        <f t="shared" ca="1" si="1"/>
        <v xml:space="preserve"> </v>
      </c>
      <c r="G41" s="182">
        <f t="shared" ca="1" si="2"/>
        <v>0</v>
      </c>
      <c r="H41" s="614">
        <f t="shared" ca="1" si="3"/>
        <v>100</v>
      </c>
      <c r="I41" s="615"/>
      <c r="J41" s="183" t="str">
        <f ca="1">+IF(F41="H",HLOOKUP(B41,'Cálculo Pt2'!$D$7:$BK$11,3,FALSE),"")</f>
        <v/>
      </c>
      <c r="K41" s="183" t="str">
        <f ca="1">+IF(F41="H",HLOOKUP(B41,'Cálculo Pt2'!$D$7:$BK$11,4,FALSE),"")</f>
        <v/>
      </c>
      <c r="L41" s="184">
        <f t="shared" ca="1" si="4"/>
        <v>100</v>
      </c>
      <c r="M41" s="185" t="str">
        <f t="shared" ca="1" si="5"/>
        <v xml:space="preserve"> </v>
      </c>
      <c r="N41" s="948"/>
      <c r="O41" s="949"/>
      <c r="P41" s="950"/>
      <c r="S41" s="186">
        <f t="shared" ca="1" si="8"/>
        <v>85.741626794258366</v>
      </c>
      <c r="T41" s="187">
        <v>28</v>
      </c>
    </row>
    <row r="42" spans="2:20" s="188" customFormat="1" ht="27.75" hidden="1" customHeight="1">
      <c r="B42" s="180">
        <f>+IF('1_ENTREGA'!A36="","",'1_ENTREGA'!A36)</f>
        <v>29</v>
      </c>
      <c r="C42" s="608" t="str">
        <f t="shared" si="9"/>
        <v>O14</v>
      </c>
      <c r="D42" s="609"/>
      <c r="E42" s="610"/>
      <c r="F42" s="181" t="str">
        <f t="shared" ca="1" si="1"/>
        <v xml:space="preserve"> </v>
      </c>
      <c r="G42" s="182">
        <f t="shared" ca="1" si="2"/>
        <v>0</v>
      </c>
      <c r="H42" s="614">
        <f t="shared" ca="1" si="3"/>
        <v>100</v>
      </c>
      <c r="I42" s="615"/>
      <c r="J42" s="183" t="str">
        <f ca="1">+IF(F42="H",HLOOKUP(B42,'Cálculo Pt2'!$D$7:$BK$11,3,FALSE),"")</f>
        <v/>
      </c>
      <c r="K42" s="183" t="str">
        <f ca="1">+IF(F42="H",HLOOKUP(B42,'Cálculo Pt2'!$D$7:$BK$11,4,FALSE),"")</f>
        <v/>
      </c>
      <c r="L42" s="184">
        <f t="shared" ca="1" si="4"/>
        <v>100</v>
      </c>
      <c r="M42" s="185" t="str">
        <f t="shared" ca="1" si="5"/>
        <v xml:space="preserve"> </v>
      </c>
      <c r="N42" s="948"/>
      <c r="O42" s="949"/>
      <c r="P42" s="950"/>
      <c r="S42" s="186" t="str">
        <f t="shared" ca="1" si="8"/>
        <v xml:space="preserve"> </v>
      </c>
      <c r="T42" s="187">
        <v>29</v>
      </c>
    </row>
    <row r="43" spans="2:20" s="188" customFormat="1" ht="27.75" hidden="1" customHeight="1">
      <c r="B43" s="180">
        <f>+IF('1_ENTREGA'!A37="","",'1_ENTREGA'!A37)</f>
        <v>30</v>
      </c>
      <c r="C43" s="608" t="str">
        <f t="shared" ref="C43" si="10">IF(B43="","",VLOOKUP(B43,LISTA_OFERENTES,2,FALSE))</f>
        <v>O15</v>
      </c>
      <c r="D43" s="609"/>
      <c r="E43" s="610"/>
      <c r="F43" s="181" t="str">
        <f t="shared" ca="1" si="1"/>
        <v xml:space="preserve"> </v>
      </c>
      <c r="G43" s="182">
        <f t="shared" ca="1" si="2"/>
        <v>0</v>
      </c>
      <c r="H43" s="614">
        <f t="shared" ca="1" si="3"/>
        <v>100</v>
      </c>
      <c r="I43" s="615"/>
      <c r="J43" s="183" t="str">
        <f ca="1">+IF(F43="H",HLOOKUP(B43,'Cálculo Pt2'!$D$7:$BK$11,3,FALSE),"")</f>
        <v/>
      </c>
      <c r="K43" s="183" t="str">
        <f ca="1">+IF(F43="H",HLOOKUP(B43,'Cálculo Pt2'!$D$7:$BK$11,4,FALSE),"")</f>
        <v/>
      </c>
      <c r="L43" s="184">
        <f t="shared" ca="1" si="4"/>
        <v>100</v>
      </c>
      <c r="M43" s="185" t="str">
        <f t="shared" ca="1" si="5"/>
        <v xml:space="preserve"> </v>
      </c>
      <c r="N43" s="945"/>
      <c r="O43" s="946"/>
      <c r="P43" s="947"/>
      <c r="S43" s="186" t="str">
        <f t="shared" ca="1" si="8"/>
        <v xml:space="preserve"> </v>
      </c>
      <c r="T43" s="187">
        <v>30</v>
      </c>
    </row>
    <row r="44" spans="2:20" ht="27.75" customHeight="1"/>
    <row r="45" spans="2:20" ht="27.75" customHeight="1">
      <c r="F45" s="164" t="s">
        <v>106</v>
      </c>
      <c r="G45" s="322"/>
    </row>
  </sheetData>
  <sheetProtection algorithmName="SHA-512" hashValue="dpayIelVBo11BsNleW2dKorySso/m9dGsZZ+KT5CuL4nUR7GhPd2DWq4nwYJLv8t4jF2CS+D0tIpelP/i2Aw9Q==" saltValue="79RUTs9gRg5wtiDUjDdArw==" spinCount="100000" sheet="1" objects="1" scenarios="1"/>
  <mergeCells count="94">
    <mergeCell ref="H40:I40"/>
    <mergeCell ref="H41:I41"/>
    <mergeCell ref="H42:I42"/>
    <mergeCell ref="H43:I43"/>
    <mergeCell ref="H35:I35"/>
    <mergeCell ref="H36:I36"/>
    <mergeCell ref="H37:I37"/>
    <mergeCell ref="H38:I38"/>
    <mergeCell ref="H39:I39"/>
    <mergeCell ref="H30:I30"/>
    <mergeCell ref="H31:I31"/>
    <mergeCell ref="H32:I32"/>
    <mergeCell ref="H33:I33"/>
    <mergeCell ref="H34:I34"/>
    <mergeCell ref="H25:I25"/>
    <mergeCell ref="H26:I26"/>
    <mergeCell ref="H27:I27"/>
    <mergeCell ref="H28:I28"/>
    <mergeCell ref="H29:I29"/>
    <mergeCell ref="C38:E38"/>
    <mergeCell ref="C39:E39"/>
    <mergeCell ref="C40:E40"/>
    <mergeCell ref="C41:E41"/>
    <mergeCell ref="C42:E42"/>
    <mergeCell ref="N27:P27"/>
    <mergeCell ref="N28:P28"/>
    <mergeCell ref="N29:P29"/>
    <mergeCell ref="N43:P43"/>
    <mergeCell ref="C28:E28"/>
    <mergeCell ref="C29:E29"/>
    <mergeCell ref="C27:E27"/>
    <mergeCell ref="C43:E43"/>
    <mergeCell ref="C30:E30"/>
    <mergeCell ref="C31:E31"/>
    <mergeCell ref="C32:E32"/>
    <mergeCell ref="C33:E33"/>
    <mergeCell ref="C34:E34"/>
    <mergeCell ref="C35:E35"/>
    <mergeCell ref="C36:E36"/>
    <mergeCell ref="C37:E37"/>
    <mergeCell ref="N26:P26"/>
    <mergeCell ref="C24:E24"/>
    <mergeCell ref="C25:E25"/>
    <mergeCell ref="C26:E26"/>
    <mergeCell ref="C21:E21"/>
    <mergeCell ref="C22:E22"/>
    <mergeCell ref="C23:E23"/>
    <mergeCell ref="N21:P21"/>
    <mergeCell ref="N22:P22"/>
    <mergeCell ref="N23:P23"/>
    <mergeCell ref="N24:P24"/>
    <mergeCell ref="N25:P25"/>
    <mergeCell ref="H21:I21"/>
    <mergeCell ref="H22:I22"/>
    <mergeCell ref="H23:I23"/>
    <mergeCell ref="H24:I24"/>
    <mergeCell ref="C18:E18"/>
    <mergeCell ref="N18:P18"/>
    <mergeCell ref="C19:E19"/>
    <mergeCell ref="N19:P19"/>
    <mergeCell ref="C20:E20"/>
    <mergeCell ref="N20:P20"/>
    <mergeCell ref="H18:I18"/>
    <mergeCell ref="H19:I19"/>
    <mergeCell ref="H20:I20"/>
    <mergeCell ref="I11:K11"/>
    <mergeCell ref="C13:E13"/>
    <mergeCell ref="N13:P13"/>
    <mergeCell ref="C17:E17"/>
    <mergeCell ref="N17:P17"/>
    <mergeCell ref="H13:I13"/>
    <mergeCell ref="H14:I14"/>
    <mergeCell ref="H15:I15"/>
    <mergeCell ref="H16:I16"/>
    <mergeCell ref="H17:I17"/>
    <mergeCell ref="S13:T13"/>
    <mergeCell ref="C15:E15"/>
    <mergeCell ref="N15:P15"/>
    <mergeCell ref="C16:E16"/>
    <mergeCell ref="N16:P16"/>
    <mergeCell ref="C14:E14"/>
    <mergeCell ref="N14:P14"/>
    <mergeCell ref="B2:P2"/>
    <mergeCell ref="B3:P3"/>
    <mergeCell ref="B4:P4"/>
    <mergeCell ref="B5:P5"/>
    <mergeCell ref="B7:C7"/>
    <mergeCell ref="E7:G7"/>
    <mergeCell ref="H7:K7"/>
    <mergeCell ref="B8:C8"/>
    <mergeCell ref="F8:G8"/>
    <mergeCell ref="I8:J8"/>
    <mergeCell ref="B9:C9"/>
    <mergeCell ref="F9:G9"/>
  </mergeCells>
  <conditionalFormatting sqref="M14:M43">
    <cfRule type="cellIs" dxfId="2" priority="3" operator="equal">
      <formula>1</formula>
    </cfRule>
  </conditionalFormatting>
  <conditionalFormatting sqref="F14:F43">
    <cfRule type="cellIs" dxfId="1" priority="1" operator="equal">
      <formula>"NH"</formula>
    </cfRule>
    <cfRule type="cellIs" dxfId="0" priority="2" operator="equal">
      <formula>"H"</formula>
    </cfRule>
  </conditionalFormatting>
  <printOptions horizontalCentered="1"/>
  <pageMargins left="0.39370078740157483" right="0.19685039370078741" top="0.59055118110236227" bottom="0.39370078740157483" header="0.31496062992125984" footer="0.31496062992125984"/>
  <pageSetup scale="76" fitToHeight="0" orientation="landscape" horizontalDpi="300" verticalDpi="3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I38"/>
  <sheetViews>
    <sheetView showGridLines="0" workbookViewId="0">
      <selection activeCell="D10" sqref="D10"/>
    </sheetView>
  </sheetViews>
  <sheetFormatPr baseColWidth="10" defaultColWidth="11.42578125" defaultRowHeight="14.25"/>
  <cols>
    <col min="1" max="1" width="3.42578125" style="623" bestFit="1" customWidth="1"/>
    <col min="2" max="2" width="20.140625" style="623" customWidth="1"/>
    <col min="3" max="3" width="36.5703125" style="623" customWidth="1"/>
    <col min="4" max="4" width="19.28515625" style="623" customWidth="1"/>
    <col min="5" max="5" width="14.28515625" style="623" bestFit="1" customWidth="1"/>
    <col min="6" max="6" width="24" style="623" customWidth="1"/>
    <col min="7" max="7" width="24.28515625" style="623" customWidth="1"/>
    <col min="8" max="8" width="14.140625" style="623" bestFit="1" customWidth="1"/>
    <col min="9" max="9" width="26.5703125" style="623" customWidth="1"/>
    <col min="10" max="16384" width="11.42578125" style="623"/>
  </cols>
  <sheetData>
    <row r="1" spans="1:9" ht="34.5" customHeight="1">
      <c r="A1" s="620"/>
      <c r="B1" s="621" t="s">
        <v>4</v>
      </c>
      <c r="C1" s="621"/>
      <c r="D1" s="621"/>
      <c r="E1" s="621"/>
      <c r="F1" s="621"/>
      <c r="G1" s="621"/>
      <c r="H1" s="621"/>
      <c r="I1" s="622"/>
    </row>
    <row r="2" spans="1:9" ht="32.25" customHeight="1">
      <c r="A2" s="624"/>
      <c r="B2" s="625" t="str">
        <f>+'1_ENTREGA'!A2</f>
        <v>Invitación Pública N° VA-037-2020</v>
      </c>
      <c r="C2" s="625"/>
      <c r="D2" s="625"/>
      <c r="E2" s="625"/>
      <c r="F2" s="625"/>
      <c r="G2" s="625"/>
      <c r="H2" s="625"/>
      <c r="I2" s="626"/>
    </row>
    <row r="3" spans="1:9" ht="70.5" customHeight="1">
      <c r="A3" s="624"/>
      <c r="B3" s="627" t="str">
        <f>+'1_ENTREGA'!A4</f>
        <v>“Compra, suministro, instalación, configuración y puesta en marcha de los sistemas de seguridad electrónica propuestos para el bloque 22- piso 1, de la Universidad de Antioquia.”</v>
      </c>
      <c r="C3" s="627"/>
      <c r="D3" s="627"/>
      <c r="E3" s="627"/>
      <c r="F3" s="627"/>
      <c r="G3" s="627"/>
      <c r="H3" s="627"/>
      <c r="I3" s="628"/>
    </row>
    <row r="4" spans="1:9" ht="18" customHeight="1">
      <c r="A4" s="629" t="s">
        <v>38</v>
      </c>
      <c r="B4" s="630"/>
      <c r="C4" s="630"/>
      <c r="D4" s="630"/>
      <c r="E4" s="630"/>
      <c r="F4" s="630"/>
      <c r="G4" s="630"/>
      <c r="H4" s="630"/>
      <c r="I4" s="631"/>
    </row>
    <row r="5" spans="1:9" ht="33" customHeight="1">
      <c r="A5" s="632" t="s">
        <v>355</v>
      </c>
      <c r="B5" s="633"/>
      <c r="C5" s="634"/>
      <c r="D5" s="635"/>
      <c r="E5" s="636"/>
      <c r="F5" s="636"/>
      <c r="G5" s="636"/>
      <c r="H5" s="636"/>
      <c r="I5" s="637"/>
    </row>
    <row r="6" spans="1:9" ht="45">
      <c r="A6" s="638" t="s">
        <v>33</v>
      </c>
      <c r="B6" s="639" t="s">
        <v>356</v>
      </c>
      <c r="C6" s="639" t="s">
        <v>357</v>
      </c>
      <c r="D6" s="638" t="s">
        <v>30</v>
      </c>
      <c r="E6" s="639" t="s">
        <v>34</v>
      </c>
      <c r="F6" s="639" t="s">
        <v>35</v>
      </c>
      <c r="G6" s="639" t="s">
        <v>358</v>
      </c>
      <c r="H6" s="639" t="s">
        <v>36</v>
      </c>
      <c r="I6" s="639" t="s">
        <v>12</v>
      </c>
    </row>
    <row r="7" spans="1:9" ht="42" customHeight="1">
      <c r="A7" s="640">
        <f>IF('1_ENTREGA'!A8="","",'1_ENTREGA'!A8)</f>
        <v>1</v>
      </c>
      <c r="B7" s="641">
        <v>44175.585462962961</v>
      </c>
      <c r="C7" s="642" t="s">
        <v>359</v>
      </c>
      <c r="D7" s="643" t="str">
        <f t="shared" ref="D7:D20" si="0">IF(A7="","",VLOOKUP(A7,LISTA_OFERENTES,2,FALSE))</f>
        <v>SERVISEL S.A.S</v>
      </c>
      <c r="E7" s="644">
        <v>900223784</v>
      </c>
      <c r="F7" s="645" t="s">
        <v>360</v>
      </c>
      <c r="G7" s="645" t="s">
        <v>361</v>
      </c>
      <c r="H7" s="646">
        <v>176391920</v>
      </c>
      <c r="I7" s="647"/>
    </row>
    <row r="8" spans="1:9" ht="42" customHeight="1">
      <c r="A8" s="640">
        <f>IF('1_ENTREGA'!A9="","",'1_ENTREGA'!A9)</f>
        <v>2</v>
      </c>
      <c r="B8" s="648">
        <v>44175.593946759262</v>
      </c>
      <c r="C8" s="642" t="s">
        <v>362</v>
      </c>
      <c r="D8" s="643" t="str">
        <f t="shared" si="0"/>
        <v>FRISSON TECHNOLOGIES S.A.S</v>
      </c>
      <c r="E8" s="644">
        <v>9007849113</v>
      </c>
      <c r="F8" s="645" t="s">
        <v>363</v>
      </c>
      <c r="G8" s="645" t="s">
        <v>364</v>
      </c>
      <c r="H8" s="646">
        <v>172841621</v>
      </c>
      <c r="I8" s="647"/>
    </row>
    <row r="9" spans="1:9" ht="42" customHeight="1">
      <c r="A9" s="640">
        <f>IF('1_ENTREGA'!A10="","",'1_ENTREGA'!A10)</f>
        <v>3</v>
      </c>
      <c r="B9" s="648">
        <v>44175.609976851854</v>
      </c>
      <c r="C9" s="642" t="s">
        <v>365</v>
      </c>
      <c r="D9" s="643" t="str">
        <f t="shared" si="0"/>
        <v>SEGURIDAD ATLAS LTDA.</v>
      </c>
      <c r="E9" s="644">
        <v>8903127496</v>
      </c>
      <c r="F9" s="645" t="s">
        <v>366</v>
      </c>
      <c r="G9" s="649">
        <v>4544101120688</v>
      </c>
      <c r="H9" s="646">
        <v>173504476</v>
      </c>
      <c r="I9" s="647"/>
    </row>
    <row r="10" spans="1:9" ht="42" customHeight="1">
      <c r="A10" s="640">
        <f>IF('1_ENTREGA'!A11="","",'1_ENTREGA'!A11)</f>
        <v>4</v>
      </c>
      <c r="B10" s="648">
        <v>44175.611261574071</v>
      </c>
      <c r="C10" s="642" t="s">
        <v>367</v>
      </c>
      <c r="D10" s="643" t="str">
        <f t="shared" si="0"/>
        <v>SECURITY SHOPS LTDA</v>
      </c>
      <c r="E10" s="644">
        <v>830090173</v>
      </c>
      <c r="F10" s="645" t="s">
        <v>368</v>
      </c>
      <c r="G10" s="645" t="s">
        <v>369</v>
      </c>
      <c r="H10" s="646">
        <v>156480156</v>
      </c>
      <c r="I10" s="647"/>
    </row>
    <row r="11" spans="1:9" ht="42" customHeight="1">
      <c r="A11" s="640">
        <f>IF('1_ENTREGA'!A12="","",'1_ENTREGA'!A12)</f>
        <v>5</v>
      </c>
      <c r="B11" s="648">
        <v>44175.619502314818</v>
      </c>
      <c r="C11" s="642" t="s">
        <v>370</v>
      </c>
      <c r="D11" s="643" t="str">
        <f t="shared" si="0"/>
        <v>CYS TECNOLOGIA SAS</v>
      </c>
      <c r="E11" s="644">
        <v>8110002428</v>
      </c>
      <c r="F11" s="645" t="s">
        <v>371</v>
      </c>
      <c r="G11" s="645" t="s">
        <v>372</v>
      </c>
      <c r="H11" s="646">
        <v>127692958</v>
      </c>
      <c r="I11" s="647"/>
    </row>
    <row r="12" spans="1:9" ht="42" hidden="1" customHeight="1">
      <c r="A12" s="640">
        <f>IF('1_ENTREGA'!A13="","",'1_ENTREGA'!A13)</f>
        <v>6</v>
      </c>
      <c r="B12" s="650"/>
      <c r="C12" s="651"/>
      <c r="D12" s="643" t="str">
        <f t="shared" si="0"/>
        <v>F</v>
      </c>
      <c r="E12" s="652"/>
      <c r="F12" s="653"/>
      <c r="G12" s="653"/>
      <c r="H12" s="654"/>
      <c r="I12" s="647"/>
    </row>
    <row r="13" spans="1:9" ht="42" hidden="1" customHeight="1">
      <c r="A13" s="640">
        <f>IF('1_ENTREGA'!A14="","",'1_ENTREGA'!A14)</f>
        <v>7</v>
      </c>
      <c r="B13" s="650"/>
      <c r="C13" s="651"/>
      <c r="D13" s="643" t="str">
        <f t="shared" si="0"/>
        <v>G</v>
      </c>
      <c r="E13" s="652"/>
      <c r="F13" s="653"/>
      <c r="G13" s="653"/>
      <c r="H13" s="654"/>
      <c r="I13" s="647"/>
    </row>
    <row r="14" spans="1:9" ht="42" hidden="1" customHeight="1">
      <c r="A14" s="640">
        <f>IF('1_ENTREGA'!A15="","",'1_ENTREGA'!A15)</f>
        <v>8</v>
      </c>
      <c r="B14" s="650"/>
      <c r="C14" s="651"/>
      <c r="D14" s="643" t="str">
        <f t="shared" si="0"/>
        <v>H</v>
      </c>
      <c r="E14" s="644"/>
      <c r="F14" s="645"/>
      <c r="G14" s="645"/>
      <c r="H14" s="646"/>
      <c r="I14" s="647"/>
    </row>
    <row r="15" spans="1:9" ht="42" hidden="1" customHeight="1">
      <c r="A15" s="640">
        <f>IF('1_ENTREGA'!A16="","",'1_ENTREGA'!A16)</f>
        <v>9</v>
      </c>
      <c r="B15" s="650"/>
      <c r="C15" s="651"/>
      <c r="D15" s="643" t="str">
        <f t="shared" si="0"/>
        <v>I</v>
      </c>
      <c r="E15" s="644"/>
      <c r="F15" s="645"/>
      <c r="G15" s="645"/>
      <c r="H15" s="646"/>
      <c r="I15" s="647"/>
    </row>
    <row r="16" spans="1:9" ht="42" hidden="1" customHeight="1">
      <c r="A16" s="640">
        <f>IF('1_ENTREGA'!A17="","",'1_ENTREGA'!A17)</f>
        <v>10</v>
      </c>
      <c r="B16" s="650"/>
      <c r="C16" s="651"/>
      <c r="D16" s="643" t="str">
        <f t="shared" si="0"/>
        <v>J</v>
      </c>
      <c r="E16" s="644"/>
      <c r="F16" s="645"/>
      <c r="G16" s="645"/>
      <c r="H16" s="646"/>
      <c r="I16" s="647"/>
    </row>
    <row r="17" spans="1:9" ht="42" hidden="1" customHeight="1">
      <c r="A17" s="640">
        <f>IF('1_ENTREGA'!A18="","",'1_ENTREGA'!A18)</f>
        <v>11</v>
      </c>
      <c r="B17" s="650"/>
      <c r="C17" s="651"/>
      <c r="D17" s="643" t="str">
        <f t="shared" si="0"/>
        <v>K</v>
      </c>
      <c r="E17" s="644"/>
      <c r="F17" s="645"/>
      <c r="G17" s="645"/>
      <c r="H17" s="646"/>
      <c r="I17" s="647"/>
    </row>
    <row r="18" spans="1:9" ht="42" hidden="1" customHeight="1">
      <c r="A18" s="640">
        <f>IF('1_ENTREGA'!A19="","",'1_ENTREGA'!A19)</f>
        <v>12</v>
      </c>
      <c r="B18" s="650"/>
      <c r="C18" s="651"/>
      <c r="D18" s="643" t="str">
        <f t="shared" si="0"/>
        <v>L</v>
      </c>
      <c r="E18" s="652"/>
      <c r="F18" s="653"/>
      <c r="G18" s="653"/>
      <c r="H18" s="654"/>
      <c r="I18" s="647"/>
    </row>
    <row r="19" spans="1:9" ht="42" hidden="1" customHeight="1">
      <c r="A19" s="640">
        <f>IF('1_ENTREGA'!A20="","",'1_ENTREGA'!A20)</f>
        <v>13</v>
      </c>
      <c r="B19" s="650"/>
      <c r="C19" s="651"/>
      <c r="D19" s="643" t="str">
        <f t="shared" si="0"/>
        <v>M</v>
      </c>
      <c r="E19" s="652"/>
      <c r="F19" s="653"/>
      <c r="G19" s="653"/>
      <c r="H19" s="654"/>
      <c r="I19" s="647"/>
    </row>
    <row r="20" spans="1:9" ht="42" hidden="1" customHeight="1">
      <c r="A20" s="640">
        <f>IF('1_ENTREGA'!A21="","",'1_ENTREGA'!A21)</f>
        <v>14</v>
      </c>
      <c r="B20" s="650"/>
      <c r="C20" s="651"/>
      <c r="D20" s="643" t="str">
        <f t="shared" si="0"/>
        <v>N</v>
      </c>
      <c r="E20" s="644"/>
      <c r="F20" s="645"/>
      <c r="G20" s="645"/>
      <c r="H20" s="646"/>
      <c r="I20" s="647"/>
    </row>
    <row r="21" spans="1:9" ht="42" hidden="1" customHeight="1">
      <c r="A21" s="640">
        <f>IF('1_ENTREGA'!A22="","",'1_ENTREGA'!A22)</f>
        <v>15</v>
      </c>
      <c r="B21" s="650"/>
      <c r="C21" s="651"/>
      <c r="D21" s="643" t="str">
        <f t="shared" ref="D21:D36" si="1">IF(A21="","",VLOOKUP(A21,LISTA_OFERENTES,2,FALSE))</f>
        <v>Ñ</v>
      </c>
      <c r="E21" s="644"/>
      <c r="F21" s="645"/>
      <c r="G21" s="645"/>
      <c r="H21" s="646"/>
      <c r="I21" s="647"/>
    </row>
    <row r="22" spans="1:9" ht="42" hidden="1" customHeight="1">
      <c r="A22" s="640">
        <f>IF('1_ENTREGA'!A23="","",'1_ENTREGA'!A23)</f>
        <v>16</v>
      </c>
      <c r="B22" s="650"/>
      <c r="C22" s="651"/>
      <c r="D22" s="643" t="str">
        <f t="shared" si="1"/>
        <v>O1</v>
      </c>
      <c r="E22" s="644"/>
      <c r="F22" s="645"/>
      <c r="G22" s="645"/>
      <c r="H22" s="646"/>
      <c r="I22" s="647"/>
    </row>
    <row r="23" spans="1:9" ht="42" hidden="1" customHeight="1">
      <c r="A23" s="640">
        <f>IF('1_ENTREGA'!A24="","",'1_ENTREGA'!A24)</f>
        <v>17</v>
      </c>
      <c r="B23" s="650"/>
      <c r="C23" s="651"/>
      <c r="D23" s="643" t="str">
        <f t="shared" si="1"/>
        <v>O2</v>
      </c>
      <c r="E23" s="644"/>
      <c r="F23" s="645"/>
      <c r="G23" s="645"/>
      <c r="H23" s="646"/>
      <c r="I23" s="647"/>
    </row>
    <row r="24" spans="1:9" ht="42" hidden="1" customHeight="1">
      <c r="A24" s="640">
        <f>IF('1_ENTREGA'!A25="","",'1_ENTREGA'!A25)</f>
        <v>18</v>
      </c>
      <c r="B24" s="650"/>
      <c r="C24" s="651"/>
      <c r="D24" s="643" t="str">
        <f t="shared" si="1"/>
        <v>O3</v>
      </c>
      <c r="E24" s="644"/>
      <c r="F24" s="645"/>
      <c r="G24" s="645"/>
      <c r="H24" s="646"/>
      <c r="I24" s="647"/>
    </row>
    <row r="25" spans="1:9" ht="42" hidden="1" customHeight="1">
      <c r="A25" s="640">
        <f>IF('1_ENTREGA'!A26="","",'1_ENTREGA'!A26)</f>
        <v>19</v>
      </c>
      <c r="B25" s="650"/>
      <c r="C25" s="651"/>
      <c r="D25" s="643" t="str">
        <f t="shared" si="1"/>
        <v>O4</v>
      </c>
      <c r="E25" s="644"/>
      <c r="F25" s="645"/>
      <c r="G25" s="645"/>
      <c r="H25" s="646"/>
      <c r="I25" s="647"/>
    </row>
    <row r="26" spans="1:9" ht="42" hidden="1" customHeight="1">
      <c r="A26" s="640">
        <f>IF('1_ENTREGA'!A27="","",'1_ENTREGA'!A27)</f>
        <v>20</v>
      </c>
      <c r="B26" s="650"/>
      <c r="C26" s="651"/>
      <c r="D26" s="643" t="str">
        <f t="shared" si="1"/>
        <v>O5</v>
      </c>
      <c r="E26" s="644"/>
      <c r="F26" s="645"/>
      <c r="G26" s="645"/>
      <c r="H26" s="646"/>
      <c r="I26" s="647"/>
    </row>
    <row r="27" spans="1:9" ht="42" hidden="1" customHeight="1">
      <c r="A27" s="640">
        <f>IF('1_ENTREGA'!A28="","",'1_ENTREGA'!A28)</f>
        <v>21</v>
      </c>
      <c r="B27" s="650"/>
      <c r="C27" s="651"/>
      <c r="D27" s="643" t="str">
        <f t="shared" si="1"/>
        <v>O6</v>
      </c>
      <c r="E27" s="644"/>
      <c r="F27" s="645"/>
      <c r="G27" s="645"/>
      <c r="H27" s="646"/>
      <c r="I27" s="647"/>
    </row>
    <row r="28" spans="1:9" ht="42" hidden="1" customHeight="1">
      <c r="A28" s="640">
        <f>IF('1_ENTREGA'!A29="","",'1_ENTREGA'!A29)</f>
        <v>22</v>
      </c>
      <c r="B28" s="650"/>
      <c r="C28" s="651"/>
      <c r="D28" s="643" t="str">
        <f t="shared" si="1"/>
        <v>O7</v>
      </c>
      <c r="E28" s="644"/>
      <c r="F28" s="645"/>
      <c r="G28" s="645"/>
      <c r="H28" s="646"/>
      <c r="I28" s="647"/>
    </row>
    <row r="29" spans="1:9" ht="42" hidden="1" customHeight="1">
      <c r="A29" s="640">
        <f>IF('1_ENTREGA'!A30="","",'1_ENTREGA'!A30)</f>
        <v>23</v>
      </c>
      <c r="B29" s="650"/>
      <c r="C29" s="651"/>
      <c r="D29" s="643" t="str">
        <f t="shared" si="1"/>
        <v>O8</v>
      </c>
      <c r="E29" s="644"/>
      <c r="F29" s="645"/>
      <c r="G29" s="645"/>
      <c r="H29" s="646"/>
      <c r="I29" s="647"/>
    </row>
    <row r="30" spans="1:9" ht="42" hidden="1" customHeight="1">
      <c r="A30" s="640">
        <f>IF('1_ENTREGA'!A31="","",'1_ENTREGA'!A31)</f>
        <v>24</v>
      </c>
      <c r="B30" s="650"/>
      <c r="C30" s="651"/>
      <c r="D30" s="643" t="str">
        <f t="shared" si="1"/>
        <v>O9</v>
      </c>
      <c r="E30" s="644"/>
      <c r="F30" s="645"/>
      <c r="G30" s="645"/>
      <c r="H30" s="646"/>
      <c r="I30" s="647"/>
    </row>
    <row r="31" spans="1:9" ht="42" hidden="1" customHeight="1">
      <c r="A31" s="640">
        <f>IF('1_ENTREGA'!A32="","",'1_ENTREGA'!A32)</f>
        <v>25</v>
      </c>
      <c r="B31" s="650"/>
      <c r="C31" s="651"/>
      <c r="D31" s="643" t="str">
        <f t="shared" si="1"/>
        <v>O10</v>
      </c>
      <c r="E31" s="644"/>
      <c r="F31" s="645"/>
      <c r="G31" s="645"/>
      <c r="H31" s="646"/>
      <c r="I31" s="647"/>
    </row>
    <row r="32" spans="1:9" ht="42" hidden="1" customHeight="1">
      <c r="A32" s="640">
        <f>IF('1_ENTREGA'!A33="","",'1_ENTREGA'!A33)</f>
        <v>26</v>
      </c>
      <c r="B32" s="650"/>
      <c r="C32" s="651"/>
      <c r="D32" s="643" t="str">
        <f t="shared" si="1"/>
        <v>O11</v>
      </c>
      <c r="E32" s="644"/>
      <c r="F32" s="645"/>
      <c r="G32" s="645"/>
      <c r="H32" s="646"/>
      <c r="I32" s="647"/>
    </row>
    <row r="33" spans="1:9" ht="42" hidden="1" customHeight="1">
      <c r="A33" s="640">
        <f>IF('1_ENTREGA'!A34="","",'1_ENTREGA'!A34)</f>
        <v>27</v>
      </c>
      <c r="B33" s="650"/>
      <c r="C33" s="651"/>
      <c r="D33" s="643" t="str">
        <f t="shared" si="1"/>
        <v>O12</v>
      </c>
      <c r="E33" s="644"/>
      <c r="F33" s="645"/>
      <c r="G33" s="645"/>
      <c r="H33" s="646"/>
      <c r="I33" s="647"/>
    </row>
    <row r="34" spans="1:9" ht="42" hidden="1" customHeight="1">
      <c r="A34" s="640">
        <f>IF('1_ENTREGA'!A35="","",'1_ENTREGA'!A35)</f>
        <v>28</v>
      </c>
      <c r="B34" s="650"/>
      <c r="C34" s="651"/>
      <c r="D34" s="643" t="str">
        <f t="shared" si="1"/>
        <v>O13</v>
      </c>
      <c r="E34" s="644"/>
      <c r="F34" s="645"/>
      <c r="G34" s="645"/>
      <c r="H34" s="646"/>
      <c r="I34" s="647"/>
    </row>
    <row r="35" spans="1:9" ht="42" hidden="1" customHeight="1">
      <c r="A35" s="640">
        <f>IF('1_ENTREGA'!A36="","",'1_ENTREGA'!A36)</f>
        <v>29</v>
      </c>
      <c r="B35" s="650"/>
      <c r="C35" s="651"/>
      <c r="D35" s="643" t="str">
        <f t="shared" si="1"/>
        <v>O14</v>
      </c>
      <c r="E35" s="644"/>
      <c r="F35" s="645"/>
      <c r="G35" s="645"/>
      <c r="H35" s="646"/>
      <c r="I35" s="647"/>
    </row>
    <row r="36" spans="1:9" ht="42" hidden="1" customHeight="1">
      <c r="A36" s="640">
        <f>IF('1_ENTREGA'!A37="","",'1_ENTREGA'!A37)</f>
        <v>30</v>
      </c>
      <c r="B36" s="650"/>
      <c r="C36" s="651"/>
      <c r="D36" s="643" t="str">
        <f t="shared" si="1"/>
        <v>O15</v>
      </c>
      <c r="E36" s="644"/>
      <c r="F36" s="645"/>
      <c r="G36" s="645"/>
      <c r="H36" s="646"/>
      <c r="I36" s="647"/>
    </row>
    <row r="37" spans="1:9">
      <c r="A37" s="655"/>
      <c r="B37" s="655"/>
      <c r="C37" s="655"/>
      <c r="D37" s="655"/>
      <c r="E37" s="655"/>
      <c r="F37" s="655"/>
      <c r="G37" s="655"/>
      <c r="H37" s="655"/>
      <c r="I37" s="655"/>
    </row>
    <row r="38" spans="1:9" ht="54.75" customHeight="1">
      <c r="A38" s="656" t="s">
        <v>417</v>
      </c>
      <c r="B38" s="657"/>
      <c r="C38" s="657"/>
      <c r="D38" s="658"/>
      <c r="E38" s="658"/>
      <c r="F38" s="658"/>
      <c r="G38" s="658"/>
      <c r="H38" s="658"/>
      <c r="I38" s="658"/>
    </row>
  </sheetData>
  <sheetProtection algorithmName="SHA-512" hashValue="Vsf3Eb2LFqbsKFjTP9W/SlZemBNM03jHkAzYqZDdigYtcjlOf74w3IxMV+YPZV3Nb7AKOKxTZo++FxdLI66Tvg==" saltValue="1+1eRmHu7pMVgQYdpT80cQ==" spinCount="100000" sheet="1" objects="1" scenarios="1"/>
  <mergeCells count="7">
    <mergeCell ref="A38:I38"/>
    <mergeCell ref="A1:A3"/>
    <mergeCell ref="B1:I1"/>
    <mergeCell ref="B2:I2"/>
    <mergeCell ref="B3:I3"/>
    <mergeCell ref="A4:I4"/>
    <mergeCell ref="A5:C5"/>
  </mergeCells>
  <hyperlinks>
    <hyperlink ref="C7" r:id="rId1"/>
    <hyperlink ref="C8" r:id="rId2"/>
    <hyperlink ref="C9" r:id="rId3"/>
    <hyperlink ref="C10" r:id="rId4"/>
    <hyperlink ref="C11" r:id="rId5"/>
  </hyperlinks>
  <printOptions horizontalCentered="1"/>
  <pageMargins left="0.70866141732283472" right="0.70866141732283472" top="0.74803149606299213" bottom="0.74803149606299213" header="0.31496062992125984" footer="0.31496062992125984"/>
  <pageSetup scale="56" orientation="landscape" r:id="rId6"/>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484"/>
  <sheetViews>
    <sheetView zoomScale="130" zoomScaleNormal="130" workbookViewId="0">
      <pane xSplit="2" ySplit="3" topLeftCell="C4" activePane="bottomRight" state="frozen"/>
      <selection pane="topRight" activeCell="B1" sqref="B1"/>
      <selection pane="bottomLeft" activeCell="A3" sqref="A3"/>
      <selection pane="bottomRight" sqref="A1:XFD1048576"/>
    </sheetView>
  </sheetViews>
  <sheetFormatPr baseColWidth="10" defaultColWidth="14.42578125" defaultRowHeight="15" customHeight="1"/>
  <cols>
    <col min="1" max="1" width="3.7109375" style="323" customWidth="1"/>
    <col min="2" max="2" width="5.5703125" style="324" bestFit="1" customWidth="1"/>
    <col min="3" max="3" width="41" style="323" customWidth="1"/>
    <col min="4" max="4" width="27.85546875" style="323" customWidth="1"/>
    <col min="5" max="5" width="29.140625" style="323" customWidth="1"/>
    <col min="6" max="6" width="9" style="323" customWidth="1"/>
    <col min="7" max="7" width="11.42578125" style="323" customWidth="1"/>
    <col min="8" max="8" width="25.140625" style="323" customWidth="1"/>
    <col min="9" max="9" width="9" style="323" customWidth="1"/>
    <col min="10" max="10" width="11.7109375" style="323" customWidth="1"/>
    <col min="11" max="11" width="22.7109375" style="323" customWidth="1"/>
    <col min="12" max="12" width="7.140625" style="323" customWidth="1"/>
    <col min="13" max="13" width="10.140625" style="323" customWidth="1"/>
    <col min="14" max="14" width="24" style="323" customWidth="1"/>
    <col min="15" max="15" width="10" style="323" customWidth="1"/>
    <col min="16" max="16" width="11.140625" style="323" customWidth="1"/>
    <col min="17" max="17" width="24" style="323" customWidth="1"/>
    <col min="18" max="18" width="7.140625" style="323" customWidth="1"/>
    <col min="19" max="19" width="10.140625" style="323" customWidth="1"/>
    <col min="20" max="16384" width="14.42578125" style="323"/>
  </cols>
  <sheetData>
    <row r="2" spans="2:19">
      <c r="B2" s="325"/>
      <c r="C2" s="326"/>
      <c r="D2" s="327"/>
      <c r="E2" s="379" t="s">
        <v>499</v>
      </c>
      <c r="F2" s="377"/>
      <c r="G2" s="377"/>
      <c r="H2" s="380" t="s">
        <v>500</v>
      </c>
      <c r="I2" s="377"/>
      <c r="J2" s="377"/>
      <c r="K2" s="381" t="s">
        <v>501</v>
      </c>
      <c r="L2" s="377"/>
      <c r="M2" s="377"/>
      <c r="N2" s="382" t="s">
        <v>352</v>
      </c>
      <c r="O2" s="377"/>
      <c r="P2" s="377"/>
      <c r="Q2" s="383" t="s">
        <v>502</v>
      </c>
      <c r="R2" s="377"/>
      <c r="S2" s="377"/>
    </row>
    <row r="3" spans="2:19" ht="27" customHeight="1">
      <c r="B3" s="311" t="s">
        <v>503</v>
      </c>
      <c r="C3" s="311" t="s">
        <v>504</v>
      </c>
      <c r="D3" s="311" t="s">
        <v>505</v>
      </c>
      <c r="E3" s="312" t="s">
        <v>506</v>
      </c>
      <c r="F3" s="312" t="s">
        <v>507</v>
      </c>
      <c r="G3" s="312" t="s">
        <v>508</v>
      </c>
      <c r="H3" s="313" t="s">
        <v>506</v>
      </c>
      <c r="I3" s="313" t="s">
        <v>507</v>
      </c>
      <c r="J3" s="313" t="s">
        <v>509</v>
      </c>
      <c r="K3" s="314" t="s">
        <v>506</v>
      </c>
      <c r="L3" s="314" t="s">
        <v>507</v>
      </c>
      <c r="M3" s="314" t="s">
        <v>509</v>
      </c>
      <c r="N3" s="315" t="s">
        <v>506</v>
      </c>
      <c r="O3" s="315" t="s">
        <v>507</v>
      </c>
      <c r="P3" s="315" t="s">
        <v>509</v>
      </c>
      <c r="Q3" s="316" t="s">
        <v>506</v>
      </c>
      <c r="R3" s="317" t="s">
        <v>507</v>
      </c>
      <c r="S3" s="317" t="s">
        <v>509</v>
      </c>
    </row>
    <row r="4" spans="2:19" ht="15" customHeight="1">
      <c r="B4" s="371">
        <v>1</v>
      </c>
      <c r="C4" s="373" t="s">
        <v>582</v>
      </c>
      <c r="D4" s="374" t="s">
        <v>510</v>
      </c>
      <c r="E4" s="376" t="s">
        <v>511</v>
      </c>
      <c r="F4" s="378" t="s">
        <v>415</v>
      </c>
      <c r="G4" s="391" t="s">
        <v>512</v>
      </c>
      <c r="H4" s="392" t="s">
        <v>513</v>
      </c>
      <c r="I4" s="393" t="s">
        <v>415</v>
      </c>
      <c r="J4" s="393" t="s">
        <v>514</v>
      </c>
      <c r="K4" s="394" t="s">
        <v>515</v>
      </c>
      <c r="L4" s="395" t="s">
        <v>516</v>
      </c>
      <c r="M4" s="387" t="s">
        <v>517</v>
      </c>
      <c r="N4" s="388" t="s">
        <v>518</v>
      </c>
      <c r="O4" s="389" t="s">
        <v>415</v>
      </c>
      <c r="P4" s="389" t="s">
        <v>519</v>
      </c>
      <c r="Q4" s="390" t="s">
        <v>520</v>
      </c>
      <c r="R4" s="384" t="s">
        <v>415</v>
      </c>
      <c r="S4" s="384"/>
    </row>
    <row r="5" spans="2:19" ht="14.25">
      <c r="B5" s="372"/>
      <c r="C5" s="373"/>
      <c r="D5" s="375"/>
      <c r="E5" s="377"/>
      <c r="F5" s="377"/>
      <c r="G5" s="377"/>
      <c r="H5" s="377"/>
      <c r="I5" s="377"/>
      <c r="J5" s="377"/>
      <c r="K5" s="394"/>
      <c r="L5" s="377"/>
      <c r="M5" s="377"/>
      <c r="N5" s="377"/>
      <c r="O5" s="377"/>
      <c r="P5" s="377"/>
      <c r="Q5" s="377"/>
      <c r="R5" s="377"/>
      <c r="S5" s="377"/>
    </row>
    <row r="6" spans="2:19" ht="14.25">
      <c r="B6" s="372"/>
      <c r="C6" s="373"/>
      <c r="D6" s="375"/>
      <c r="E6" s="377"/>
      <c r="F6" s="377"/>
      <c r="G6" s="377"/>
      <c r="H6" s="377"/>
      <c r="I6" s="377"/>
      <c r="J6" s="377"/>
      <c r="K6" s="394"/>
      <c r="L6" s="377"/>
      <c r="M6" s="377"/>
      <c r="N6" s="377"/>
      <c r="O6" s="377"/>
      <c r="P6" s="377"/>
      <c r="Q6" s="377"/>
      <c r="R6" s="377"/>
      <c r="S6" s="377"/>
    </row>
    <row r="7" spans="2:19" ht="60.75" customHeight="1">
      <c r="B7" s="372"/>
      <c r="C7" s="373"/>
      <c r="D7" s="375"/>
      <c r="E7" s="377"/>
      <c r="F7" s="377"/>
      <c r="G7" s="377"/>
      <c r="H7" s="377"/>
      <c r="I7" s="377"/>
      <c r="J7" s="377"/>
      <c r="K7" s="394"/>
      <c r="L7" s="377"/>
      <c r="M7" s="377"/>
      <c r="N7" s="377"/>
      <c r="O7" s="377"/>
      <c r="P7" s="377"/>
      <c r="Q7" s="377"/>
      <c r="R7" s="377"/>
      <c r="S7" s="377"/>
    </row>
    <row r="8" spans="2:19" ht="154.5" customHeight="1">
      <c r="B8" s="372"/>
      <c r="C8" s="373"/>
      <c r="D8" s="375"/>
      <c r="E8" s="377"/>
      <c r="F8" s="377"/>
      <c r="G8" s="377"/>
      <c r="H8" s="377"/>
      <c r="I8" s="377"/>
      <c r="J8" s="377"/>
      <c r="K8" s="394"/>
      <c r="L8" s="377"/>
      <c r="M8" s="377"/>
      <c r="N8" s="377"/>
      <c r="O8" s="377"/>
      <c r="P8" s="377"/>
      <c r="Q8" s="377"/>
      <c r="R8" s="377"/>
      <c r="S8" s="377"/>
    </row>
    <row r="9" spans="2:19" ht="63">
      <c r="B9" s="343">
        <v>2</v>
      </c>
      <c r="C9" s="344" t="s">
        <v>521</v>
      </c>
      <c r="D9" s="345" t="s">
        <v>522</v>
      </c>
      <c r="E9" s="318" t="s">
        <v>523</v>
      </c>
      <c r="F9" s="353" t="s">
        <v>516</v>
      </c>
      <c r="G9" s="353">
        <v>11</v>
      </c>
      <c r="H9" s="349" t="s">
        <v>524</v>
      </c>
      <c r="I9" s="350" t="s">
        <v>415</v>
      </c>
      <c r="J9" s="350" t="s">
        <v>525</v>
      </c>
      <c r="K9" s="351" t="s">
        <v>526</v>
      </c>
      <c r="L9" s="352" t="s">
        <v>415</v>
      </c>
      <c r="M9" s="352" t="s">
        <v>527</v>
      </c>
      <c r="N9" s="346" t="s">
        <v>528</v>
      </c>
      <c r="O9" s="347" t="s">
        <v>415</v>
      </c>
      <c r="P9" s="347" t="s">
        <v>529</v>
      </c>
      <c r="Q9" s="348" t="s">
        <v>530</v>
      </c>
      <c r="R9" s="342" t="s">
        <v>415</v>
      </c>
      <c r="S9" s="342"/>
    </row>
    <row r="10" spans="2:19" ht="14.25">
      <c r="B10" s="371">
        <v>3</v>
      </c>
      <c r="C10" s="373" t="s">
        <v>531</v>
      </c>
      <c r="D10" s="386" t="s">
        <v>532</v>
      </c>
      <c r="E10" s="353"/>
      <c r="F10" s="353"/>
      <c r="G10" s="353"/>
      <c r="H10" s="349"/>
      <c r="I10" s="350"/>
      <c r="J10" s="350"/>
      <c r="K10" s="351"/>
      <c r="L10" s="352"/>
      <c r="M10" s="352"/>
      <c r="N10" s="346"/>
      <c r="O10" s="347"/>
      <c r="P10" s="347"/>
      <c r="Q10" s="348"/>
      <c r="R10" s="342"/>
      <c r="S10" s="342"/>
    </row>
    <row r="11" spans="2:19" ht="117">
      <c r="B11" s="372"/>
      <c r="C11" s="385"/>
      <c r="D11" s="385"/>
      <c r="E11" s="318" t="s">
        <v>533</v>
      </c>
      <c r="F11" s="353" t="s">
        <v>415</v>
      </c>
      <c r="G11" s="353" t="s">
        <v>534</v>
      </c>
      <c r="H11" s="349" t="s">
        <v>535</v>
      </c>
      <c r="I11" s="350" t="s">
        <v>415</v>
      </c>
      <c r="J11" s="350" t="s">
        <v>536</v>
      </c>
      <c r="K11" s="351" t="s">
        <v>537</v>
      </c>
      <c r="L11" s="352" t="s">
        <v>415</v>
      </c>
      <c r="M11" s="352" t="s">
        <v>538</v>
      </c>
      <c r="N11" s="346" t="s">
        <v>539</v>
      </c>
      <c r="O11" s="347" t="s">
        <v>415</v>
      </c>
      <c r="P11" s="347" t="s">
        <v>540</v>
      </c>
      <c r="Q11" s="348" t="s">
        <v>541</v>
      </c>
      <c r="R11" s="342" t="s">
        <v>415</v>
      </c>
      <c r="S11" s="342"/>
    </row>
    <row r="12" spans="2:19" ht="54">
      <c r="B12" s="319">
        <v>4</v>
      </c>
      <c r="C12" s="320" t="s">
        <v>101</v>
      </c>
      <c r="D12" s="321" t="s">
        <v>542</v>
      </c>
      <c r="E12" s="318" t="s">
        <v>543</v>
      </c>
      <c r="F12" s="353" t="s">
        <v>516</v>
      </c>
      <c r="G12" s="353">
        <v>15</v>
      </c>
      <c r="H12" s="349" t="s">
        <v>544</v>
      </c>
      <c r="I12" s="350" t="s">
        <v>415</v>
      </c>
      <c r="J12" s="350">
        <v>27</v>
      </c>
      <c r="K12" s="351" t="s">
        <v>545</v>
      </c>
      <c r="L12" s="352" t="s">
        <v>415</v>
      </c>
      <c r="M12" s="352">
        <v>39</v>
      </c>
      <c r="N12" s="346" t="s">
        <v>546</v>
      </c>
      <c r="O12" s="347" t="s">
        <v>415</v>
      </c>
      <c r="P12" s="347">
        <v>26</v>
      </c>
      <c r="Q12" s="348" t="s">
        <v>547</v>
      </c>
      <c r="R12" s="342" t="s">
        <v>415</v>
      </c>
      <c r="S12" s="342"/>
    </row>
    <row r="13" spans="2:19" ht="90">
      <c r="B13" s="343" t="s">
        <v>548</v>
      </c>
      <c r="C13" s="344" t="s">
        <v>265</v>
      </c>
      <c r="D13" s="344" t="s">
        <v>549</v>
      </c>
      <c r="E13" s="318" t="s">
        <v>550</v>
      </c>
      <c r="F13" s="353" t="s">
        <v>415</v>
      </c>
      <c r="G13" s="353" t="s">
        <v>551</v>
      </c>
      <c r="H13" s="349" t="s">
        <v>552</v>
      </c>
      <c r="I13" s="350" t="s">
        <v>415</v>
      </c>
      <c r="J13" s="350">
        <v>30</v>
      </c>
      <c r="K13" s="351" t="s">
        <v>553</v>
      </c>
      <c r="L13" s="352" t="s">
        <v>415</v>
      </c>
      <c r="M13" s="352" t="s">
        <v>554</v>
      </c>
      <c r="N13" s="346" t="s">
        <v>555</v>
      </c>
      <c r="O13" s="347" t="s">
        <v>415</v>
      </c>
      <c r="P13" s="347">
        <v>35</v>
      </c>
      <c r="Q13" s="348" t="s">
        <v>556</v>
      </c>
      <c r="R13" s="342" t="s">
        <v>415</v>
      </c>
      <c r="S13" s="342"/>
    </row>
    <row r="14" spans="2:19" ht="90">
      <c r="B14" s="343" t="s">
        <v>557</v>
      </c>
      <c r="C14" s="344" t="s">
        <v>558</v>
      </c>
      <c r="D14" s="344" t="s">
        <v>559</v>
      </c>
      <c r="E14" s="318" t="s">
        <v>560</v>
      </c>
      <c r="F14" s="353" t="s">
        <v>516</v>
      </c>
      <c r="G14" s="353" t="s">
        <v>561</v>
      </c>
      <c r="H14" s="349" t="s">
        <v>562</v>
      </c>
      <c r="I14" s="350" t="s">
        <v>415</v>
      </c>
      <c r="J14" s="350" t="s">
        <v>563</v>
      </c>
      <c r="K14" s="351" t="s">
        <v>564</v>
      </c>
      <c r="L14" s="352" t="s">
        <v>516</v>
      </c>
      <c r="M14" s="352" t="s">
        <v>565</v>
      </c>
      <c r="N14" s="346" t="s">
        <v>566</v>
      </c>
      <c r="O14" s="347" t="s">
        <v>415</v>
      </c>
      <c r="P14" s="347" t="s">
        <v>567</v>
      </c>
      <c r="Q14" s="348" t="s">
        <v>568</v>
      </c>
      <c r="R14" s="342" t="s">
        <v>415</v>
      </c>
      <c r="S14" s="342"/>
    </row>
    <row r="15" spans="2:19" ht="72">
      <c r="B15" s="343" t="s">
        <v>569</v>
      </c>
      <c r="C15" s="344" t="s">
        <v>570</v>
      </c>
      <c r="D15" s="344" t="s">
        <v>571</v>
      </c>
      <c r="E15" s="318" t="s">
        <v>572</v>
      </c>
      <c r="F15" s="353" t="s">
        <v>415</v>
      </c>
      <c r="G15" s="353" t="s">
        <v>573</v>
      </c>
      <c r="H15" s="349" t="s">
        <v>574</v>
      </c>
      <c r="I15" s="350" t="s">
        <v>415</v>
      </c>
      <c r="J15" s="350" t="s">
        <v>575</v>
      </c>
      <c r="K15" s="351" t="s">
        <v>576</v>
      </c>
      <c r="L15" s="352" t="s">
        <v>415</v>
      </c>
      <c r="M15" s="352">
        <v>133</v>
      </c>
      <c r="N15" s="346" t="s">
        <v>577</v>
      </c>
      <c r="O15" s="347" t="s">
        <v>415</v>
      </c>
      <c r="P15" s="347">
        <v>28</v>
      </c>
      <c r="Q15" s="348" t="s">
        <v>578</v>
      </c>
      <c r="R15" s="342" t="s">
        <v>415</v>
      </c>
      <c r="S15" s="342"/>
    </row>
    <row r="16" spans="2:19" ht="15.75" customHeight="1">
      <c r="B16" s="328"/>
      <c r="C16" s="329"/>
      <c r="D16" s="329"/>
      <c r="E16" s="330"/>
      <c r="F16" s="328"/>
      <c r="G16" s="328"/>
      <c r="H16" s="329"/>
      <c r="I16" s="328"/>
      <c r="J16" s="328"/>
      <c r="K16" s="329"/>
      <c r="L16" s="329"/>
      <c r="M16" s="329"/>
      <c r="N16" s="329"/>
      <c r="O16" s="329"/>
      <c r="P16" s="329"/>
      <c r="Q16" s="329"/>
      <c r="R16" s="328"/>
      <c r="S16" s="328"/>
    </row>
    <row r="17" spans="2:19" ht="15.75" customHeight="1">
      <c r="B17" s="328"/>
      <c r="C17" s="329"/>
      <c r="D17" s="329"/>
      <c r="E17" s="331"/>
      <c r="F17" s="328"/>
      <c r="G17" s="328"/>
      <c r="H17" s="329"/>
      <c r="I17" s="328"/>
      <c r="J17" s="328"/>
      <c r="K17" s="329"/>
      <c r="L17" s="328"/>
      <c r="M17" s="328"/>
      <c r="N17" s="329"/>
      <c r="O17" s="329"/>
      <c r="P17" s="329"/>
      <c r="Q17" s="329"/>
      <c r="R17" s="328"/>
      <c r="S17" s="328"/>
    </row>
    <row r="18" spans="2:19" ht="15.75" customHeight="1">
      <c r="B18" s="328"/>
      <c r="C18" s="329"/>
      <c r="D18" s="329"/>
      <c r="E18" s="331"/>
      <c r="F18" s="328"/>
      <c r="G18" s="328"/>
      <c r="H18" s="329"/>
      <c r="I18" s="328"/>
      <c r="J18" s="328"/>
      <c r="K18" s="329"/>
      <c r="L18" s="328"/>
      <c r="M18" s="328"/>
      <c r="N18" s="329"/>
      <c r="O18" s="329"/>
      <c r="P18" s="329"/>
      <c r="Q18" s="329"/>
      <c r="R18" s="328"/>
      <c r="S18" s="328"/>
    </row>
    <row r="19" spans="2:19" ht="15.75" customHeight="1">
      <c r="B19" s="328"/>
      <c r="C19" s="329"/>
      <c r="D19" s="329"/>
      <c r="E19" s="331"/>
      <c r="F19" s="328"/>
      <c r="G19" s="328"/>
      <c r="H19" s="329"/>
      <c r="I19" s="328"/>
      <c r="J19" s="328"/>
      <c r="K19" s="329"/>
      <c r="L19" s="328"/>
      <c r="M19" s="328"/>
      <c r="N19" s="329"/>
      <c r="O19" s="329"/>
      <c r="P19" s="329"/>
      <c r="Q19" s="329"/>
      <c r="R19" s="328"/>
      <c r="S19" s="328"/>
    </row>
    <row r="20" spans="2:19" ht="15.75" customHeight="1">
      <c r="B20" s="328"/>
      <c r="C20" s="329"/>
      <c r="D20" s="329"/>
      <c r="E20" s="331"/>
      <c r="F20" s="328"/>
      <c r="G20" s="328"/>
      <c r="H20" s="329"/>
      <c r="I20" s="328"/>
      <c r="J20" s="328"/>
      <c r="K20" s="329"/>
      <c r="L20" s="328"/>
      <c r="M20" s="328"/>
      <c r="N20" s="329"/>
      <c r="O20" s="329"/>
      <c r="P20" s="329"/>
      <c r="Q20" s="329"/>
      <c r="R20" s="328"/>
      <c r="S20" s="328"/>
    </row>
    <row r="21" spans="2:19" ht="15.75" customHeight="1">
      <c r="B21" s="328"/>
      <c r="C21" s="329"/>
      <c r="D21" s="329"/>
      <c r="E21" s="331"/>
      <c r="F21" s="328"/>
      <c r="G21" s="328"/>
      <c r="H21" s="329"/>
      <c r="I21" s="328"/>
      <c r="J21" s="328"/>
      <c r="K21" s="329"/>
      <c r="L21" s="328"/>
      <c r="M21" s="328"/>
      <c r="N21" s="329"/>
      <c r="O21" s="329"/>
      <c r="P21" s="329"/>
      <c r="Q21" s="329"/>
      <c r="R21" s="328"/>
      <c r="S21" s="328"/>
    </row>
    <row r="22" spans="2:19" ht="15.75" customHeight="1">
      <c r="B22" s="328"/>
      <c r="C22" s="329"/>
      <c r="D22" s="329"/>
      <c r="E22" s="331"/>
      <c r="F22" s="328"/>
      <c r="G22" s="328"/>
      <c r="H22" s="329"/>
      <c r="I22" s="328"/>
      <c r="J22" s="328"/>
      <c r="K22" s="329"/>
      <c r="L22" s="328"/>
      <c r="M22" s="328"/>
      <c r="N22" s="329"/>
      <c r="O22" s="329"/>
      <c r="P22" s="329"/>
      <c r="Q22" s="329"/>
      <c r="R22" s="328"/>
      <c r="S22" s="328"/>
    </row>
    <row r="23" spans="2:19" ht="15.75" customHeight="1">
      <c r="B23" s="328"/>
      <c r="C23" s="329"/>
      <c r="D23" s="329"/>
      <c r="E23" s="331"/>
      <c r="F23" s="328"/>
      <c r="G23" s="328"/>
      <c r="H23" s="329"/>
      <c r="I23" s="328"/>
      <c r="J23" s="328"/>
      <c r="K23" s="329"/>
      <c r="L23" s="328"/>
      <c r="M23" s="328"/>
      <c r="N23" s="329"/>
      <c r="O23" s="329"/>
      <c r="P23" s="329"/>
      <c r="Q23" s="329"/>
      <c r="R23" s="328"/>
      <c r="S23" s="328"/>
    </row>
    <row r="24" spans="2:19" ht="15.75" customHeight="1">
      <c r="B24" s="328"/>
      <c r="C24" s="329"/>
      <c r="D24" s="329"/>
      <c r="E24" s="331"/>
      <c r="F24" s="328"/>
      <c r="G24" s="328"/>
      <c r="H24" s="329"/>
      <c r="I24" s="328"/>
      <c r="J24" s="328"/>
      <c r="K24" s="329"/>
      <c r="L24" s="328"/>
      <c r="M24" s="328"/>
      <c r="N24" s="329"/>
      <c r="O24" s="329"/>
      <c r="P24" s="329"/>
      <c r="Q24" s="329"/>
      <c r="R24" s="328"/>
      <c r="S24" s="328"/>
    </row>
    <row r="25" spans="2:19" ht="15.75" customHeight="1">
      <c r="B25" s="328"/>
      <c r="C25" s="329"/>
      <c r="D25" s="329"/>
      <c r="E25" s="331"/>
      <c r="F25" s="328"/>
      <c r="G25" s="328"/>
      <c r="H25" s="329"/>
      <c r="I25" s="328"/>
      <c r="J25" s="328"/>
      <c r="K25" s="329"/>
      <c r="L25" s="328"/>
      <c r="M25" s="328"/>
      <c r="N25" s="329"/>
      <c r="O25" s="329"/>
      <c r="P25" s="329"/>
      <c r="Q25" s="329"/>
      <c r="R25" s="328"/>
      <c r="S25" s="328"/>
    </row>
    <row r="26" spans="2:19" ht="15.75" customHeight="1">
      <c r="B26" s="328"/>
      <c r="C26" s="329"/>
      <c r="D26" s="329"/>
      <c r="E26" s="331"/>
      <c r="F26" s="328"/>
      <c r="G26" s="328"/>
      <c r="H26" s="329"/>
      <c r="I26" s="328"/>
      <c r="J26" s="328"/>
      <c r="K26" s="329"/>
      <c r="L26" s="328"/>
      <c r="M26" s="328"/>
      <c r="N26" s="329"/>
      <c r="O26" s="329"/>
      <c r="P26" s="329"/>
      <c r="Q26" s="329"/>
      <c r="R26" s="328"/>
      <c r="S26" s="328"/>
    </row>
    <row r="27" spans="2:19" ht="15.75" customHeight="1">
      <c r="B27" s="328"/>
      <c r="C27" s="329"/>
      <c r="D27" s="329"/>
      <c r="E27" s="331"/>
      <c r="F27" s="328"/>
      <c r="G27" s="328"/>
      <c r="H27" s="329"/>
      <c r="I27" s="328"/>
      <c r="J27" s="328"/>
      <c r="K27" s="329"/>
      <c r="L27" s="328"/>
      <c r="M27" s="328"/>
      <c r="N27" s="329"/>
      <c r="O27" s="329"/>
      <c r="P27" s="329"/>
      <c r="Q27" s="329"/>
      <c r="R27" s="328"/>
      <c r="S27" s="328"/>
    </row>
    <row r="28" spans="2:19" ht="15.75" customHeight="1">
      <c r="B28" s="328"/>
      <c r="C28" s="329"/>
      <c r="D28" s="329"/>
      <c r="E28" s="331"/>
      <c r="F28" s="328"/>
      <c r="G28" s="328"/>
      <c r="H28" s="329"/>
      <c r="I28" s="328"/>
      <c r="J28" s="328"/>
      <c r="K28" s="329"/>
      <c r="L28" s="328"/>
      <c r="M28" s="328"/>
      <c r="N28" s="329"/>
      <c r="O28" s="329"/>
      <c r="P28" s="329"/>
      <c r="Q28" s="329"/>
      <c r="R28" s="328"/>
      <c r="S28" s="328"/>
    </row>
    <row r="29" spans="2:19" ht="15.75" customHeight="1">
      <c r="B29" s="328"/>
      <c r="C29" s="329"/>
      <c r="D29" s="329"/>
      <c r="E29" s="331"/>
      <c r="F29" s="328"/>
      <c r="G29" s="328"/>
      <c r="H29" s="329"/>
      <c r="I29" s="328"/>
      <c r="J29" s="328"/>
      <c r="K29" s="329"/>
      <c r="L29" s="328"/>
      <c r="M29" s="328"/>
      <c r="N29" s="329"/>
      <c r="O29" s="329"/>
      <c r="P29" s="329"/>
      <c r="Q29" s="329"/>
      <c r="R29" s="328"/>
      <c r="S29" s="328"/>
    </row>
    <row r="30" spans="2:19" ht="15.75" customHeight="1">
      <c r="B30" s="328"/>
      <c r="C30" s="329"/>
      <c r="D30" s="329"/>
      <c r="E30" s="331"/>
      <c r="F30" s="328"/>
      <c r="G30" s="328"/>
      <c r="H30" s="329"/>
      <c r="I30" s="328"/>
      <c r="J30" s="328"/>
      <c r="K30" s="329"/>
      <c r="L30" s="328"/>
      <c r="M30" s="328"/>
      <c r="N30" s="329"/>
      <c r="O30" s="329"/>
      <c r="P30" s="329"/>
      <c r="Q30" s="329"/>
      <c r="R30" s="328"/>
      <c r="S30" s="328"/>
    </row>
    <row r="31" spans="2:19" ht="15.75" customHeight="1">
      <c r="B31" s="328"/>
      <c r="C31" s="329"/>
      <c r="D31" s="329"/>
      <c r="E31" s="331"/>
      <c r="F31" s="328"/>
      <c r="G31" s="328"/>
      <c r="H31" s="329"/>
      <c r="I31" s="328"/>
      <c r="J31" s="328"/>
      <c r="K31" s="329"/>
      <c r="L31" s="328"/>
      <c r="M31" s="328"/>
      <c r="N31" s="329"/>
      <c r="O31" s="329"/>
      <c r="P31" s="329"/>
      <c r="Q31" s="329"/>
      <c r="R31" s="328"/>
      <c r="S31" s="328"/>
    </row>
    <row r="32" spans="2:19" ht="15.75" customHeight="1">
      <c r="B32" s="328"/>
      <c r="C32" s="329"/>
      <c r="D32" s="329"/>
      <c r="E32" s="331"/>
      <c r="F32" s="328"/>
      <c r="G32" s="328"/>
      <c r="H32" s="329"/>
      <c r="I32" s="328"/>
      <c r="J32" s="328"/>
      <c r="K32" s="329"/>
      <c r="L32" s="328"/>
      <c r="M32" s="328"/>
      <c r="N32" s="329"/>
      <c r="O32" s="329"/>
      <c r="P32" s="329"/>
      <c r="Q32" s="329"/>
      <c r="R32" s="328"/>
      <c r="S32" s="328"/>
    </row>
    <row r="33" spans="2:19" ht="15.75" customHeight="1">
      <c r="B33" s="328"/>
      <c r="C33" s="329"/>
      <c r="D33" s="329"/>
      <c r="E33" s="331"/>
      <c r="F33" s="328"/>
      <c r="G33" s="328"/>
      <c r="H33" s="329"/>
      <c r="I33" s="328"/>
      <c r="J33" s="328"/>
      <c r="K33" s="329"/>
      <c r="L33" s="328"/>
      <c r="M33" s="328"/>
      <c r="N33" s="329"/>
      <c r="O33" s="329"/>
      <c r="P33" s="329"/>
      <c r="Q33" s="329"/>
      <c r="R33" s="328"/>
      <c r="S33" s="328"/>
    </row>
    <row r="34" spans="2:19" ht="15.75" customHeight="1">
      <c r="B34" s="328"/>
      <c r="C34" s="329"/>
      <c r="D34" s="329"/>
      <c r="E34" s="331"/>
      <c r="F34" s="328"/>
      <c r="G34" s="328"/>
      <c r="H34" s="329"/>
      <c r="I34" s="328"/>
      <c r="J34" s="328"/>
      <c r="K34" s="329"/>
      <c r="L34" s="328"/>
      <c r="M34" s="328"/>
      <c r="N34" s="329"/>
      <c r="O34" s="329"/>
      <c r="P34" s="329"/>
      <c r="Q34" s="329"/>
      <c r="R34" s="328"/>
      <c r="S34" s="328"/>
    </row>
    <row r="35" spans="2:19" ht="15.75" customHeight="1">
      <c r="B35" s="328"/>
      <c r="C35" s="329"/>
      <c r="D35" s="329"/>
      <c r="E35" s="331"/>
      <c r="F35" s="328"/>
      <c r="G35" s="328"/>
      <c r="H35" s="329"/>
      <c r="I35" s="328"/>
      <c r="J35" s="328"/>
      <c r="K35" s="329"/>
      <c r="L35" s="328"/>
      <c r="M35" s="328"/>
      <c r="N35" s="329"/>
      <c r="O35" s="329"/>
      <c r="P35" s="329"/>
      <c r="Q35" s="329"/>
      <c r="R35" s="328"/>
      <c r="S35" s="328"/>
    </row>
    <row r="36" spans="2:19" ht="15.75" customHeight="1">
      <c r="B36" s="328"/>
      <c r="C36" s="329"/>
      <c r="D36" s="329"/>
      <c r="E36" s="331"/>
      <c r="F36" s="328"/>
      <c r="G36" s="328"/>
      <c r="H36" s="329"/>
      <c r="I36" s="328"/>
      <c r="J36" s="328"/>
      <c r="K36" s="329"/>
      <c r="L36" s="328"/>
      <c r="M36" s="328"/>
      <c r="N36" s="329"/>
      <c r="O36" s="329"/>
      <c r="P36" s="329"/>
      <c r="Q36" s="329"/>
      <c r="R36" s="328"/>
      <c r="S36" s="328"/>
    </row>
    <row r="37" spans="2:19" ht="15.75" customHeight="1">
      <c r="B37" s="328"/>
      <c r="C37" s="329"/>
      <c r="D37" s="329"/>
      <c r="E37" s="331"/>
      <c r="F37" s="328"/>
      <c r="G37" s="328"/>
      <c r="H37" s="329"/>
      <c r="I37" s="328"/>
      <c r="J37" s="328"/>
      <c r="K37" s="329"/>
      <c r="L37" s="328"/>
      <c r="M37" s="328"/>
      <c r="N37" s="329"/>
      <c r="O37" s="329"/>
      <c r="P37" s="329"/>
      <c r="Q37" s="329"/>
      <c r="R37" s="328"/>
      <c r="S37" s="328"/>
    </row>
    <row r="38" spans="2:19" ht="15.75" customHeight="1">
      <c r="B38" s="328"/>
      <c r="C38" s="329"/>
      <c r="D38" s="329"/>
      <c r="E38" s="331"/>
      <c r="F38" s="328"/>
      <c r="G38" s="328"/>
      <c r="H38" s="329"/>
      <c r="I38" s="328"/>
      <c r="J38" s="328"/>
      <c r="K38" s="329"/>
      <c r="L38" s="328"/>
      <c r="M38" s="328"/>
      <c r="N38" s="329"/>
      <c r="O38" s="329"/>
      <c r="P38" s="329"/>
      <c r="Q38" s="329"/>
      <c r="R38" s="328"/>
      <c r="S38" s="328"/>
    </row>
    <row r="39" spans="2:19" ht="15.75" customHeight="1">
      <c r="B39" s="328"/>
      <c r="C39" s="329"/>
      <c r="D39" s="329"/>
      <c r="E39" s="331"/>
      <c r="F39" s="328"/>
      <c r="G39" s="328"/>
      <c r="H39" s="329"/>
      <c r="I39" s="328"/>
      <c r="J39" s="328"/>
      <c r="K39" s="329"/>
      <c r="L39" s="328"/>
      <c r="M39" s="328"/>
      <c r="N39" s="329"/>
      <c r="O39" s="329"/>
      <c r="P39" s="329"/>
      <c r="Q39" s="329"/>
      <c r="R39" s="328"/>
      <c r="S39" s="328"/>
    </row>
    <row r="40" spans="2:19" ht="15.75" customHeight="1">
      <c r="B40" s="328"/>
      <c r="C40" s="329"/>
      <c r="D40" s="329"/>
      <c r="E40" s="331"/>
      <c r="F40" s="328"/>
      <c r="G40" s="328"/>
      <c r="H40" s="329"/>
      <c r="I40" s="328"/>
      <c r="J40" s="328"/>
      <c r="K40" s="329"/>
      <c r="L40" s="328"/>
      <c r="M40" s="328"/>
      <c r="N40" s="329"/>
      <c r="O40" s="329"/>
      <c r="P40" s="329"/>
      <c r="Q40" s="329"/>
      <c r="R40" s="328"/>
      <c r="S40" s="328"/>
    </row>
    <row r="41" spans="2:19" ht="15.75" customHeight="1">
      <c r="B41" s="328"/>
      <c r="C41" s="329"/>
      <c r="D41" s="329"/>
      <c r="E41" s="331"/>
      <c r="F41" s="328"/>
      <c r="G41" s="328"/>
      <c r="H41" s="329"/>
      <c r="I41" s="328"/>
      <c r="J41" s="328"/>
      <c r="K41" s="329"/>
      <c r="L41" s="328"/>
      <c r="M41" s="328"/>
      <c r="N41" s="329"/>
      <c r="O41" s="329"/>
      <c r="P41" s="329"/>
      <c r="Q41" s="329"/>
      <c r="R41" s="328"/>
      <c r="S41" s="328"/>
    </row>
    <row r="42" spans="2:19" ht="15.75" customHeight="1">
      <c r="B42" s="328"/>
      <c r="C42" s="329"/>
      <c r="D42" s="329"/>
      <c r="E42" s="331"/>
      <c r="F42" s="328"/>
      <c r="G42" s="328"/>
      <c r="H42" s="329"/>
      <c r="I42" s="328"/>
      <c r="J42" s="328"/>
      <c r="K42" s="329"/>
      <c r="L42" s="328"/>
      <c r="M42" s="328"/>
      <c r="N42" s="329"/>
      <c r="O42" s="329"/>
      <c r="P42" s="329"/>
      <c r="Q42" s="329"/>
      <c r="R42" s="328"/>
      <c r="S42" s="328"/>
    </row>
    <row r="43" spans="2:19" ht="15.75" customHeight="1">
      <c r="B43" s="328"/>
      <c r="C43" s="329"/>
      <c r="D43" s="329"/>
      <c r="E43" s="331"/>
      <c r="F43" s="328"/>
      <c r="G43" s="328"/>
      <c r="H43" s="329"/>
      <c r="I43" s="328"/>
      <c r="J43" s="328"/>
      <c r="K43" s="329"/>
      <c r="L43" s="328"/>
      <c r="M43" s="328"/>
      <c r="N43" s="329"/>
      <c r="O43" s="329"/>
      <c r="P43" s="329"/>
      <c r="Q43" s="329"/>
      <c r="R43" s="328"/>
      <c r="S43" s="328"/>
    </row>
    <row r="44" spans="2:19" ht="15.75" customHeight="1">
      <c r="B44" s="328"/>
      <c r="C44" s="329"/>
      <c r="D44" s="329"/>
      <c r="E44" s="331"/>
      <c r="F44" s="328"/>
      <c r="G44" s="328"/>
      <c r="H44" s="329"/>
      <c r="I44" s="328"/>
      <c r="J44" s="328"/>
      <c r="K44" s="329"/>
      <c r="L44" s="328"/>
      <c r="M44" s="328"/>
      <c r="N44" s="329"/>
      <c r="O44" s="329"/>
      <c r="P44" s="329"/>
      <c r="Q44" s="329"/>
      <c r="R44" s="328"/>
      <c r="S44" s="328"/>
    </row>
    <row r="45" spans="2:19" ht="15.75" customHeight="1">
      <c r="B45" s="328"/>
      <c r="C45" s="329"/>
      <c r="D45" s="329"/>
      <c r="E45" s="331"/>
      <c r="F45" s="328"/>
      <c r="G45" s="328"/>
      <c r="H45" s="329"/>
      <c r="I45" s="328"/>
      <c r="J45" s="328"/>
      <c r="K45" s="329"/>
      <c r="L45" s="328"/>
      <c r="M45" s="328"/>
      <c r="N45" s="329"/>
      <c r="O45" s="329"/>
      <c r="P45" s="329"/>
      <c r="Q45" s="329"/>
      <c r="R45" s="328"/>
      <c r="S45" s="328"/>
    </row>
    <row r="46" spans="2:19" ht="15.75" customHeight="1">
      <c r="B46" s="328"/>
      <c r="C46" s="329"/>
      <c r="D46" s="329"/>
      <c r="E46" s="331"/>
      <c r="F46" s="328"/>
      <c r="G46" s="328"/>
      <c r="H46" s="329"/>
      <c r="I46" s="328"/>
      <c r="J46" s="328"/>
      <c r="K46" s="329"/>
      <c r="L46" s="328"/>
      <c r="M46" s="328"/>
      <c r="N46" s="329"/>
      <c r="O46" s="329"/>
      <c r="P46" s="329"/>
      <c r="Q46" s="329"/>
      <c r="R46" s="328"/>
      <c r="S46" s="328"/>
    </row>
    <row r="47" spans="2:19" ht="15.75" customHeight="1">
      <c r="B47" s="328"/>
      <c r="C47" s="329"/>
      <c r="D47" s="329"/>
      <c r="E47" s="331"/>
      <c r="F47" s="328"/>
      <c r="G47" s="328"/>
      <c r="H47" s="329"/>
      <c r="I47" s="328"/>
      <c r="J47" s="328"/>
      <c r="K47" s="329"/>
      <c r="L47" s="328"/>
      <c r="M47" s="328"/>
      <c r="N47" s="329"/>
      <c r="O47" s="329"/>
      <c r="P47" s="329"/>
      <c r="Q47" s="329"/>
      <c r="R47" s="328"/>
      <c r="S47" s="328"/>
    </row>
    <row r="48" spans="2:19" ht="15.75" customHeight="1">
      <c r="B48" s="328"/>
      <c r="C48" s="329"/>
      <c r="D48" s="329"/>
      <c r="E48" s="331"/>
      <c r="F48" s="328"/>
      <c r="G48" s="328"/>
      <c r="H48" s="329"/>
      <c r="I48" s="328"/>
      <c r="J48" s="328"/>
      <c r="K48" s="329"/>
      <c r="L48" s="328"/>
      <c r="M48" s="328"/>
      <c r="N48" s="329"/>
      <c r="O48" s="329"/>
      <c r="P48" s="329"/>
      <c r="Q48" s="329"/>
      <c r="R48" s="328"/>
      <c r="S48" s="328"/>
    </row>
    <row r="49" spans="2:19" ht="15.75" customHeight="1">
      <c r="B49" s="328"/>
      <c r="C49" s="329"/>
      <c r="D49" s="329"/>
      <c r="E49" s="331"/>
      <c r="F49" s="328"/>
      <c r="G49" s="328"/>
      <c r="H49" s="329"/>
      <c r="I49" s="328"/>
      <c r="J49" s="328"/>
      <c r="K49" s="329"/>
      <c r="L49" s="328"/>
      <c r="M49" s="328"/>
      <c r="N49" s="329"/>
      <c r="O49" s="329"/>
      <c r="P49" s="329"/>
      <c r="Q49" s="329"/>
      <c r="R49" s="328"/>
      <c r="S49" s="328"/>
    </row>
    <row r="50" spans="2:19" ht="15.75" customHeight="1">
      <c r="B50" s="328"/>
      <c r="C50" s="329"/>
      <c r="D50" s="329"/>
      <c r="E50" s="331"/>
      <c r="F50" s="328"/>
      <c r="G50" s="328"/>
      <c r="H50" s="329"/>
      <c r="I50" s="328"/>
      <c r="J50" s="328"/>
      <c r="K50" s="329"/>
      <c r="L50" s="328"/>
      <c r="M50" s="328"/>
      <c r="N50" s="329"/>
      <c r="O50" s="329"/>
      <c r="P50" s="329"/>
      <c r="Q50" s="329"/>
      <c r="R50" s="328"/>
      <c r="S50" s="328"/>
    </row>
    <row r="51" spans="2:19" ht="15.75" customHeight="1">
      <c r="B51" s="328"/>
      <c r="C51" s="329"/>
      <c r="D51" s="329"/>
      <c r="E51" s="331"/>
      <c r="F51" s="328"/>
      <c r="G51" s="328"/>
      <c r="H51" s="329"/>
      <c r="I51" s="328"/>
      <c r="J51" s="328"/>
      <c r="K51" s="329"/>
      <c r="L51" s="328"/>
      <c r="M51" s="328"/>
      <c r="N51" s="329"/>
      <c r="O51" s="329"/>
      <c r="P51" s="329"/>
      <c r="Q51" s="329"/>
      <c r="R51" s="328"/>
      <c r="S51" s="328"/>
    </row>
    <row r="52" spans="2:19" ht="15.75" customHeight="1">
      <c r="B52" s="328"/>
      <c r="C52" s="329"/>
      <c r="D52" s="329"/>
      <c r="E52" s="331"/>
      <c r="F52" s="328"/>
      <c r="G52" s="328"/>
      <c r="H52" s="329"/>
      <c r="I52" s="328"/>
      <c r="J52" s="328"/>
      <c r="K52" s="329"/>
      <c r="L52" s="328"/>
      <c r="M52" s="328"/>
      <c r="N52" s="329"/>
      <c r="O52" s="329"/>
      <c r="P52" s="329"/>
      <c r="Q52" s="329"/>
      <c r="R52" s="328"/>
      <c r="S52" s="328"/>
    </row>
    <row r="53" spans="2:19" ht="15.75" customHeight="1">
      <c r="B53" s="328"/>
      <c r="C53" s="329"/>
      <c r="D53" s="329"/>
      <c r="E53" s="331"/>
      <c r="F53" s="328"/>
      <c r="G53" s="328"/>
      <c r="H53" s="329"/>
      <c r="I53" s="328"/>
      <c r="J53" s="328"/>
      <c r="K53" s="329"/>
      <c r="L53" s="328"/>
      <c r="M53" s="328"/>
      <c r="N53" s="329"/>
      <c r="O53" s="329"/>
      <c r="P53" s="329"/>
      <c r="Q53" s="329"/>
      <c r="R53" s="328"/>
      <c r="S53" s="328"/>
    </row>
    <row r="54" spans="2:19" ht="15.75" customHeight="1">
      <c r="B54" s="328"/>
      <c r="C54" s="329"/>
      <c r="D54" s="329"/>
      <c r="E54" s="331"/>
      <c r="F54" s="328"/>
      <c r="G54" s="328"/>
      <c r="H54" s="329"/>
      <c r="I54" s="328"/>
      <c r="J54" s="328"/>
      <c r="K54" s="329"/>
      <c r="L54" s="328"/>
      <c r="M54" s="328"/>
      <c r="N54" s="329"/>
      <c r="O54" s="329"/>
      <c r="P54" s="329"/>
      <c r="Q54" s="329"/>
      <c r="R54" s="328"/>
      <c r="S54" s="328"/>
    </row>
    <row r="55" spans="2:19" ht="15.75" customHeight="1">
      <c r="B55" s="328"/>
      <c r="C55" s="329"/>
      <c r="D55" s="329"/>
      <c r="E55" s="331"/>
      <c r="F55" s="328"/>
      <c r="G55" s="328"/>
      <c r="H55" s="329"/>
      <c r="I55" s="328"/>
      <c r="J55" s="328"/>
      <c r="K55" s="329"/>
      <c r="L55" s="328"/>
      <c r="M55" s="328"/>
      <c r="N55" s="329"/>
      <c r="O55" s="329"/>
      <c r="P55" s="329"/>
      <c r="Q55" s="329"/>
      <c r="R55" s="328"/>
      <c r="S55" s="328"/>
    </row>
    <row r="56" spans="2:19" ht="15.75" customHeight="1">
      <c r="B56" s="328"/>
      <c r="C56" s="329"/>
      <c r="D56" s="329"/>
      <c r="E56" s="331"/>
      <c r="F56" s="328"/>
      <c r="G56" s="328"/>
      <c r="H56" s="329"/>
      <c r="I56" s="328"/>
      <c r="J56" s="328"/>
      <c r="K56" s="329"/>
      <c r="L56" s="328"/>
      <c r="M56" s="328"/>
      <c r="N56" s="329"/>
      <c r="O56" s="329"/>
      <c r="P56" s="329"/>
      <c r="Q56" s="329"/>
      <c r="R56" s="328"/>
      <c r="S56" s="328"/>
    </row>
    <row r="57" spans="2:19" ht="15.75" customHeight="1">
      <c r="B57" s="328"/>
      <c r="C57" s="329"/>
      <c r="D57" s="329"/>
      <c r="E57" s="331"/>
      <c r="F57" s="328"/>
      <c r="G57" s="328"/>
      <c r="H57" s="329"/>
      <c r="I57" s="328"/>
      <c r="J57" s="328"/>
      <c r="K57" s="329"/>
      <c r="L57" s="328"/>
      <c r="M57" s="328"/>
      <c r="N57" s="329"/>
      <c r="O57" s="329"/>
      <c r="P57" s="329"/>
      <c r="Q57" s="329"/>
      <c r="R57" s="328"/>
      <c r="S57" s="328"/>
    </row>
    <row r="58" spans="2:19" ht="15.75" customHeight="1">
      <c r="B58" s="328"/>
      <c r="C58" s="329"/>
      <c r="D58" s="329"/>
      <c r="E58" s="331"/>
      <c r="F58" s="328"/>
      <c r="G58" s="328"/>
      <c r="H58" s="329"/>
      <c r="I58" s="328"/>
      <c r="J58" s="328"/>
      <c r="K58" s="329"/>
      <c r="L58" s="328"/>
      <c r="M58" s="328"/>
      <c r="N58" s="329"/>
      <c r="O58" s="329"/>
      <c r="P58" s="329"/>
      <c r="Q58" s="329"/>
      <c r="R58" s="328"/>
      <c r="S58" s="328"/>
    </row>
    <row r="59" spans="2:19" ht="15.75" customHeight="1">
      <c r="B59" s="328"/>
      <c r="C59" s="329"/>
      <c r="D59" s="329"/>
      <c r="E59" s="331"/>
      <c r="F59" s="328"/>
      <c r="G59" s="328"/>
      <c r="H59" s="329"/>
      <c r="I59" s="328"/>
      <c r="J59" s="328"/>
      <c r="K59" s="329"/>
      <c r="L59" s="328"/>
      <c r="M59" s="328"/>
      <c r="N59" s="329"/>
      <c r="O59" s="329"/>
      <c r="P59" s="329"/>
      <c r="Q59" s="329"/>
      <c r="R59" s="328"/>
      <c r="S59" s="328"/>
    </row>
    <row r="60" spans="2:19" ht="15.75" customHeight="1">
      <c r="B60" s="328"/>
      <c r="C60" s="329"/>
      <c r="D60" s="329"/>
      <c r="E60" s="331"/>
      <c r="F60" s="328"/>
      <c r="G60" s="328"/>
      <c r="H60" s="329"/>
      <c r="I60" s="328"/>
      <c r="J60" s="328"/>
      <c r="K60" s="329"/>
      <c r="L60" s="328"/>
      <c r="M60" s="328"/>
      <c r="N60" s="329"/>
      <c r="O60" s="329"/>
      <c r="P60" s="329"/>
      <c r="Q60" s="329"/>
      <c r="R60" s="328"/>
      <c r="S60" s="328"/>
    </row>
    <row r="61" spans="2:19" ht="15.75" customHeight="1">
      <c r="B61" s="328"/>
      <c r="C61" s="329"/>
      <c r="D61" s="329"/>
      <c r="E61" s="331"/>
      <c r="F61" s="328"/>
      <c r="G61" s="328"/>
      <c r="H61" s="329"/>
      <c r="I61" s="328"/>
      <c r="J61" s="328"/>
      <c r="K61" s="329"/>
      <c r="L61" s="328"/>
      <c r="M61" s="328"/>
      <c r="N61" s="329"/>
      <c r="O61" s="329"/>
      <c r="P61" s="329"/>
      <c r="Q61" s="329"/>
      <c r="R61" s="328"/>
      <c r="S61" s="328"/>
    </row>
    <row r="62" spans="2:19" ht="15.75" customHeight="1">
      <c r="B62" s="328"/>
      <c r="C62" s="329"/>
      <c r="D62" s="329"/>
      <c r="E62" s="331"/>
      <c r="F62" s="328"/>
      <c r="G62" s="328"/>
      <c r="H62" s="329"/>
      <c r="I62" s="328"/>
      <c r="J62" s="328"/>
      <c r="K62" s="329"/>
      <c r="L62" s="328"/>
      <c r="M62" s="328"/>
      <c r="N62" s="329"/>
      <c r="O62" s="329"/>
      <c r="P62" s="329"/>
      <c r="Q62" s="329"/>
      <c r="R62" s="328"/>
      <c r="S62" s="328"/>
    </row>
    <row r="63" spans="2:19" ht="15.75" customHeight="1">
      <c r="B63" s="328"/>
      <c r="C63" s="329"/>
      <c r="D63" s="329"/>
      <c r="E63" s="331"/>
      <c r="F63" s="328"/>
      <c r="G63" s="328"/>
      <c r="H63" s="329"/>
      <c r="I63" s="328"/>
      <c r="J63" s="328"/>
      <c r="K63" s="329"/>
      <c r="L63" s="328"/>
      <c r="M63" s="328"/>
      <c r="N63" s="329"/>
      <c r="O63" s="329"/>
      <c r="P63" s="329"/>
      <c r="Q63" s="329"/>
      <c r="R63" s="328"/>
      <c r="S63" s="328"/>
    </row>
    <row r="64" spans="2:19" ht="15.75" customHeight="1">
      <c r="B64" s="328"/>
      <c r="C64" s="329"/>
      <c r="D64" s="329"/>
      <c r="E64" s="331"/>
      <c r="F64" s="328"/>
      <c r="G64" s="328"/>
      <c r="H64" s="329"/>
      <c r="I64" s="328"/>
      <c r="J64" s="328"/>
      <c r="K64" s="329"/>
      <c r="L64" s="328"/>
      <c r="M64" s="328"/>
      <c r="N64" s="329"/>
      <c r="O64" s="329"/>
      <c r="P64" s="329"/>
      <c r="Q64" s="329"/>
      <c r="R64" s="328"/>
      <c r="S64" s="328"/>
    </row>
    <row r="65" spans="2:19" ht="15.75" customHeight="1">
      <c r="B65" s="328"/>
      <c r="C65" s="329"/>
      <c r="D65" s="329"/>
      <c r="E65" s="331"/>
      <c r="F65" s="328"/>
      <c r="G65" s="328"/>
      <c r="H65" s="329"/>
      <c r="I65" s="328"/>
      <c r="J65" s="328"/>
      <c r="K65" s="329"/>
      <c r="L65" s="328"/>
      <c r="M65" s="328"/>
      <c r="N65" s="329"/>
      <c r="O65" s="329"/>
      <c r="P65" s="329"/>
      <c r="Q65" s="329"/>
      <c r="R65" s="328"/>
      <c r="S65" s="328"/>
    </row>
    <row r="66" spans="2:19" ht="15.75" customHeight="1">
      <c r="B66" s="328"/>
      <c r="C66" s="329"/>
      <c r="D66" s="329"/>
      <c r="E66" s="331"/>
      <c r="F66" s="328"/>
      <c r="G66" s="328"/>
      <c r="H66" s="329"/>
      <c r="I66" s="328"/>
      <c r="J66" s="328"/>
      <c r="K66" s="329"/>
      <c r="L66" s="328"/>
      <c r="M66" s="328"/>
      <c r="N66" s="329"/>
      <c r="O66" s="329"/>
      <c r="P66" s="329"/>
      <c r="Q66" s="329"/>
      <c r="R66" s="328"/>
      <c r="S66" s="328"/>
    </row>
    <row r="67" spans="2:19" ht="15.75" customHeight="1">
      <c r="B67" s="328"/>
      <c r="C67" s="329"/>
      <c r="D67" s="329"/>
      <c r="E67" s="331"/>
      <c r="F67" s="328"/>
      <c r="G67" s="328"/>
      <c r="H67" s="329"/>
      <c r="I67" s="328"/>
      <c r="J67" s="328"/>
      <c r="K67" s="329"/>
      <c r="L67" s="328"/>
      <c r="M67" s="328"/>
      <c r="N67" s="329"/>
      <c r="O67" s="329"/>
      <c r="P67" s="329"/>
      <c r="Q67" s="329"/>
      <c r="R67" s="328"/>
      <c r="S67" s="328"/>
    </row>
    <row r="68" spans="2:19" ht="15.75" customHeight="1">
      <c r="B68" s="328"/>
      <c r="C68" s="329"/>
      <c r="D68" s="329"/>
      <c r="E68" s="331"/>
      <c r="F68" s="328"/>
      <c r="G68" s="328"/>
      <c r="H68" s="329"/>
      <c r="I68" s="328"/>
      <c r="J68" s="328"/>
      <c r="K68" s="329"/>
      <c r="L68" s="328"/>
      <c r="M68" s="328"/>
      <c r="N68" s="329"/>
      <c r="O68" s="329"/>
      <c r="P68" s="329"/>
      <c r="Q68" s="329"/>
      <c r="R68" s="328"/>
      <c r="S68" s="328"/>
    </row>
    <row r="69" spans="2:19" ht="15.75" customHeight="1">
      <c r="B69" s="328"/>
      <c r="C69" s="329"/>
      <c r="D69" s="329"/>
      <c r="E69" s="331"/>
      <c r="F69" s="328"/>
      <c r="G69" s="328"/>
      <c r="H69" s="329"/>
      <c r="I69" s="328"/>
      <c r="J69" s="328"/>
      <c r="K69" s="329"/>
      <c r="L69" s="328"/>
      <c r="M69" s="328"/>
      <c r="N69" s="329"/>
      <c r="O69" s="329"/>
      <c r="P69" s="329"/>
      <c r="Q69" s="329"/>
      <c r="R69" s="328"/>
      <c r="S69" s="328"/>
    </row>
    <row r="70" spans="2:19" ht="15.75" customHeight="1">
      <c r="B70" s="328"/>
      <c r="C70" s="329"/>
      <c r="D70" s="329"/>
      <c r="E70" s="331"/>
      <c r="F70" s="328"/>
      <c r="G70" s="328"/>
      <c r="H70" s="329"/>
      <c r="I70" s="328"/>
      <c r="J70" s="328"/>
      <c r="K70" s="329"/>
      <c r="L70" s="328"/>
      <c r="M70" s="328"/>
      <c r="N70" s="329"/>
      <c r="O70" s="329"/>
      <c r="P70" s="329"/>
      <c r="Q70" s="329"/>
      <c r="R70" s="328"/>
      <c r="S70" s="328"/>
    </row>
    <row r="71" spans="2:19" ht="15.75" customHeight="1">
      <c r="B71" s="328"/>
      <c r="C71" s="329"/>
      <c r="D71" s="329"/>
      <c r="E71" s="331"/>
      <c r="F71" s="328"/>
      <c r="G71" s="328"/>
      <c r="H71" s="329"/>
      <c r="I71" s="328"/>
      <c r="J71" s="328"/>
      <c r="K71" s="329"/>
      <c r="L71" s="328"/>
      <c r="M71" s="328"/>
      <c r="N71" s="329"/>
      <c r="O71" s="329"/>
      <c r="P71" s="329"/>
      <c r="Q71" s="329"/>
      <c r="R71" s="328"/>
      <c r="S71" s="328"/>
    </row>
    <row r="72" spans="2:19" ht="15.75" customHeight="1">
      <c r="B72" s="328"/>
      <c r="C72" s="329"/>
      <c r="D72" s="329"/>
      <c r="E72" s="331"/>
      <c r="F72" s="328"/>
      <c r="G72" s="328"/>
      <c r="H72" s="329"/>
      <c r="I72" s="328"/>
      <c r="J72" s="328"/>
      <c r="K72" s="329"/>
      <c r="L72" s="328"/>
      <c r="M72" s="328"/>
      <c r="N72" s="329"/>
      <c r="O72" s="329"/>
      <c r="P72" s="329"/>
      <c r="Q72" s="329"/>
      <c r="R72" s="328"/>
      <c r="S72" s="328"/>
    </row>
    <row r="73" spans="2:19" ht="15.75" customHeight="1">
      <c r="B73" s="328"/>
      <c r="C73" s="329"/>
      <c r="D73" s="329"/>
      <c r="E73" s="331"/>
      <c r="F73" s="328"/>
      <c r="G73" s="328"/>
      <c r="H73" s="329"/>
      <c r="I73" s="328"/>
      <c r="J73" s="328"/>
      <c r="K73" s="329"/>
      <c r="L73" s="328"/>
      <c r="M73" s="328"/>
      <c r="N73" s="329"/>
      <c r="O73" s="329"/>
      <c r="P73" s="329"/>
      <c r="Q73" s="329"/>
      <c r="R73" s="328"/>
      <c r="S73" s="328"/>
    </row>
    <row r="74" spans="2:19" ht="15.75" customHeight="1">
      <c r="B74" s="328"/>
      <c r="C74" s="329"/>
      <c r="D74" s="329"/>
      <c r="E74" s="331"/>
      <c r="F74" s="328"/>
      <c r="G74" s="328"/>
      <c r="H74" s="329"/>
      <c r="I74" s="328"/>
      <c r="J74" s="328"/>
      <c r="K74" s="329"/>
      <c r="L74" s="328"/>
      <c r="M74" s="328"/>
      <c r="N74" s="329"/>
      <c r="O74" s="329"/>
      <c r="P74" s="329"/>
      <c r="Q74" s="329"/>
      <c r="R74" s="328"/>
      <c r="S74" s="328"/>
    </row>
    <row r="75" spans="2:19" ht="15.75" customHeight="1">
      <c r="B75" s="328"/>
      <c r="C75" s="329"/>
      <c r="D75" s="329"/>
      <c r="E75" s="331"/>
      <c r="F75" s="328"/>
      <c r="G75" s="328"/>
      <c r="H75" s="329"/>
      <c r="I75" s="328"/>
      <c r="J75" s="328"/>
      <c r="K75" s="329"/>
      <c r="L75" s="328"/>
      <c r="M75" s="328"/>
      <c r="N75" s="329"/>
      <c r="O75" s="329"/>
      <c r="P75" s="329"/>
      <c r="Q75" s="329"/>
      <c r="R75" s="328"/>
      <c r="S75" s="328"/>
    </row>
    <row r="76" spans="2:19" ht="15.75" customHeight="1">
      <c r="B76" s="328"/>
      <c r="C76" s="329"/>
      <c r="D76" s="329"/>
      <c r="E76" s="331"/>
      <c r="F76" s="328"/>
      <c r="G76" s="328"/>
      <c r="H76" s="329"/>
      <c r="I76" s="328"/>
      <c r="J76" s="328"/>
      <c r="K76" s="329"/>
      <c r="L76" s="328"/>
      <c r="M76" s="328"/>
      <c r="N76" s="329"/>
      <c r="O76" s="329"/>
      <c r="P76" s="329"/>
      <c r="Q76" s="329"/>
      <c r="R76" s="328"/>
      <c r="S76" s="328"/>
    </row>
    <row r="77" spans="2:19" ht="15.75" customHeight="1">
      <c r="B77" s="328"/>
      <c r="C77" s="329"/>
      <c r="D77" s="329"/>
      <c r="E77" s="331"/>
      <c r="F77" s="328"/>
      <c r="G77" s="328"/>
      <c r="H77" s="329"/>
      <c r="I77" s="328"/>
      <c r="J77" s="328"/>
      <c r="K77" s="329"/>
      <c r="L77" s="328"/>
      <c r="M77" s="328"/>
      <c r="N77" s="329"/>
      <c r="O77" s="329"/>
      <c r="P77" s="329"/>
      <c r="Q77" s="329"/>
      <c r="R77" s="328"/>
      <c r="S77" s="328"/>
    </row>
    <row r="78" spans="2:19" ht="15.75" customHeight="1">
      <c r="B78" s="328"/>
      <c r="C78" s="329"/>
      <c r="D78" s="329"/>
      <c r="E78" s="331"/>
      <c r="F78" s="328"/>
      <c r="G78" s="328"/>
      <c r="H78" s="329"/>
      <c r="I78" s="328"/>
      <c r="J78" s="328"/>
      <c r="K78" s="329"/>
      <c r="L78" s="328"/>
      <c r="M78" s="328"/>
      <c r="N78" s="329"/>
      <c r="O78" s="329"/>
      <c r="P78" s="329"/>
      <c r="Q78" s="329"/>
      <c r="R78" s="328"/>
      <c r="S78" s="328"/>
    </row>
    <row r="79" spans="2:19" ht="15.75" customHeight="1">
      <c r="B79" s="328"/>
      <c r="C79" s="329"/>
      <c r="D79" s="329"/>
      <c r="E79" s="331"/>
      <c r="F79" s="328"/>
      <c r="G79" s="328"/>
      <c r="H79" s="329"/>
      <c r="I79" s="328"/>
      <c r="J79" s="328"/>
      <c r="K79" s="329"/>
      <c r="L79" s="328"/>
      <c r="M79" s="328"/>
      <c r="N79" s="329"/>
      <c r="O79" s="329"/>
      <c r="P79" s="329"/>
      <c r="Q79" s="329"/>
      <c r="R79" s="328"/>
      <c r="S79" s="328"/>
    </row>
    <row r="80" spans="2:19" ht="15.75" customHeight="1">
      <c r="B80" s="328"/>
      <c r="C80" s="329"/>
      <c r="D80" s="329"/>
      <c r="E80" s="331"/>
      <c r="F80" s="328"/>
      <c r="G80" s="328"/>
      <c r="H80" s="329"/>
      <c r="I80" s="328"/>
      <c r="J80" s="328"/>
      <c r="K80" s="329"/>
      <c r="L80" s="328"/>
      <c r="M80" s="328"/>
      <c r="N80" s="329"/>
      <c r="O80" s="329"/>
      <c r="P80" s="329"/>
      <c r="Q80" s="329"/>
      <c r="R80" s="328"/>
      <c r="S80" s="328"/>
    </row>
    <row r="81" spans="2:19" ht="15.75" customHeight="1">
      <c r="B81" s="328"/>
      <c r="C81" s="329"/>
      <c r="D81" s="329"/>
      <c r="E81" s="331"/>
      <c r="F81" s="328"/>
      <c r="G81" s="328"/>
      <c r="H81" s="329"/>
      <c r="I81" s="328"/>
      <c r="J81" s="328"/>
      <c r="K81" s="329"/>
      <c r="L81" s="328"/>
      <c r="M81" s="328"/>
      <c r="N81" s="329"/>
      <c r="O81" s="329"/>
      <c r="P81" s="329"/>
      <c r="Q81" s="329"/>
      <c r="R81" s="328"/>
      <c r="S81" s="328"/>
    </row>
    <row r="82" spans="2:19" ht="15.75" customHeight="1">
      <c r="B82" s="328"/>
      <c r="C82" s="329"/>
      <c r="D82" s="329"/>
      <c r="E82" s="331"/>
      <c r="F82" s="328"/>
      <c r="G82" s="328"/>
      <c r="H82" s="329"/>
      <c r="I82" s="328"/>
      <c r="J82" s="328"/>
      <c r="K82" s="329"/>
      <c r="L82" s="328"/>
      <c r="M82" s="328"/>
      <c r="N82" s="329"/>
      <c r="O82" s="329"/>
      <c r="P82" s="329"/>
      <c r="Q82" s="329"/>
      <c r="R82" s="328"/>
      <c r="S82" s="328"/>
    </row>
    <row r="83" spans="2:19" ht="15.75" customHeight="1">
      <c r="B83" s="328"/>
      <c r="C83" s="329"/>
      <c r="D83" s="329"/>
      <c r="E83" s="331"/>
      <c r="F83" s="328"/>
      <c r="G83" s="328"/>
      <c r="H83" s="329"/>
      <c r="I83" s="328"/>
      <c r="J83" s="328"/>
      <c r="K83" s="329"/>
      <c r="L83" s="328"/>
      <c r="M83" s="328"/>
      <c r="N83" s="329"/>
      <c r="O83" s="329"/>
      <c r="P83" s="329"/>
      <c r="Q83" s="329"/>
      <c r="R83" s="328"/>
      <c r="S83" s="328"/>
    </row>
    <row r="84" spans="2:19" ht="15.75" customHeight="1">
      <c r="B84" s="328"/>
      <c r="C84" s="329"/>
      <c r="D84" s="329"/>
      <c r="E84" s="331"/>
      <c r="F84" s="328"/>
      <c r="G84" s="328"/>
      <c r="H84" s="329"/>
      <c r="I84" s="328"/>
      <c r="J84" s="328"/>
      <c r="K84" s="329"/>
      <c r="L84" s="328"/>
      <c r="M84" s="328"/>
      <c r="N84" s="329"/>
      <c r="O84" s="329"/>
      <c r="P84" s="329"/>
      <c r="Q84" s="329"/>
      <c r="R84" s="328"/>
      <c r="S84" s="328"/>
    </row>
    <row r="85" spans="2:19" ht="15.75" customHeight="1">
      <c r="B85" s="328"/>
      <c r="C85" s="329"/>
      <c r="D85" s="329"/>
      <c r="E85" s="331"/>
      <c r="F85" s="328"/>
      <c r="G85" s="328"/>
      <c r="H85" s="329"/>
      <c r="I85" s="328"/>
      <c r="J85" s="328"/>
      <c r="K85" s="329"/>
      <c r="L85" s="328"/>
      <c r="M85" s="328"/>
      <c r="N85" s="329"/>
      <c r="O85" s="329"/>
      <c r="P85" s="329"/>
      <c r="Q85" s="329"/>
      <c r="R85" s="328"/>
      <c r="S85" s="328"/>
    </row>
    <row r="86" spans="2:19" ht="15.75" customHeight="1">
      <c r="B86" s="328"/>
      <c r="C86" s="329"/>
      <c r="D86" s="329"/>
      <c r="E86" s="331"/>
      <c r="F86" s="328"/>
      <c r="G86" s="328"/>
      <c r="H86" s="329"/>
      <c r="I86" s="328"/>
      <c r="J86" s="328"/>
      <c r="K86" s="329"/>
      <c r="L86" s="328"/>
      <c r="M86" s="328"/>
      <c r="N86" s="329"/>
      <c r="O86" s="329"/>
      <c r="P86" s="329"/>
      <c r="Q86" s="329"/>
      <c r="R86" s="328"/>
      <c r="S86" s="328"/>
    </row>
    <row r="87" spans="2:19" ht="15.75" customHeight="1">
      <c r="B87" s="328"/>
      <c r="C87" s="329"/>
      <c r="D87" s="329"/>
      <c r="E87" s="331"/>
      <c r="F87" s="328"/>
      <c r="G87" s="328"/>
      <c r="H87" s="329"/>
      <c r="I87" s="328"/>
      <c r="J87" s="328"/>
      <c r="K87" s="329"/>
      <c r="L87" s="328"/>
      <c r="M87" s="328"/>
      <c r="N87" s="329"/>
      <c r="O87" s="329"/>
      <c r="P87" s="329"/>
      <c r="Q87" s="329"/>
      <c r="R87" s="328"/>
      <c r="S87" s="328"/>
    </row>
    <row r="88" spans="2:19" ht="15.75" customHeight="1">
      <c r="B88" s="328"/>
      <c r="C88" s="329"/>
      <c r="D88" s="329"/>
      <c r="E88" s="331"/>
      <c r="F88" s="328"/>
      <c r="G88" s="328"/>
      <c r="H88" s="329"/>
      <c r="I88" s="328"/>
      <c r="J88" s="328"/>
      <c r="K88" s="329"/>
      <c r="L88" s="328"/>
      <c r="M88" s="328"/>
      <c r="N88" s="329"/>
      <c r="O88" s="329"/>
      <c r="P88" s="329"/>
      <c r="Q88" s="329"/>
      <c r="R88" s="328"/>
      <c r="S88" s="328"/>
    </row>
    <row r="89" spans="2:19" ht="15.75" customHeight="1">
      <c r="B89" s="328"/>
      <c r="C89" s="329"/>
      <c r="D89" s="329"/>
      <c r="E89" s="331"/>
      <c r="F89" s="328"/>
      <c r="G89" s="328"/>
      <c r="H89" s="329"/>
      <c r="I89" s="328"/>
      <c r="J89" s="328"/>
      <c r="K89" s="329"/>
      <c r="L89" s="328"/>
      <c r="M89" s="328"/>
      <c r="N89" s="329"/>
      <c r="O89" s="329"/>
      <c r="P89" s="329"/>
      <c r="Q89" s="329"/>
      <c r="R89" s="328"/>
      <c r="S89" s="328"/>
    </row>
    <row r="90" spans="2:19" ht="15.75" customHeight="1">
      <c r="B90" s="328"/>
      <c r="C90" s="329"/>
      <c r="D90" s="329"/>
      <c r="E90" s="331"/>
      <c r="F90" s="328"/>
      <c r="G90" s="328"/>
      <c r="H90" s="329"/>
      <c r="I90" s="328"/>
      <c r="J90" s="328"/>
      <c r="K90" s="329"/>
      <c r="L90" s="328"/>
      <c r="M90" s="328"/>
      <c r="N90" s="329"/>
      <c r="O90" s="329"/>
      <c r="P90" s="329"/>
      <c r="Q90" s="329"/>
      <c r="R90" s="328"/>
      <c r="S90" s="328"/>
    </row>
    <row r="91" spans="2:19" ht="15.75" customHeight="1">
      <c r="B91" s="328"/>
      <c r="C91" s="329"/>
      <c r="D91" s="329"/>
      <c r="E91" s="331"/>
      <c r="F91" s="328"/>
      <c r="G91" s="328"/>
      <c r="H91" s="329"/>
      <c r="I91" s="328"/>
      <c r="J91" s="328"/>
      <c r="K91" s="329"/>
      <c r="L91" s="328"/>
      <c r="M91" s="328"/>
      <c r="N91" s="329"/>
      <c r="O91" s="329"/>
      <c r="P91" s="329"/>
      <c r="Q91" s="329"/>
      <c r="R91" s="328"/>
      <c r="S91" s="328"/>
    </row>
    <row r="92" spans="2:19" ht="15.75" customHeight="1">
      <c r="B92" s="328"/>
      <c r="C92" s="329"/>
      <c r="D92" s="329"/>
      <c r="E92" s="331"/>
      <c r="F92" s="328"/>
      <c r="G92" s="328"/>
      <c r="H92" s="329"/>
      <c r="I92" s="328"/>
      <c r="J92" s="328"/>
      <c r="K92" s="329"/>
      <c r="L92" s="328"/>
      <c r="M92" s="328"/>
      <c r="N92" s="329"/>
      <c r="O92" s="329"/>
      <c r="P92" s="329"/>
      <c r="Q92" s="329"/>
      <c r="R92" s="328"/>
      <c r="S92" s="328"/>
    </row>
    <row r="93" spans="2:19" ht="15.75" customHeight="1">
      <c r="B93" s="328"/>
      <c r="C93" s="329"/>
      <c r="D93" s="329"/>
      <c r="E93" s="331"/>
      <c r="F93" s="328"/>
      <c r="G93" s="328"/>
      <c r="H93" s="329"/>
      <c r="I93" s="328"/>
      <c r="J93" s="328"/>
      <c r="K93" s="329"/>
      <c r="L93" s="328"/>
      <c r="M93" s="328"/>
      <c r="N93" s="329"/>
      <c r="O93" s="329"/>
      <c r="P93" s="329"/>
      <c r="Q93" s="329"/>
      <c r="R93" s="328"/>
      <c r="S93" s="328"/>
    </row>
    <row r="94" spans="2:19" ht="15.75" customHeight="1">
      <c r="B94" s="328"/>
      <c r="C94" s="329"/>
      <c r="D94" s="329"/>
      <c r="E94" s="331"/>
      <c r="F94" s="328"/>
      <c r="G94" s="328"/>
      <c r="H94" s="329"/>
      <c r="I94" s="328"/>
      <c r="J94" s="328"/>
      <c r="K94" s="329"/>
      <c r="L94" s="328"/>
      <c r="M94" s="328"/>
      <c r="N94" s="329"/>
      <c r="O94" s="329"/>
      <c r="P94" s="329"/>
      <c r="Q94" s="329"/>
      <c r="R94" s="328"/>
      <c r="S94" s="328"/>
    </row>
    <row r="95" spans="2:19" ht="15.75" customHeight="1">
      <c r="B95" s="328"/>
      <c r="C95" s="329"/>
      <c r="D95" s="329"/>
      <c r="E95" s="331"/>
      <c r="F95" s="328"/>
      <c r="G95" s="328"/>
      <c r="H95" s="329"/>
      <c r="I95" s="328"/>
      <c r="J95" s="328"/>
      <c r="K95" s="329"/>
      <c r="L95" s="328"/>
      <c r="M95" s="328"/>
      <c r="N95" s="329"/>
      <c r="O95" s="329"/>
      <c r="P95" s="329"/>
      <c r="Q95" s="329"/>
      <c r="R95" s="328"/>
      <c r="S95" s="328"/>
    </row>
    <row r="96" spans="2:19" ht="15.75" customHeight="1">
      <c r="B96" s="328"/>
      <c r="C96" s="329"/>
      <c r="D96" s="329"/>
      <c r="E96" s="331"/>
      <c r="F96" s="328"/>
      <c r="G96" s="328"/>
      <c r="H96" s="329"/>
      <c r="I96" s="328"/>
      <c r="J96" s="328"/>
      <c r="K96" s="329"/>
      <c r="L96" s="328"/>
      <c r="M96" s="328"/>
      <c r="N96" s="329"/>
      <c r="O96" s="329"/>
      <c r="P96" s="329"/>
      <c r="Q96" s="329"/>
      <c r="R96" s="328"/>
      <c r="S96" s="328"/>
    </row>
    <row r="97" spans="2:19" ht="15.75" customHeight="1">
      <c r="B97" s="328"/>
      <c r="C97" s="329"/>
      <c r="D97" s="329"/>
      <c r="E97" s="331"/>
      <c r="F97" s="328"/>
      <c r="G97" s="328"/>
      <c r="H97" s="329"/>
      <c r="I97" s="328"/>
      <c r="J97" s="328"/>
      <c r="K97" s="329"/>
      <c r="L97" s="328"/>
      <c r="M97" s="328"/>
      <c r="N97" s="329"/>
      <c r="O97" s="329"/>
      <c r="P97" s="329"/>
      <c r="Q97" s="329"/>
      <c r="R97" s="328"/>
      <c r="S97" s="328"/>
    </row>
    <row r="98" spans="2:19" ht="15.75" customHeight="1">
      <c r="B98" s="328"/>
      <c r="C98" s="329"/>
      <c r="D98" s="329"/>
      <c r="E98" s="331"/>
      <c r="F98" s="328"/>
      <c r="G98" s="328"/>
      <c r="H98" s="329"/>
      <c r="I98" s="328"/>
      <c r="J98" s="328"/>
      <c r="K98" s="329"/>
      <c r="L98" s="328"/>
      <c r="M98" s="328"/>
      <c r="N98" s="329"/>
      <c r="O98" s="329"/>
      <c r="P98" s="329"/>
      <c r="Q98" s="329"/>
      <c r="R98" s="328"/>
      <c r="S98" s="328"/>
    </row>
    <row r="99" spans="2:19" ht="15.75" customHeight="1">
      <c r="B99" s="328"/>
      <c r="C99" s="329"/>
      <c r="D99" s="329"/>
      <c r="E99" s="331"/>
      <c r="F99" s="328"/>
      <c r="G99" s="328"/>
      <c r="H99" s="329"/>
      <c r="I99" s="328"/>
      <c r="J99" s="328"/>
      <c r="K99" s="329"/>
      <c r="L99" s="328"/>
      <c r="M99" s="328"/>
      <c r="N99" s="329"/>
      <c r="O99" s="329"/>
      <c r="P99" s="329"/>
      <c r="Q99" s="329"/>
      <c r="R99" s="328"/>
      <c r="S99" s="328"/>
    </row>
    <row r="100" spans="2:19" ht="15.75" customHeight="1">
      <c r="B100" s="328"/>
      <c r="C100" s="329"/>
      <c r="D100" s="329"/>
      <c r="E100" s="331"/>
      <c r="F100" s="328"/>
      <c r="G100" s="328"/>
      <c r="H100" s="329"/>
      <c r="I100" s="328"/>
      <c r="J100" s="328"/>
      <c r="K100" s="329"/>
      <c r="L100" s="328"/>
      <c r="M100" s="328"/>
      <c r="N100" s="329"/>
      <c r="O100" s="329"/>
      <c r="P100" s="329"/>
      <c r="Q100" s="329"/>
      <c r="R100" s="328"/>
      <c r="S100" s="328"/>
    </row>
    <row r="101" spans="2:19" ht="15.75" customHeight="1">
      <c r="B101" s="328"/>
      <c r="C101" s="329"/>
      <c r="D101" s="329"/>
      <c r="E101" s="331"/>
      <c r="F101" s="328"/>
      <c r="G101" s="328"/>
      <c r="H101" s="329"/>
      <c r="I101" s="328"/>
      <c r="J101" s="328"/>
      <c r="K101" s="329"/>
      <c r="L101" s="328"/>
      <c r="M101" s="328"/>
      <c r="N101" s="329"/>
      <c r="O101" s="329"/>
      <c r="P101" s="329"/>
      <c r="Q101" s="329"/>
      <c r="R101" s="328"/>
      <c r="S101" s="328"/>
    </row>
    <row r="102" spans="2:19" ht="15.75" customHeight="1">
      <c r="B102" s="328"/>
      <c r="C102" s="329"/>
      <c r="D102" s="329"/>
      <c r="E102" s="331"/>
      <c r="F102" s="328"/>
      <c r="G102" s="328"/>
      <c r="H102" s="329"/>
      <c r="I102" s="328"/>
      <c r="J102" s="328"/>
      <c r="K102" s="329"/>
      <c r="L102" s="328"/>
      <c r="M102" s="328"/>
      <c r="N102" s="329"/>
      <c r="O102" s="329"/>
      <c r="P102" s="329"/>
      <c r="Q102" s="329"/>
      <c r="R102" s="328"/>
      <c r="S102" s="328"/>
    </row>
    <row r="103" spans="2:19" ht="15.75" customHeight="1">
      <c r="B103" s="328"/>
      <c r="C103" s="329"/>
      <c r="D103" s="329"/>
      <c r="E103" s="331"/>
      <c r="F103" s="328"/>
      <c r="G103" s="328"/>
      <c r="H103" s="329"/>
      <c r="I103" s="328"/>
      <c r="J103" s="328"/>
      <c r="K103" s="329"/>
      <c r="L103" s="328"/>
      <c r="M103" s="328"/>
      <c r="N103" s="329"/>
      <c r="O103" s="329"/>
      <c r="P103" s="329"/>
      <c r="Q103" s="329"/>
      <c r="R103" s="328"/>
      <c r="S103" s="328"/>
    </row>
    <row r="104" spans="2:19" ht="15.75" customHeight="1">
      <c r="B104" s="328"/>
      <c r="C104" s="329"/>
      <c r="D104" s="329"/>
      <c r="E104" s="331"/>
      <c r="F104" s="328"/>
      <c r="G104" s="328"/>
      <c r="H104" s="329"/>
      <c r="I104" s="328"/>
      <c r="J104" s="328"/>
      <c r="K104" s="329"/>
      <c r="L104" s="328"/>
      <c r="M104" s="328"/>
      <c r="N104" s="329"/>
      <c r="O104" s="329"/>
      <c r="P104" s="329"/>
      <c r="Q104" s="329"/>
      <c r="R104" s="328"/>
      <c r="S104" s="328"/>
    </row>
    <row r="105" spans="2:19" ht="15.75" customHeight="1">
      <c r="B105" s="328"/>
      <c r="C105" s="329"/>
      <c r="D105" s="329"/>
      <c r="E105" s="331"/>
      <c r="F105" s="328"/>
      <c r="G105" s="328"/>
      <c r="H105" s="329"/>
      <c r="I105" s="328"/>
      <c r="J105" s="328"/>
      <c r="K105" s="329"/>
      <c r="L105" s="328"/>
      <c r="M105" s="328"/>
      <c r="N105" s="329"/>
      <c r="O105" s="329"/>
      <c r="P105" s="329"/>
      <c r="Q105" s="329"/>
      <c r="R105" s="328"/>
      <c r="S105" s="328"/>
    </row>
    <row r="106" spans="2:19" ht="15.75" customHeight="1">
      <c r="B106" s="328"/>
      <c r="C106" s="329"/>
      <c r="D106" s="329"/>
      <c r="E106" s="331"/>
      <c r="F106" s="328"/>
      <c r="G106" s="328"/>
      <c r="H106" s="329"/>
      <c r="I106" s="328"/>
      <c r="J106" s="328"/>
      <c r="K106" s="329"/>
      <c r="L106" s="328"/>
      <c r="M106" s="328"/>
      <c r="N106" s="329"/>
      <c r="O106" s="329"/>
      <c r="P106" s="329"/>
      <c r="Q106" s="329"/>
      <c r="R106" s="328"/>
      <c r="S106" s="328"/>
    </row>
    <row r="107" spans="2:19" ht="15.75" customHeight="1">
      <c r="B107" s="328"/>
      <c r="C107" s="329"/>
      <c r="D107" s="329"/>
      <c r="E107" s="331"/>
      <c r="F107" s="328"/>
      <c r="G107" s="328"/>
      <c r="H107" s="329"/>
      <c r="I107" s="328"/>
      <c r="J107" s="328"/>
      <c r="K107" s="329"/>
      <c r="L107" s="328"/>
      <c r="M107" s="328"/>
      <c r="N107" s="329"/>
      <c r="O107" s="329"/>
      <c r="P107" s="329"/>
      <c r="Q107" s="329"/>
      <c r="R107" s="328"/>
      <c r="S107" s="328"/>
    </row>
    <row r="108" spans="2:19" ht="15.75" customHeight="1">
      <c r="B108" s="328"/>
      <c r="C108" s="329"/>
      <c r="D108" s="329"/>
      <c r="E108" s="331"/>
      <c r="F108" s="328"/>
      <c r="G108" s="328"/>
      <c r="H108" s="329"/>
      <c r="I108" s="328"/>
      <c r="J108" s="328"/>
      <c r="K108" s="329"/>
      <c r="L108" s="328"/>
      <c r="M108" s="328"/>
      <c r="N108" s="329"/>
      <c r="O108" s="329"/>
      <c r="P108" s="329"/>
      <c r="Q108" s="329"/>
      <c r="R108" s="328"/>
      <c r="S108" s="328"/>
    </row>
    <row r="109" spans="2:19" ht="15.75" customHeight="1">
      <c r="B109" s="328"/>
      <c r="C109" s="329"/>
      <c r="D109" s="329"/>
      <c r="E109" s="331"/>
      <c r="F109" s="328"/>
      <c r="G109" s="328"/>
      <c r="H109" s="329"/>
      <c r="I109" s="328"/>
      <c r="J109" s="328"/>
      <c r="K109" s="329"/>
      <c r="L109" s="328"/>
      <c r="M109" s="328"/>
      <c r="N109" s="329"/>
      <c r="O109" s="329"/>
      <c r="P109" s="329"/>
      <c r="Q109" s="329"/>
      <c r="R109" s="328"/>
      <c r="S109" s="328"/>
    </row>
    <row r="110" spans="2:19" ht="15.75" customHeight="1">
      <c r="B110" s="328"/>
      <c r="C110" s="329"/>
      <c r="D110" s="329"/>
      <c r="E110" s="331"/>
      <c r="F110" s="328"/>
      <c r="G110" s="328"/>
      <c r="H110" s="329"/>
      <c r="I110" s="328"/>
      <c r="J110" s="328"/>
      <c r="K110" s="329"/>
      <c r="L110" s="328"/>
      <c r="M110" s="328"/>
      <c r="N110" s="329"/>
      <c r="O110" s="329"/>
      <c r="P110" s="329"/>
      <c r="Q110" s="329"/>
      <c r="R110" s="328"/>
      <c r="S110" s="328"/>
    </row>
    <row r="111" spans="2:19" ht="15.75" customHeight="1">
      <c r="B111" s="328"/>
      <c r="C111" s="329"/>
      <c r="D111" s="329"/>
      <c r="E111" s="331"/>
      <c r="F111" s="328"/>
      <c r="G111" s="328"/>
      <c r="H111" s="329"/>
      <c r="I111" s="328"/>
      <c r="J111" s="328"/>
      <c r="K111" s="329"/>
      <c r="L111" s="328"/>
      <c r="M111" s="328"/>
      <c r="N111" s="329"/>
      <c r="O111" s="329"/>
      <c r="P111" s="329"/>
      <c r="Q111" s="329"/>
      <c r="R111" s="328"/>
      <c r="S111" s="328"/>
    </row>
    <row r="112" spans="2:19" ht="15.75" customHeight="1">
      <c r="B112" s="328"/>
      <c r="C112" s="329"/>
      <c r="D112" s="329"/>
      <c r="E112" s="331"/>
      <c r="F112" s="328"/>
      <c r="G112" s="328"/>
      <c r="H112" s="329"/>
      <c r="I112" s="328"/>
      <c r="J112" s="328"/>
      <c r="K112" s="329"/>
      <c r="L112" s="328"/>
      <c r="M112" s="328"/>
      <c r="N112" s="329"/>
      <c r="O112" s="329"/>
      <c r="P112" s="329"/>
      <c r="Q112" s="329"/>
      <c r="R112" s="328"/>
      <c r="S112" s="328"/>
    </row>
    <row r="113" spans="2:19" ht="15.75" customHeight="1">
      <c r="B113" s="328"/>
      <c r="C113" s="329"/>
      <c r="D113" s="329"/>
      <c r="E113" s="331"/>
      <c r="F113" s="328"/>
      <c r="G113" s="328"/>
      <c r="H113" s="329"/>
      <c r="I113" s="328"/>
      <c r="J113" s="328"/>
      <c r="K113" s="329"/>
      <c r="L113" s="328"/>
      <c r="M113" s="328"/>
      <c r="N113" s="329"/>
      <c r="O113" s="329"/>
      <c r="P113" s="329"/>
      <c r="Q113" s="329"/>
      <c r="R113" s="328"/>
      <c r="S113" s="328"/>
    </row>
    <row r="114" spans="2:19" ht="15.75" customHeight="1">
      <c r="B114" s="328"/>
      <c r="C114" s="329"/>
      <c r="D114" s="329"/>
      <c r="E114" s="331"/>
      <c r="F114" s="328"/>
      <c r="G114" s="328"/>
      <c r="H114" s="329"/>
      <c r="I114" s="328"/>
      <c r="J114" s="328"/>
      <c r="K114" s="329"/>
      <c r="L114" s="328"/>
      <c r="M114" s="328"/>
      <c r="N114" s="329"/>
      <c r="O114" s="329"/>
      <c r="P114" s="329"/>
      <c r="Q114" s="329"/>
      <c r="R114" s="328"/>
      <c r="S114" s="328"/>
    </row>
    <row r="115" spans="2:19" ht="15.75" customHeight="1">
      <c r="B115" s="328"/>
      <c r="C115" s="329"/>
      <c r="D115" s="329"/>
      <c r="E115" s="331"/>
      <c r="F115" s="328"/>
      <c r="G115" s="328"/>
      <c r="H115" s="329"/>
      <c r="I115" s="328"/>
      <c r="J115" s="328"/>
      <c r="K115" s="329"/>
      <c r="L115" s="328"/>
      <c r="M115" s="328"/>
      <c r="N115" s="329"/>
      <c r="O115" s="329"/>
      <c r="P115" s="329"/>
      <c r="Q115" s="329"/>
      <c r="R115" s="328"/>
      <c r="S115" s="328"/>
    </row>
    <row r="116" spans="2:19" ht="15.75" customHeight="1">
      <c r="B116" s="328"/>
      <c r="C116" s="329"/>
      <c r="D116" s="329"/>
      <c r="E116" s="331"/>
      <c r="F116" s="328"/>
      <c r="G116" s="328"/>
      <c r="H116" s="329"/>
      <c r="I116" s="328"/>
      <c r="J116" s="328"/>
      <c r="K116" s="329"/>
      <c r="L116" s="328"/>
      <c r="M116" s="328"/>
      <c r="N116" s="329"/>
      <c r="O116" s="329"/>
      <c r="P116" s="329"/>
      <c r="Q116" s="329"/>
      <c r="R116" s="328"/>
      <c r="S116" s="328"/>
    </row>
    <row r="117" spans="2:19" ht="15.75" customHeight="1">
      <c r="B117" s="328"/>
      <c r="C117" s="329"/>
      <c r="D117" s="329"/>
      <c r="E117" s="331"/>
      <c r="F117" s="328"/>
      <c r="G117" s="328"/>
      <c r="H117" s="329"/>
      <c r="I117" s="328"/>
      <c r="J117" s="328"/>
      <c r="K117" s="329"/>
      <c r="L117" s="328"/>
      <c r="M117" s="328"/>
      <c r="N117" s="329"/>
      <c r="O117" s="329"/>
      <c r="P117" s="329"/>
      <c r="Q117" s="329"/>
      <c r="R117" s="328"/>
      <c r="S117" s="328"/>
    </row>
    <row r="118" spans="2:19" ht="15.75" customHeight="1">
      <c r="B118" s="328"/>
      <c r="C118" s="329"/>
      <c r="D118" s="329"/>
      <c r="E118" s="331"/>
      <c r="F118" s="328"/>
      <c r="G118" s="328"/>
      <c r="H118" s="329"/>
      <c r="I118" s="328"/>
      <c r="J118" s="328"/>
      <c r="K118" s="329"/>
      <c r="L118" s="328"/>
      <c r="M118" s="328"/>
      <c r="N118" s="329"/>
      <c r="O118" s="329"/>
      <c r="P118" s="329"/>
      <c r="Q118" s="329"/>
      <c r="R118" s="328"/>
      <c r="S118" s="328"/>
    </row>
    <row r="119" spans="2:19" ht="15.75" customHeight="1">
      <c r="B119" s="328"/>
      <c r="C119" s="329"/>
      <c r="D119" s="329"/>
      <c r="E119" s="331"/>
      <c r="F119" s="328"/>
      <c r="G119" s="328"/>
      <c r="H119" s="329"/>
      <c r="I119" s="328"/>
      <c r="J119" s="328"/>
      <c r="K119" s="329"/>
      <c r="L119" s="328"/>
      <c r="M119" s="328"/>
      <c r="N119" s="329"/>
      <c r="O119" s="329"/>
      <c r="P119" s="329"/>
      <c r="Q119" s="329"/>
      <c r="R119" s="328"/>
      <c r="S119" s="328"/>
    </row>
    <row r="120" spans="2:19" ht="15.75" customHeight="1">
      <c r="B120" s="328"/>
      <c r="C120" s="329"/>
      <c r="D120" s="329"/>
      <c r="E120" s="331"/>
      <c r="F120" s="328"/>
      <c r="G120" s="328"/>
      <c r="H120" s="329"/>
      <c r="I120" s="328"/>
      <c r="J120" s="328"/>
      <c r="K120" s="329"/>
      <c r="L120" s="328"/>
      <c r="M120" s="328"/>
      <c r="N120" s="329"/>
      <c r="O120" s="329"/>
      <c r="P120" s="329"/>
      <c r="Q120" s="329"/>
      <c r="R120" s="328"/>
      <c r="S120" s="328"/>
    </row>
    <row r="121" spans="2:19" ht="15.75" customHeight="1">
      <c r="B121" s="328"/>
      <c r="C121" s="329"/>
      <c r="D121" s="329"/>
      <c r="E121" s="331"/>
      <c r="F121" s="328"/>
      <c r="G121" s="328"/>
      <c r="H121" s="329"/>
      <c r="I121" s="328"/>
      <c r="J121" s="328"/>
      <c r="K121" s="329"/>
      <c r="L121" s="328"/>
      <c r="M121" s="328"/>
      <c r="N121" s="329"/>
      <c r="O121" s="329"/>
      <c r="P121" s="329"/>
      <c r="Q121" s="329"/>
      <c r="R121" s="328"/>
      <c r="S121" s="328"/>
    </row>
    <row r="122" spans="2:19" ht="15.75" customHeight="1">
      <c r="B122" s="328"/>
      <c r="C122" s="329"/>
      <c r="D122" s="329"/>
      <c r="E122" s="331"/>
      <c r="F122" s="328"/>
      <c r="G122" s="328"/>
      <c r="H122" s="329"/>
      <c r="I122" s="328"/>
      <c r="J122" s="328"/>
      <c r="K122" s="329"/>
      <c r="L122" s="328"/>
      <c r="M122" s="328"/>
      <c r="N122" s="329"/>
      <c r="O122" s="329"/>
      <c r="P122" s="329"/>
      <c r="Q122" s="329"/>
      <c r="R122" s="328"/>
      <c r="S122" s="328"/>
    </row>
    <row r="123" spans="2:19" ht="15.75" customHeight="1">
      <c r="B123" s="328"/>
      <c r="C123" s="329"/>
      <c r="D123" s="329"/>
      <c r="E123" s="331"/>
      <c r="F123" s="328"/>
      <c r="G123" s="328"/>
      <c r="H123" s="329"/>
      <c r="I123" s="328"/>
      <c r="J123" s="328"/>
      <c r="K123" s="329"/>
      <c r="L123" s="328"/>
      <c r="M123" s="328"/>
      <c r="N123" s="329"/>
      <c r="O123" s="329"/>
      <c r="P123" s="329"/>
      <c r="Q123" s="329"/>
      <c r="R123" s="328"/>
      <c r="S123" s="328"/>
    </row>
    <row r="124" spans="2:19" ht="15.75" customHeight="1">
      <c r="B124" s="328"/>
      <c r="C124" s="329"/>
      <c r="D124" s="329"/>
      <c r="E124" s="331"/>
      <c r="F124" s="328"/>
      <c r="G124" s="328"/>
      <c r="H124" s="329"/>
      <c r="I124" s="328"/>
      <c r="J124" s="328"/>
      <c r="K124" s="329"/>
      <c r="L124" s="328"/>
      <c r="M124" s="328"/>
      <c r="N124" s="329"/>
      <c r="O124" s="329"/>
      <c r="P124" s="329"/>
      <c r="Q124" s="329"/>
      <c r="R124" s="328"/>
      <c r="S124" s="328"/>
    </row>
    <row r="125" spans="2:19" ht="15.75" customHeight="1">
      <c r="B125" s="328"/>
      <c r="C125" s="329"/>
      <c r="D125" s="329"/>
      <c r="E125" s="331"/>
      <c r="F125" s="328"/>
      <c r="G125" s="328"/>
      <c r="H125" s="329"/>
      <c r="I125" s="328"/>
      <c r="J125" s="328"/>
      <c r="K125" s="329"/>
      <c r="L125" s="328"/>
      <c r="M125" s="328"/>
      <c r="N125" s="329"/>
      <c r="O125" s="329"/>
      <c r="P125" s="329"/>
      <c r="Q125" s="329"/>
      <c r="R125" s="328"/>
      <c r="S125" s="328"/>
    </row>
    <row r="126" spans="2:19" ht="15.75" customHeight="1">
      <c r="B126" s="328"/>
      <c r="C126" s="329"/>
      <c r="D126" s="329"/>
      <c r="E126" s="331"/>
      <c r="F126" s="328"/>
      <c r="G126" s="328"/>
      <c r="H126" s="329"/>
      <c r="I126" s="328"/>
      <c r="J126" s="328"/>
      <c r="K126" s="329"/>
      <c r="L126" s="328"/>
      <c r="M126" s="328"/>
      <c r="N126" s="329"/>
      <c r="O126" s="329"/>
      <c r="P126" s="329"/>
      <c r="Q126" s="329"/>
      <c r="R126" s="328"/>
      <c r="S126" s="328"/>
    </row>
    <row r="127" spans="2:19" ht="15.75" customHeight="1">
      <c r="B127" s="328"/>
      <c r="C127" s="329"/>
      <c r="D127" s="329"/>
      <c r="E127" s="331"/>
      <c r="F127" s="328"/>
      <c r="G127" s="328"/>
      <c r="H127" s="329"/>
      <c r="I127" s="328"/>
      <c r="J127" s="328"/>
      <c r="K127" s="329"/>
      <c r="L127" s="328"/>
      <c r="M127" s="328"/>
      <c r="N127" s="329"/>
      <c r="O127" s="329"/>
      <c r="P127" s="329"/>
      <c r="Q127" s="329"/>
      <c r="R127" s="328"/>
      <c r="S127" s="328"/>
    </row>
    <row r="128" spans="2:19" ht="15.75" customHeight="1">
      <c r="B128" s="328"/>
      <c r="C128" s="329"/>
      <c r="D128" s="329"/>
      <c r="E128" s="331"/>
      <c r="F128" s="328"/>
      <c r="G128" s="328"/>
      <c r="H128" s="329"/>
      <c r="I128" s="328"/>
      <c r="J128" s="328"/>
      <c r="K128" s="329"/>
      <c r="L128" s="328"/>
      <c r="M128" s="328"/>
      <c r="N128" s="329"/>
      <c r="O128" s="329"/>
      <c r="P128" s="329"/>
      <c r="Q128" s="329"/>
      <c r="R128" s="328"/>
      <c r="S128" s="328"/>
    </row>
    <row r="129" spans="2:19" ht="15.75" customHeight="1">
      <c r="B129" s="328"/>
      <c r="C129" s="329"/>
      <c r="D129" s="329"/>
      <c r="E129" s="331"/>
      <c r="F129" s="328"/>
      <c r="G129" s="328"/>
      <c r="H129" s="329"/>
      <c r="I129" s="328"/>
      <c r="J129" s="328"/>
      <c r="K129" s="329"/>
      <c r="L129" s="328"/>
      <c r="M129" s="328"/>
      <c r="N129" s="329"/>
      <c r="O129" s="329"/>
      <c r="P129" s="329"/>
      <c r="Q129" s="329"/>
      <c r="R129" s="328"/>
      <c r="S129" s="328"/>
    </row>
    <row r="130" spans="2:19" ht="15.75" customHeight="1">
      <c r="B130" s="328"/>
      <c r="C130" s="329"/>
      <c r="D130" s="329"/>
      <c r="E130" s="331"/>
      <c r="F130" s="328"/>
      <c r="G130" s="328"/>
      <c r="H130" s="329"/>
      <c r="I130" s="328"/>
      <c r="J130" s="328"/>
      <c r="K130" s="329"/>
      <c r="L130" s="328"/>
      <c r="M130" s="328"/>
      <c r="N130" s="329"/>
      <c r="O130" s="329"/>
      <c r="P130" s="329"/>
      <c r="Q130" s="329"/>
      <c r="R130" s="328"/>
      <c r="S130" s="328"/>
    </row>
    <row r="131" spans="2:19" ht="15.75" customHeight="1">
      <c r="B131" s="328"/>
      <c r="C131" s="329"/>
      <c r="D131" s="329"/>
      <c r="E131" s="331"/>
      <c r="F131" s="328"/>
      <c r="G131" s="328"/>
      <c r="H131" s="329"/>
      <c r="I131" s="328"/>
      <c r="J131" s="328"/>
      <c r="K131" s="329"/>
      <c r="L131" s="328"/>
      <c r="M131" s="328"/>
      <c r="N131" s="329"/>
      <c r="O131" s="329"/>
      <c r="P131" s="329"/>
      <c r="Q131" s="329"/>
      <c r="R131" s="328"/>
      <c r="S131" s="328"/>
    </row>
    <row r="132" spans="2:19" ht="15.75" customHeight="1">
      <c r="B132" s="328"/>
      <c r="C132" s="329"/>
      <c r="D132" s="329"/>
      <c r="E132" s="331"/>
      <c r="F132" s="328"/>
      <c r="G132" s="328"/>
      <c r="H132" s="329"/>
      <c r="I132" s="328"/>
      <c r="J132" s="328"/>
      <c r="K132" s="329"/>
      <c r="L132" s="328"/>
      <c r="M132" s="328"/>
      <c r="N132" s="329"/>
      <c r="O132" s="329"/>
      <c r="P132" s="329"/>
      <c r="Q132" s="329"/>
      <c r="R132" s="328"/>
      <c r="S132" s="328"/>
    </row>
    <row r="133" spans="2:19" ht="15.75" customHeight="1">
      <c r="B133" s="328"/>
      <c r="C133" s="329"/>
      <c r="D133" s="329"/>
      <c r="E133" s="331"/>
      <c r="F133" s="328"/>
      <c r="G133" s="328"/>
      <c r="H133" s="329"/>
      <c r="I133" s="328"/>
      <c r="J133" s="328"/>
      <c r="K133" s="329"/>
      <c r="L133" s="328"/>
      <c r="M133" s="328"/>
      <c r="N133" s="329"/>
      <c r="O133" s="329"/>
      <c r="P133" s="329"/>
      <c r="Q133" s="329"/>
      <c r="R133" s="328"/>
      <c r="S133" s="328"/>
    </row>
    <row r="134" spans="2:19" ht="15.75" customHeight="1">
      <c r="B134" s="328"/>
      <c r="C134" s="329"/>
      <c r="D134" s="329"/>
      <c r="E134" s="331"/>
      <c r="F134" s="328"/>
      <c r="G134" s="328"/>
      <c r="H134" s="329"/>
      <c r="I134" s="328"/>
      <c r="J134" s="328"/>
      <c r="K134" s="329"/>
      <c r="L134" s="328"/>
      <c r="M134" s="328"/>
      <c r="N134" s="329"/>
      <c r="O134" s="329"/>
      <c r="P134" s="329"/>
      <c r="Q134" s="329"/>
      <c r="R134" s="328"/>
      <c r="S134" s="328"/>
    </row>
    <row r="135" spans="2:19" ht="15.75" customHeight="1">
      <c r="B135" s="328"/>
      <c r="C135" s="329"/>
      <c r="D135" s="329"/>
      <c r="E135" s="331"/>
      <c r="F135" s="328"/>
      <c r="G135" s="328"/>
      <c r="H135" s="329"/>
      <c r="I135" s="328"/>
      <c r="J135" s="328"/>
      <c r="K135" s="329"/>
      <c r="L135" s="328"/>
      <c r="M135" s="328"/>
      <c r="N135" s="329"/>
      <c r="O135" s="329"/>
      <c r="P135" s="329"/>
      <c r="Q135" s="329"/>
      <c r="R135" s="328"/>
      <c r="S135" s="328"/>
    </row>
    <row r="136" spans="2:19" ht="15.75" customHeight="1">
      <c r="B136" s="328"/>
      <c r="C136" s="329"/>
      <c r="D136" s="329"/>
      <c r="E136" s="331"/>
      <c r="F136" s="328"/>
      <c r="G136" s="328"/>
      <c r="H136" s="329"/>
      <c r="I136" s="328"/>
      <c r="J136" s="328"/>
      <c r="K136" s="329"/>
      <c r="L136" s="328"/>
      <c r="M136" s="328"/>
      <c r="N136" s="329"/>
      <c r="O136" s="329"/>
      <c r="P136" s="329"/>
      <c r="Q136" s="329"/>
      <c r="R136" s="328"/>
      <c r="S136" s="328"/>
    </row>
    <row r="137" spans="2:19" ht="15.75" customHeight="1">
      <c r="B137" s="328"/>
      <c r="C137" s="329"/>
      <c r="D137" s="329"/>
      <c r="E137" s="331"/>
      <c r="F137" s="328"/>
      <c r="G137" s="328"/>
      <c r="H137" s="329"/>
      <c r="I137" s="328"/>
      <c r="J137" s="328"/>
      <c r="K137" s="329"/>
      <c r="L137" s="328"/>
      <c r="M137" s="328"/>
      <c r="N137" s="329"/>
      <c r="O137" s="329"/>
      <c r="P137" s="329"/>
      <c r="Q137" s="329"/>
      <c r="R137" s="328"/>
      <c r="S137" s="328"/>
    </row>
    <row r="138" spans="2:19" ht="15.75" customHeight="1">
      <c r="B138" s="328"/>
      <c r="C138" s="329"/>
      <c r="D138" s="329"/>
      <c r="E138" s="331"/>
      <c r="F138" s="328"/>
      <c r="G138" s="328"/>
      <c r="H138" s="329"/>
      <c r="I138" s="328"/>
      <c r="J138" s="328"/>
      <c r="K138" s="329"/>
      <c r="L138" s="328"/>
      <c r="M138" s="328"/>
      <c r="N138" s="329"/>
      <c r="O138" s="329"/>
      <c r="P138" s="329"/>
      <c r="Q138" s="329"/>
      <c r="R138" s="328"/>
      <c r="S138" s="328"/>
    </row>
    <row r="139" spans="2:19" ht="15.75" customHeight="1">
      <c r="B139" s="328"/>
      <c r="C139" s="329"/>
      <c r="D139" s="329"/>
      <c r="E139" s="331"/>
      <c r="F139" s="328"/>
      <c r="G139" s="328"/>
      <c r="H139" s="329"/>
      <c r="I139" s="328"/>
      <c r="J139" s="328"/>
      <c r="K139" s="329"/>
      <c r="L139" s="328"/>
      <c r="M139" s="328"/>
      <c r="N139" s="329"/>
      <c r="O139" s="329"/>
      <c r="P139" s="329"/>
      <c r="Q139" s="329"/>
      <c r="R139" s="328"/>
      <c r="S139" s="328"/>
    </row>
    <row r="140" spans="2:19" ht="15.75" customHeight="1">
      <c r="B140" s="328"/>
      <c r="C140" s="329"/>
      <c r="D140" s="329"/>
      <c r="E140" s="331"/>
      <c r="F140" s="328"/>
      <c r="G140" s="328"/>
      <c r="H140" s="329"/>
      <c r="I140" s="328"/>
      <c r="J140" s="328"/>
      <c r="K140" s="329"/>
      <c r="L140" s="328"/>
      <c r="M140" s="328"/>
      <c r="N140" s="329"/>
      <c r="O140" s="329"/>
      <c r="P140" s="329"/>
      <c r="Q140" s="329"/>
      <c r="R140" s="328"/>
      <c r="S140" s="328"/>
    </row>
    <row r="141" spans="2:19" ht="15.75" customHeight="1">
      <c r="B141" s="328"/>
      <c r="C141" s="329"/>
      <c r="D141" s="329"/>
      <c r="E141" s="331"/>
      <c r="F141" s="328"/>
      <c r="G141" s="328"/>
      <c r="H141" s="329"/>
      <c r="I141" s="328"/>
      <c r="J141" s="328"/>
      <c r="K141" s="329"/>
      <c r="L141" s="328"/>
      <c r="M141" s="328"/>
      <c r="N141" s="329"/>
      <c r="O141" s="329"/>
      <c r="P141" s="329"/>
      <c r="Q141" s="329"/>
      <c r="R141" s="328"/>
      <c r="S141" s="328"/>
    </row>
    <row r="142" spans="2:19" ht="15.75" customHeight="1">
      <c r="B142" s="328"/>
      <c r="C142" s="329"/>
      <c r="D142" s="329"/>
      <c r="E142" s="331"/>
      <c r="F142" s="328"/>
      <c r="G142" s="328"/>
      <c r="H142" s="329"/>
      <c r="I142" s="328"/>
      <c r="J142" s="328"/>
      <c r="K142" s="329"/>
      <c r="L142" s="328"/>
      <c r="M142" s="328"/>
      <c r="N142" s="329"/>
      <c r="O142" s="329"/>
      <c r="P142" s="329"/>
      <c r="Q142" s="329"/>
      <c r="R142" s="328"/>
      <c r="S142" s="328"/>
    </row>
    <row r="143" spans="2:19" ht="15.75" customHeight="1">
      <c r="B143" s="328"/>
      <c r="C143" s="329"/>
      <c r="D143" s="329"/>
      <c r="E143" s="331"/>
      <c r="F143" s="328"/>
      <c r="G143" s="328"/>
      <c r="H143" s="329"/>
      <c r="I143" s="328"/>
      <c r="J143" s="328"/>
      <c r="K143" s="329"/>
      <c r="L143" s="328"/>
      <c r="M143" s="328"/>
      <c r="N143" s="329"/>
      <c r="O143" s="329"/>
      <c r="P143" s="329"/>
      <c r="Q143" s="329"/>
      <c r="R143" s="328"/>
      <c r="S143" s="328"/>
    </row>
    <row r="144" spans="2:19" ht="15.75" customHeight="1">
      <c r="B144" s="328"/>
      <c r="C144" s="329"/>
      <c r="D144" s="329"/>
      <c r="E144" s="331"/>
      <c r="F144" s="328"/>
      <c r="G144" s="328"/>
      <c r="H144" s="329"/>
      <c r="I144" s="328"/>
      <c r="J144" s="328"/>
      <c r="K144" s="329"/>
      <c r="L144" s="328"/>
      <c r="M144" s="328"/>
      <c r="N144" s="329"/>
      <c r="O144" s="329"/>
      <c r="P144" s="329"/>
      <c r="Q144" s="329"/>
      <c r="R144" s="328"/>
      <c r="S144" s="328"/>
    </row>
    <row r="145" spans="2:19" ht="15.75" customHeight="1">
      <c r="B145" s="328"/>
      <c r="C145" s="329"/>
      <c r="D145" s="329"/>
      <c r="E145" s="331"/>
      <c r="F145" s="328"/>
      <c r="G145" s="328"/>
      <c r="H145" s="329"/>
      <c r="I145" s="328"/>
      <c r="J145" s="328"/>
      <c r="K145" s="329"/>
      <c r="L145" s="328"/>
      <c r="M145" s="328"/>
      <c r="N145" s="329"/>
      <c r="O145" s="329"/>
      <c r="P145" s="329"/>
      <c r="Q145" s="329"/>
      <c r="R145" s="328"/>
      <c r="S145" s="328"/>
    </row>
    <row r="146" spans="2:19" ht="15.75" customHeight="1">
      <c r="B146" s="328"/>
      <c r="C146" s="329"/>
      <c r="D146" s="329"/>
      <c r="E146" s="331"/>
      <c r="F146" s="328"/>
      <c r="G146" s="328"/>
      <c r="H146" s="329"/>
      <c r="I146" s="328"/>
      <c r="J146" s="328"/>
      <c r="K146" s="329"/>
      <c r="L146" s="328"/>
      <c r="M146" s="328"/>
      <c r="N146" s="329"/>
      <c r="O146" s="329"/>
      <c r="P146" s="329"/>
      <c r="Q146" s="329"/>
      <c r="R146" s="328"/>
      <c r="S146" s="328"/>
    </row>
    <row r="147" spans="2:19" ht="15.75" customHeight="1">
      <c r="B147" s="328"/>
      <c r="C147" s="329"/>
      <c r="D147" s="329"/>
      <c r="E147" s="331"/>
      <c r="F147" s="328"/>
      <c r="G147" s="328"/>
      <c r="H147" s="329"/>
      <c r="I147" s="328"/>
      <c r="J147" s="328"/>
      <c r="K147" s="329"/>
      <c r="L147" s="328"/>
      <c r="M147" s="328"/>
      <c r="N147" s="329"/>
      <c r="O147" s="329"/>
      <c r="P147" s="329"/>
      <c r="Q147" s="329"/>
      <c r="R147" s="328"/>
      <c r="S147" s="328"/>
    </row>
    <row r="148" spans="2:19" ht="15.75" customHeight="1">
      <c r="B148" s="328"/>
      <c r="C148" s="329"/>
      <c r="D148" s="329"/>
      <c r="E148" s="331"/>
      <c r="F148" s="328"/>
      <c r="G148" s="328"/>
      <c r="H148" s="329"/>
      <c r="I148" s="328"/>
      <c r="J148" s="328"/>
      <c r="K148" s="329"/>
      <c r="L148" s="328"/>
      <c r="M148" s="328"/>
      <c r="N148" s="329"/>
      <c r="O148" s="329"/>
      <c r="P148" s="329"/>
      <c r="Q148" s="329"/>
      <c r="R148" s="328"/>
      <c r="S148" s="328"/>
    </row>
    <row r="149" spans="2:19" ht="15.75" customHeight="1">
      <c r="B149" s="328"/>
      <c r="C149" s="329"/>
      <c r="D149" s="329"/>
      <c r="E149" s="331"/>
      <c r="F149" s="328"/>
      <c r="G149" s="328"/>
      <c r="H149" s="329"/>
      <c r="I149" s="328"/>
      <c r="J149" s="328"/>
      <c r="K149" s="329"/>
      <c r="L149" s="328"/>
      <c r="M149" s="328"/>
      <c r="N149" s="329"/>
      <c r="O149" s="329"/>
      <c r="P149" s="329"/>
      <c r="Q149" s="329"/>
      <c r="R149" s="328"/>
      <c r="S149" s="328"/>
    </row>
    <row r="150" spans="2:19" ht="15.75" customHeight="1">
      <c r="B150" s="328"/>
      <c r="C150" s="329"/>
      <c r="D150" s="329"/>
      <c r="E150" s="331"/>
      <c r="F150" s="328"/>
      <c r="G150" s="328"/>
      <c r="H150" s="329"/>
      <c r="I150" s="328"/>
      <c r="J150" s="328"/>
      <c r="K150" s="329"/>
      <c r="L150" s="328"/>
      <c r="M150" s="328"/>
      <c r="N150" s="329"/>
      <c r="O150" s="329"/>
      <c r="P150" s="329"/>
      <c r="Q150" s="329"/>
      <c r="R150" s="328"/>
      <c r="S150" s="328"/>
    </row>
    <row r="151" spans="2:19" ht="15.75" customHeight="1">
      <c r="B151" s="328"/>
      <c r="C151" s="329"/>
      <c r="D151" s="329"/>
      <c r="E151" s="331"/>
      <c r="F151" s="328"/>
      <c r="G151" s="328"/>
      <c r="H151" s="329"/>
      <c r="I151" s="328"/>
      <c r="J151" s="328"/>
      <c r="K151" s="329"/>
      <c r="L151" s="328"/>
      <c r="M151" s="328"/>
      <c r="N151" s="329"/>
      <c r="O151" s="329"/>
      <c r="P151" s="329"/>
      <c r="Q151" s="329"/>
      <c r="R151" s="328"/>
      <c r="S151" s="328"/>
    </row>
    <row r="152" spans="2:19" ht="15.75" customHeight="1">
      <c r="B152" s="328"/>
      <c r="C152" s="329"/>
      <c r="D152" s="329"/>
      <c r="E152" s="331"/>
      <c r="F152" s="328"/>
      <c r="G152" s="328"/>
      <c r="H152" s="329"/>
      <c r="I152" s="328"/>
      <c r="J152" s="328"/>
      <c r="K152" s="329"/>
      <c r="L152" s="328"/>
      <c r="M152" s="328"/>
      <c r="N152" s="329"/>
      <c r="O152" s="329"/>
      <c r="P152" s="329"/>
      <c r="Q152" s="329"/>
      <c r="R152" s="328"/>
      <c r="S152" s="328"/>
    </row>
    <row r="153" spans="2:19" ht="15.75" customHeight="1">
      <c r="B153" s="328"/>
      <c r="C153" s="329"/>
      <c r="D153" s="329"/>
      <c r="E153" s="331"/>
      <c r="F153" s="328"/>
      <c r="G153" s="328"/>
      <c r="H153" s="329"/>
      <c r="I153" s="328"/>
      <c r="J153" s="328"/>
      <c r="K153" s="329"/>
      <c r="L153" s="328"/>
      <c r="M153" s="328"/>
      <c r="N153" s="329"/>
      <c r="O153" s="329"/>
      <c r="P153" s="329"/>
      <c r="Q153" s="329"/>
      <c r="R153" s="328"/>
      <c r="S153" s="328"/>
    </row>
    <row r="154" spans="2:19" ht="15.75" customHeight="1">
      <c r="B154" s="328"/>
      <c r="C154" s="329"/>
      <c r="D154" s="329"/>
      <c r="E154" s="331"/>
      <c r="F154" s="328"/>
      <c r="G154" s="328"/>
      <c r="H154" s="329"/>
      <c r="I154" s="328"/>
      <c r="J154" s="328"/>
      <c r="K154" s="329"/>
      <c r="L154" s="328"/>
      <c r="M154" s="328"/>
      <c r="N154" s="329"/>
      <c r="O154" s="329"/>
      <c r="P154" s="329"/>
      <c r="Q154" s="329"/>
      <c r="R154" s="328"/>
      <c r="S154" s="328"/>
    </row>
    <row r="155" spans="2:19" ht="15.75" customHeight="1">
      <c r="B155" s="328"/>
      <c r="C155" s="329"/>
      <c r="D155" s="329"/>
      <c r="E155" s="331"/>
      <c r="F155" s="328"/>
      <c r="G155" s="328"/>
      <c r="H155" s="329"/>
      <c r="I155" s="328"/>
      <c r="J155" s="328"/>
      <c r="K155" s="329"/>
      <c r="L155" s="328"/>
      <c r="M155" s="328"/>
      <c r="N155" s="329"/>
      <c r="O155" s="329"/>
      <c r="P155" s="329"/>
      <c r="Q155" s="329"/>
      <c r="R155" s="328"/>
      <c r="S155" s="328"/>
    </row>
    <row r="156" spans="2:19" ht="15.75" customHeight="1">
      <c r="B156" s="328"/>
      <c r="C156" s="329"/>
      <c r="D156" s="329"/>
      <c r="E156" s="331"/>
      <c r="F156" s="328"/>
      <c r="G156" s="328"/>
      <c r="H156" s="329"/>
      <c r="I156" s="328"/>
      <c r="J156" s="328"/>
      <c r="K156" s="329"/>
      <c r="L156" s="328"/>
      <c r="M156" s="328"/>
      <c r="N156" s="329"/>
      <c r="O156" s="329"/>
      <c r="P156" s="329"/>
      <c r="Q156" s="329"/>
      <c r="R156" s="328"/>
      <c r="S156" s="328"/>
    </row>
    <row r="157" spans="2:19" ht="15.75" customHeight="1">
      <c r="B157" s="328"/>
      <c r="C157" s="329"/>
      <c r="D157" s="329"/>
      <c r="E157" s="331"/>
      <c r="F157" s="328"/>
      <c r="G157" s="328"/>
      <c r="H157" s="329"/>
      <c r="I157" s="328"/>
      <c r="J157" s="328"/>
      <c r="K157" s="329"/>
      <c r="L157" s="328"/>
      <c r="M157" s="328"/>
      <c r="N157" s="329"/>
      <c r="O157" s="329"/>
      <c r="P157" s="329"/>
      <c r="Q157" s="329"/>
      <c r="R157" s="328"/>
      <c r="S157" s="328"/>
    </row>
    <row r="158" spans="2:19" ht="15.75" customHeight="1">
      <c r="B158" s="328"/>
      <c r="C158" s="329"/>
      <c r="D158" s="329"/>
      <c r="E158" s="331"/>
      <c r="F158" s="328"/>
      <c r="G158" s="328"/>
      <c r="H158" s="329"/>
      <c r="I158" s="328"/>
      <c r="J158" s="328"/>
      <c r="K158" s="329"/>
      <c r="L158" s="328"/>
      <c r="M158" s="328"/>
      <c r="N158" s="329"/>
      <c r="O158" s="329"/>
      <c r="P158" s="329"/>
      <c r="Q158" s="329"/>
      <c r="R158" s="328"/>
      <c r="S158" s="328"/>
    </row>
    <row r="159" spans="2:19" ht="15.75" customHeight="1">
      <c r="B159" s="328"/>
      <c r="C159" s="329"/>
      <c r="D159" s="329"/>
      <c r="E159" s="331"/>
      <c r="F159" s="328"/>
      <c r="G159" s="328"/>
      <c r="H159" s="329"/>
      <c r="I159" s="328"/>
      <c r="J159" s="328"/>
      <c r="K159" s="329"/>
      <c r="L159" s="328"/>
      <c r="M159" s="328"/>
      <c r="N159" s="329"/>
      <c r="O159" s="329"/>
      <c r="P159" s="329"/>
      <c r="Q159" s="329"/>
      <c r="R159" s="328"/>
      <c r="S159" s="328"/>
    </row>
    <row r="160" spans="2:19" ht="15.75" customHeight="1">
      <c r="B160" s="328"/>
      <c r="C160" s="329"/>
      <c r="D160" s="329"/>
      <c r="E160" s="331"/>
      <c r="F160" s="328"/>
      <c r="G160" s="328"/>
      <c r="H160" s="329"/>
      <c r="I160" s="328"/>
      <c r="J160" s="328"/>
      <c r="K160" s="329"/>
      <c r="L160" s="328"/>
      <c r="M160" s="328"/>
      <c r="N160" s="329"/>
      <c r="O160" s="329"/>
      <c r="P160" s="329"/>
      <c r="Q160" s="329"/>
      <c r="R160" s="328"/>
      <c r="S160" s="328"/>
    </row>
    <row r="161" spans="2:19" ht="15.75" customHeight="1">
      <c r="B161" s="328"/>
      <c r="C161" s="329"/>
      <c r="D161" s="329"/>
      <c r="E161" s="331"/>
      <c r="F161" s="328"/>
      <c r="G161" s="328"/>
      <c r="H161" s="329"/>
      <c r="I161" s="328"/>
      <c r="J161" s="328"/>
      <c r="K161" s="329"/>
      <c r="L161" s="328"/>
      <c r="M161" s="328"/>
      <c r="N161" s="329"/>
      <c r="O161" s="329"/>
      <c r="P161" s="329"/>
      <c r="Q161" s="329"/>
      <c r="R161" s="328"/>
      <c r="S161" s="328"/>
    </row>
    <row r="162" spans="2:19" ht="15.75" customHeight="1">
      <c r="B162" s="328"/>
      <c r="C162" s="329"/>
      <c r="D162" s="329"/>
      <c r="E162" s="331"/>
      <c r="F162" s="328"/>
      <c r="G162" s="328"/>
      <c r="H162" s="329"/>
      <c r="I162" s="328"/>
      <c r="J162" s="328"/>
      <c r="K162" s="329"/>
      <c r="L162" s="328"/>
      <c r="M162" s="328"/>
      <c r="N162" s="329"/>
      <c r="O162" s="329"/>
      <c r="P162" s="329"/>
      <c r="Q162" s="329"/>
      <c r="R162" s="328"/>
      <c r="S162" s="328"/>
    </row>
    <row r="163" spans="2:19" ht="15.75" customHeight="1">
      <c r="B163" s="328"/>
      <c r="C163" s="329"/>
      <c r="D163" s="329"/>
      <c r="E163" s="331"/>
      <c r="F163" s="328"/>
      <c r="G163" s="328"/>
      <c r="H163" s="329"/>
      <c r="I163" s="328"/>
      <c r="J163" s="328"/>
      <c r="K163" s="329"/>
      <c r="L163" s="328"/>
      <c r="M163" s="328"/>
      <c r="N163" s="329"/>
      <c r="O163" s="329"/>
      <c r="P163" s="329"/>
      <c r="Q163" s="329"/>
      <c r="R163" s="328"/>
      <c r="S163" s="328"/>
    </row>
    <row r="164" spans="2:19" ht="15.75" customHeight="1">
      <c r="B164" s="328"/>
      <c r="C164" s="329"/>
      <c r="D164" s="329"/>
      <c r="E164" s="331"/>
      <c r="F164" s="328"/>
      <c r="G164" s="328"/>
      <c r="H164" s="329"/>
      <c r="I164" s="328"/>
      <c r="J164" s="328"/>
      <c r="K164" s="329"/>
      <c r="L164" s="328"/>
      <c r="M164" s="328"/>
      <c r="N164" s="329"/>
      <c r="O164" s="329"/>
      <c r="P164" s="329"/>
      <c r="Q164" s="329"/>
      <c r="R164" s="328"/>
      <c r="S164" s="328"/>
    </row>
    <row r="165" spans="2:19" ht="15.75" customHeight="1">
      <c r="B165" s="328"/>
      <c r="C165" s="329"/>
      <c r="D165" s="329"/>
      <c r="E165" s="331"/>
      <c r="F165" s="328"/>
      <c r="G165" s="328"/>
      <c r="H165" s="329"/>
      <c r="I165" s="328"/>
      <c r="J165" s="328"/>
      <c r="K165" s="329"/>
      <c r="L165" s="328"/>
      <c r="M165" s="328"/>
      <c r="N165" s="329"/>
      <c r="O165" s="329"/>
      <c r="P165" s="329"/>
      <c r="Q165" s="329"/>
      <c r="R165" s="328"/>
      <c r="S165" s="328"/>
    </row>
    <row r="166" spans="2:19" ht="15.75" customHeight="1">
      <c r="B166" s="328"/>
      <c r="C166" s="329"/>
      <c r="D166" s="329"/>
      <c r="E166" s="331"/>
      <c r="F166" s="328"/>
      <c r="G166" s="328"/>
      <c r="H166" s="329"/>
      <c r="I166" s="328"/>
      <c r="J166" s="328"/>
      <c r="K166" s="329"/>
      <c r="L166" s="328"/>
      <c r="M166" s="328"/>
      <c r="N166" s="329"/>
      <c r="O166" s="329"/>
      <c r="P166" s="329"/>
      <c r="Q166" s="329"/>
      <c r="R166" s="328"/>
      <c r="S166" s="328"/>
    </row>
    <row r="167" spans="2:19" ht="15.75" customHeight="1">
      <c r="B167" s="328"/>
      <c r="C167" s="329"/>
      <c r="D167" s="329"/>
      <c r="E167" s="331"/>
      <c r="F167" s="328"/>
      <c r="G167" s="328"/>
      <c r="H167" s="329"/>
      <c r="I167" s="328"/>
      <c r="J167" s="328"/>
      <c r="K167" s="329"/>
      <c r="L167" s="328"/>
      <c r="M167" s="328"/>
      <c r="N167" s="329"/>
      <c r="O167" s="329"/>
      <c r="P167" s="329"/>
      <c r="Q167" s="329"/>
      <c r="R167" s="328"/>
      <c r="S167" s="328"/>
    </row>
    <row r="168" spans="2:19" ht="15.75" customHeight="1">
      <c r="B168" s="328"/>
      <c r="C168" s="329"/>
      <c r="D168" s="329"/>
      <c r="E168" s="331"/>
      <c r="F168" s="328"/>
      <c r="G168" s="328"/>
      <c r="H168" s="329"/>
      <c r="I168" s="328"/>
      <c r="J168" s="328"/>
      <c r="K168" s="329"/>
      <c r="L168" s="328"/>
      <c r="M168" s="328"/>
      <c r="N168" s="329"/>
      <c r="O168" s="329"/>
      <c r="P168" s="329"/>
      <c r="Q168" s="329"/>
      <c r="R168" s="328"/>
      <c r="S168" s="328"/>
    </row>
    <row r="169" spans="2:19" ht="15.75" customHeight="1">
      <c r="B169" s="328"/>
      <c r="C169" s="329"/>
      <c r="D169" s="329"/>
      <c r="E169" s="331"/>
      <c r="F169" s="328"/>
      <c r="G169" s="328"/>
      <c r="H169" s="329"/>
      <c r="I169" s="328"/>
      <c r="J169" s="328"/>
      <c r="K169" s="329"/>
      <c r="L169" s="328"/>
      <c r="M169" s="328"/>
      <c r="N169" s="329"/>
      <c r="O169" s="329"/>
      <c r="P169" s="329"/>
      <c r="Q169" s="329"/>
      <c r="R169" s="328"/>
      <c r="S169" s="328"/>
    </row>
    <row r="170" spans="2:19" ht="15.75" customHeight="1">
      <c r="B170" s="328"/>
      <c r="C170" s="329"/>
      <c r="D170" s="329"/>
      <c r="E170" s="331"/>
      <c r="F170" s="328"/>
      <c r="G170" s="328"/>
      <c r="H170" s="329"/>
      <c r="I170" s="328"/>
      <c r="J170" s="328"/>
      <c r="K170" s="329"/>
      <c r="L170" s="328"/>
      <c r="M170" s="328"/>
      <c r="N170" s="329"/>
      <c r="O170" s="329"/>
      <c r="P170" s="329"/>
      <c r="Q170" s="329"/>
      <c r="R170" s="328"/>
      <c r="S170" s="328"/>
    </row>
    <row r="171" spans="2:19" ht="15.75" customHeight="1">
      <c r="B171" s="328"/>
      <c r="C171" s="329"/>
      <c r="D171" s="329"/>
      <c r="E171" s="331"/>
      <c r="F171" s="328"/>
      <c r="G171" s="328"/>
      <c r="H171" s="329"/>
      <c r="I171" s="328"/>
      <c r="J171" s="328"/>
      <c r="K171" s="329"/>
      <c r="L171" s="328"/>
      <c r="M171" s="328"/>
      <c r="N171" s="329"/>
      <c r="O171" s="329"/>
      <c r="P171" s="329"/>
      <c r="Q171" s="329"/>
      <c r="R171" s="328"/>
      <c r="S171" s="328"/>
    </row>
    <row r="172" spans="2:19" ht="15.75" customHeight="1">
      <c r="B172" s="328"/>
      <c r="C172" s="329"/>
      <c r="D172" s="329"/>
      <c r="E172" s="331"/>
      <c r="F172" s="328"/>
      <c r="G172" s="328"/>
      <c r="H172" s="329"/>
      <c r="I172" s="328"/>
      <c r="J172" s="328"/>
      <c r="K172" s="329"/>
      <c r="L172" s="328"/>
      <c r="M172" s="328"/>
      <c r="N172" s="329"/>
      <c r="O172" s="329"/>
      <c r="P172" s="329"/>
      <c r="Q172" s="329"/>
      <c r="R172" s="328"/>
      <c r="S172" s="328"/>
    </row>
    <row r="173" spans="2:19" ht="15.75" customHeight="1">
      <c r="B173" s="328"/>
      <c r="C173" s="329"/>
      <c r="D173" s="329"/>
      <c r="E173" s="331"/>
      <c r="F173" s="328"/>
      <c r="G173" s="328"/>
      <c r="H173" s="329"/>
      <c r="I173" s="328"/>
      <c r="J173" s="328"/>
      <c r="K173" s="329"/>
      <c r="L173" s="328"/>
      <c r="M173" s="328"/>
      <c r="N173" s="329"/>
      <c r="O173" s="329"/>
      <c r="P173" s="329"/>
      <c r="Q173" s="329"/>
      <c r="R173" s="328"/>
      <c r="S173" s="328"/>
    </row>
    <row r="174" spans="2:19" ht="15.75" customHeight="1">
      <c r="B174" s="328"/>
      <c r="C174" s="329"/>
      <c r="D174" s="329"/>
      <c r="E174" s="331"/>
      <c r="F174" s="328"/>
      <c r="G174" s="328"/>
      <c r="H174" s="329"/>
      <c r="I174" s="328"/>
      <c r="J174" s="328"/>
      <c r="K174" s="329"/>
      <c r="L174" s="328"/>
      <c r="M174" s="328"/>
      <c r="N174" s="329"/>
      <c r="O174" s="329"/>
      <c r="P174" s="329"/>
      <c r="Q174" s="329"/>
      <c r="R174" s="328"/>
      <c r="S174" s="328"/>
    </row>
    <row r="175" spans="2:19" ht="15.75" customHeight="1">
      <c r="B175" s="328"/>
      <c r="C175" s="329"/>
      <c r="D175" s="329"/>
      <c r="E175" s="331"/>
      <c r="F175" s="328"/>
      <c r="G175" s="328"/>
      <c r="H175" s="329"/>
      <c r="I175" s="328"/>
      <c r="J175" s="328"/>
      <c r="K175" s="329"/>
      <c r="L175" s="328"/>
      <c r="M175" s="328"/>
      <c r="N175" s="329"/>
      <c r="O175" s="329"/>
      <c r="P175" s="329"/>
      <c r="Q175" s="329"/>
      <c r="R175" s="328"/>
      <c r="S175" s="328"/>
    </row>
    <row r="176" spans="2:19" ht="15.75" customHeight="1">
      <c r="B176" s="328"/>
      <c r="C176" s="329"/>
      <c r="D176" s="329"/>
      <c r="E176" s="331"/>
      <c r="F176" s="328"/>
      <c r="G176" s="328"/>
      <c r="H176" s="329"/>
      <c r="I176" s="328"/>
      <c r="J176" s="328"/>
      <c r="K176" s="329"/>
      <c r="L176" s="328"/>
      <c r="M176" s="328"/>
      <c r="N176" s="329"/>
      <c r="O176" s="329"/>
      <c r="P176" s="329"/>
      <c r="Q176" s="329"/>
      <c r="R176" s="328"/>
      <c r="S176" s="328"/>
    </row>
    <row r="177" spans="2:19" ht="15.75" customHeight="1">
      <c r="B177" s="328"/>
      <c r="C177" s="329"/>
      <c r="D177" s="329"/>
      <c r="E177" s="331"/>
      <c r="F177" s="328"/>
      <c r="G177" s="328"/>
      <c r="H177" s="329"/>
      <c r="I177" s="328"/>
      <c r="J177" s="328"/>
      <c r="K177" s="329"/>
      <c r="L177" s="328"/>
      <c r="M177" s="328"/>
      <c r="N177" s="329"/>
      <c r="O177" s="329"/>
      <c r="P177" s="329"/>
      <c r="Q177" s="329"/>
      <c r="R177" s="328"/>
      <c r="S177" s="328"/>
    </row>
    <row r="178" spans="2:19" ht="15.75" customHeight="1">
      <c r="B178" s="328"/>
      <c r="C178" s="329"/>
      <c r="D178" s="329"/>
      <c r="E178" s="331"/>
      <c r="F178" s="328"/>
      <c r="G178" s="328"/>
      <c r="H178" s="329"/>
      <c r="I178" s="328"/>
      <c r="J178" s="328"/>
      <c r="K178" s="329"/>
      <c r="L178" s="328"/>
      <c r="M178" s="328"/>
      <c r="N178" s="329"/>
      <c r="O178" s="329"/>
      <c r="P178" s="329"/>
      <c r="Q178" s="329"/>
      <c r="R178" s="328"/>
      <c r="S178" s="328"/>
    </row>
    <row r="179" spans="2:19" ht="15.75" customHeight="1">
      <c r="B179" s="328"/>
      <c r="C179" s="329"/>
      <c r="D179" s="329"/>
      <c r="E179" s="331"/>
      <c r="F179" s="328"/>
      <c r="G179" s="328"/>
      <c r="H179" s="329"/>
      <c r="I179" s="328"/>
      <c r="J179" s="328"/>
      <c r="K179" s="329"/>
      <c r="L179" s="328"/>
      <c r="M179" s="328"/>
      <c r="N179" s="329"/>
      <c r="O179" s="329"/>
      <c r="P179" s="329"/>
      <c r="Q179" s="329"/>
      <c r="R179" s="328"/>
      <c r="S179" s="328"/>
    </row>
    <row r="180" spans="2:19" ht="15.75" customHeight="1">
      <c r="B180" s="328"/>
      <c r="C180" s="329"/>
      <c r="D180" s="329"/>
      <c r="E180" s="331"/>
      <c r="F180" s="328"/>
      <c r="G180" s="328"/>
      <c r="H180" s="329"/>
      <c r="I180" s="328"/>
      <c r="J180" s="328"/>
      <c r="K180" s="329"/>
      <c r="L180" s="328"/>
      <c r="M180" s="328"/>
      <c r="N180" s="329"/>
      <c r="O180" s="329"/>
      <c r="P180" s="329"/>
      <c r="Q180" s="329"/>
      <c r="R180" s="328"/>
      <c r="S180" s="328"/>
    </row>
    <row r="181" spans="2:19" ht="15.75" customHeight="1">
      <c r="B181" s="328"/>
      <c r="C181" s="329"/>
      <c r="D181" s="329"/>
      <c r="E181" s="331"/>
      <c r="F181" s="328"/>
      <c r="G181" s="328"/>
      <c r="H181" s="329"/>
      <c r="I181" s="328"/>
      <c r="J181" s="328"/>
      <c r="K181" s="329"/>
      <c r="L181" s="328"/>
      <c r="M181" s="328"/>
      <c r="N181" s="329"/>
      <c r="O181" s="329"/>
      <c r="P181" s="329"/>
      <c r="Q181" s="329"/>
      <c r="R181" s="328"/>
      <c r="S181" s="328"/>
    </row>
    <row r="182" spans="2:19" ht="15.75" customHeight="1">
      <c r="B182" s="328"/>
      <c r="C182" s="329"/>
      <c r="D182" s="329"/>
      <c r="E182" s="331"/>
      <c r="F182" s="328"/>
      <c r="G182" s="328"/>
      <c r="H182" s="329"/>
      <c r="I182" s="328"/>
      <c r="J182" s="328"/>
      <c r="K182" s="329"/>
      <c r="L182" s="328"/>
      <c r="M182" s="328"/>
      <c r="N182" s="329"/>
      <c r="O182" s="329"/>
      <c r="P182" s="329"/>
      <c r="Q182" s="329"/>
      <c r="R182" s="328"/>
      <c r="S182" s="328"/>
    </row>
    <row r="183" spans="2:19" ht="15.75" customHeight="1">
      <c r="B183" s="328"/>
      <c r="C183" s="329"/>
      <c r="D183" s="329"/>
      <c r="E183" s="331"/>
      <c r="F183" s="328"/>
      <c r="G183" s="328"/>
      <c r="H183" s="329"/>
      <c r="I183" s="328"/>
      <c r="J183" s="328"/>
      <c r="K183" s="329"/>
      <c r="L183" s="328"/>
      <c r="M183" s="328"/>
      <c r="N183" s="329"/>
      <c r="O183" s="329"/>
      <c r="P183" s="329"/>
      <c r="Q183" s="329"/>
      <c r="R183" s="328"/>
      <c r="S183" s="328"/>
    </row>
    <row r="184" spans="2:19" ht="15.75" customHeight="1">
      <c r="B184" s="328"/>
      <c r="C184" s="329"/>
      <c r="D184" s="329"/>
      <c r="E184" s="331"/>
      <c r="F184" s="328"/>
      <c r="G184" s="328"/>
      <c r="H184" s="329"/>
      <c r="I184" s="328"/>
      <c r="J184" s="328"/>
      <c r="K184" s="329"/>
      <c r="L184" s="328"/>
      <c r="M184" s="328"/>
      <c r="N184" s="329"/>
      <c r="O184" s="329"/>
      <c r="P184" s="329"/>
      <c r="Q184" s="329"/>
      <c r="R184" s="328"/>
      <c r="S184" s="328"/>
    </row>
    <row r="185" spans="2:19" ht="15.75" customHeight="1">
      <c r="B185" s="328"/>
      <c r="C185" s="329"/>
      <c r="D185" s="329"/>
      <c r="E185" s="331"/>
      <c r="F185" s="328"/>
      <c r="G185" s="328"/>
      <c r="H185" s="329"/>
      <c r="I185" s="328"/>
      <c r="J185" s="328"/>
      <c r="K185" s="329"/>
      <c r="L185" s="328"/>
      <c r="M185" s="328"/>
      <c r="N185" s="329"/>
      <c r="O185" s="329"/>
      <c r="P185" s="329"/>
      <c r="Q185" s="329"/>
      <c r="R185" s="328"/>
      <c r="S185" s="328"/>
    </row>
    <row r="186" spans="2:19" ht="15.75" customHeight="1">
      <c r="B186" s="328"/>
      <c r="C186" s="329"/>
      <c r="D186" s="329"/>
      <c r="E186" s="331"/>
      <c r="F186" s="328"/>
      <c r="G186" s="328"/>
      <c r="H186" s="329"/>
      <c r="I186" s="328"/>
      <c r="J186" s="328"/>
      <c r="K186" s="329"/>
      <c r="L186" s="328"/>
      <c r="M186" s="328"/>
      <c r="N186" s="329"/>
      <c r="O186" s="329"/>
      <c r="P186" s="329"/>
      <c r="Q186" s="329"/>
      <c r="R186" s="328"/>
      <c r="S186" s="328"/>
    </row>
    <row r="187" spans="2:19" ht="15.75" customHeight="1">
      <c r="B187" s="328"/>
      <c r="C187" s="329"/>
      <c r="D187" s="329"/>
      <c r="E187" s="331"/>
      <c r="F187" s="328"/>
      <c r="G187" s="328"/>
      <c r="H187" s="329"/>
      <c r="I187" s="328"/>
      <c r="J187" s="328"/>
      <c r="K187" s="329"/>
      <c r="L187" s="328"/>
      <c r="M187" s="328"/>
      <c r="N187" s="329"/>
      <c r="O187" s="329"/>
      <c r="P187" s="329"/>
      <c r="Q187" s="329"/>
      <c r="R187" s="328"/>
      <c r="S187" s="328"/>
    </row>
    <row r="188" spans="2:19" ht="15.75" customHeight="1">
      <c r="B188" s="328"/>
      <c r="C188" s="329"/>
      <c r="D188" s="329"/>
      <c r="E188" s="331"/>
      <c r="F188" s="328"/>
      <c r="G188" s="328"/>
      <c r="H188" s="329"/>
      <c r="I188" s="328"/>
      <c r="J188" s="328"/>
      <c r="K188" s="329"/>
      <c r="L188" s="328"/>
      <c r="M188" s="328"/>
      <c r="N188" s="329"/>
      <c r="O188" s="329"/>
      <c r="P188" s="329"/>
      <c r="Q188" s="329"/>
      <c r="R188" s="328"/>
      <c r="S188" s="328"/>
    </row>
    <row r="189" spans="2:19" ht="15.75" customHeight="1">
      <c r="B189" s="328"/>
      <c r="C189" s="329"/>
      <c r="D189" s="329"/>
      <c r="E189" s="331"/>
      <c r="F189" s="328"/>
      <c r="G189" s="328"/>
      <c r="H189" s="329"/>
      <c r="I189" s="328"/>
      <c r="J189" s="328"/>
      <c r="K189" s="329"/>
      <c r="L189" s="328"/>
      <c r="M189" s="328"/>
      <c r="N189" s="329"/>
      <c r="O189" s="329"/>
      <c r="P189" s="329"/>
      <c r="Q189" s="329"/>
      <c r="R189" s="328"/>
      <c r="S189" s="328"/>
    </row>
    <row r="190" spans="2:19" ht="15.75" customHeight="1">
      <c r="B190" s="328"/>
      <c r="C190" s="329"/>
      <c r="D190" s="329"/>
      <c r="E190" s="331"/>
      <c r="F190" s="328"/>
      <c r="G190" s="328"/>
      <c r="H190" s="329"/>
      <c r="I190" s="328"/>
      <c r="J190" s="328"/>
      <c r="K190" s="329"/>
      <c r="L190" s="328"/>
      <c r="M190" s="328"/>
      <c r="N190" s="329"/>
      <c r="O190" s="329"/>
      <c r="P190" s="329"/>
      <c r="Q190" s="329"/>
      <c r="R190" s="328"/>
      <c r="S190" s="328"/>
    </row>
    <row r="191" spans="2:19" ht="15.75" customHeight="1">
      <c r="B191" s="328"/>
      <c r="C191" s="329"/>
      <c r="D191" s="329"/>
      <c r="E191" s="331"/>
      <c r="F191" s="328"/>
      <c r="G191" s="328"/>
      <c r="H191" s="329"/>
      <c r="I191" s="328"/>
      <c r="J191" s="328"/>
      <c r="K191" s="329"/>
      <c r="L191" s="328"/>
      <c r="M191" s="328"/>
      <c r="N191" s="329"/>
      <c r="O191" s="329"/>
      <c r="P191" s="329"/>
      <c r="Q191" s="329"/>
      <c r="R191" s="328"/>
      <c r="S191" s="328"/>
    </row>
    <row r="192" spans="2:19" ht="15.75" customHeight="1">
      <c r="B192" s="328"/>
      <c r="C192" s="329"/>
      <c r="D192" s="329"/>
      <c r="E192" s="331"/>
      <c r="F192" s="328"/>
      <c r="G192" s="328"/>
      <c r="H192" s="329"/>
      <c r="I192" s="328"/>
      <c r="J192" s="328"/>
      <c r="K192" s="329"/>
      <c r="L192" s="328"/>
      <c r="M192" s="328"/>
      <c r="N192" s="329"/>
      <c r="O192" s="329"/>
      <c r="P192" s="329"/>
      <c r="Q192" s="329"/>
      <c r="R192" s="328"/>
      <c r="S192" s="328"/>
    </row>
    <row r="193" spans="2:19" ht="15.75" customHeight="1">
      <c r="B193" s="328"/>
      <c r="C193" s="329"/>
      <c r="D193" s="329"/>
      <c r="E193" s="331"/>
      <c r="F193" s="328"/>
      <c r="G193" s="328"/>
      <c r="H193" s="329"/>
      <c r="I193" s="328"/>
      <c r="J193" s="328"/>
      <c r="K193" s="329"/>
      <c r="L193" s="328"/>
      <c r="M193" s="328"/>
      <c r="N193" s="329"/>
      <c r="O193" s="329"/>
      <c r="P193" s="329"/>
      <c r="Q193" s="329"/>
      <c r="R193" s="328"/>
      <c r="S193" s="328"/>
    </row>
    <row r="194" spans="2:19" ht="15.75" customHeight="1">
      <c r="B194" s="328"/>
      <c r="C194" s="329"/>
      <c r="D194" s="329"/>
      <c r="E194" s="331"/>
      <c r="F194" s="328"/>
      <c r="G194" s="328"/>
      <c r="H194" s="329"/>
      <c r="I194" s="328"/>
      <c r="J194" s="328"/>
      <c r="K194" s="329"/>
      <c r="L194" s="328"/>
      <c r="M194" s="328"/>
      <c r="N194" s="329"/>
      <c r="O194" s="329"/>
      <c r="P194" s="329"/>
      <c r="Q194" s="329"/>
      <c r="R194" s="328"/>
      <c r="S194" s="328"/>
    </row>
    <row r="195" spans="2:19" ht="15.75" customHeight="1">
      <c r="B195" s="328"/>
      <c r="C195" s="329"/>
      <c r="D195" s="329"/>
      <c r="E195" s="331"/>
      <c r="F195" s="328"/>
      <c r="G195" s="328"/>
      <c r="H195" s="329"/>
      <c r="I195" s="328"/>
      <c r="J195" s="328"/>
      <c r="K195" s="329"/>
      <c r="L195" s="328"/>
      <c r="M195" s="328"/>
      <c r="N195" s="329"/>
      <c r="O195" s="329"/>
      <c r="P195" s="329"/>
      <c r="Q195" s="329"/>
      <c r="R195" s="328"/>
      <c r="S195" s="328"/>
    </row>
    <row r="196" spans="2:19" ht="15.75" customHeight="1">
      <c r="B196" s="328"/>
      <c r="C196" s="329"/>
      <c r="D196" s="329"/>
      <c r="E196" s="331"/>
      <c r="F196" s="328"/>
      <c r="G196" s="328"/>
      <c r="H196" s="329"/>
      <c r="I196" s="328"/>
      <c r="J196" s="328"/>
      <c r="K196" s="329"/>
      <c r="L196" s="328"/>
      <c r="M196" s="328"/>
      <c r="N196" s="329"/>
      <c r="O196" s="329"/>
      <c r="P196" s="329"/>
      <c r="Q196" s="329"/>
      <c r="R196" s="328"/>
      <c r="S196" s="328"/>
    </row>
    <row r="197" spans="2:19" ht="15.75" customHeight="1">
      <c r="B197" s="328"/>
      <c r="C197" s="329"/>
      <c r="D197" s="329"/>
      <c r="E197" s="331"/>
      <c r="F197" s="328"/>
      <c r="G197" s="328"/>
      <c r="H197" s="329"/>
      <c r="I197" s="328"/>
      <c r="J197" s="328"/>
      <c r="K197" s="329"/>
      <c r="L197" s="328"/>
      <c r="M197" s="328"/>
      <c r="N197" s="329"/>
      <c r="O197" s="329"/>
      <c r="P197" s="329"/>
      <c r="Q197" s="329"/>
      <c r="R197" s="328"/>
      <c r="S197" s="328"/>
    </row>
    <row r="198" spans="2:19" ht="15.75" customHeight="1">
      <c r="B198" s="328"/>
      <c r="C198" s="329"/>
      <c r="D198" s="329"/>
      <c r="E198" s="331"/>
      <c r="F198" s="328"/>
      <c r="G198" s="328"/>
      <c r="H198" s="329"/>
      <c r="I198" s="328"/>
      <c r="J198" s="328"/>
      <c r="K198" s="329"/>
      <c r="L198" s="328"/>
      <c r="M198" s="328"/>
      <c r="N198" s="329"/>
      <c r="O198" s="329"/>
      <c r="P198" s="329"/>
      <c r="Q198" s="329"/>
      <c r="R198" s="328"/>
      <c r="S198" s="328"/>
    </row>
    <row r="199" spans="2:19" ht="15.75" customHeight="1">
      <c r="B199" s="328"/>
      <c r="C199" s="329"/>
      <c r="D199" s="329"/>
      <c r="E199" s="331"/>
      <c r="F199" s="328"/>
      <c r="G199" s="328"/>
      <c r="H199" s="329"/>
      <c r="I199" s="328"/>
      <c r="J199" s="328"/>
      <c r="K199" s="329"/>
      <c r="L199" s="328"/>
      <c r="M199" s="328"/>
      <c r="N199" s="329"/>
      <c r="O199" s="329"/>
      <c r="P199" s="329"/>
      <c r="Q199" s="329"/>
      <c r="R199" s="328"/>
      <c r="S199" s="328"/>
    </row>
    <row r="200" spans="2:19" ht="15.75" customHeight="1">
      <c r="B200" s="328"/>
      <c r="C200" s="329"/>
      <c r="D200" s="329"/>
      <c r="E200" s="331"/>
      <c r="F200" s="328"/>
      <c r="G200" s="328"/>
      <c r="H200" s="329"/>
      <c r="I200" s="328"/>
      <c r="J200" s="328"/>
      <c r="K200" s="329"/>
      <c r="L200" s="328"/>
      <c r="M200" s="328"/>
      <c r="N200" s="329"/>
      <c r="O200" s="329"/>
      <c r="P200" s="329"/>
      <c r="Q200" s="329"/>
      <c r="R200" s="328"/>
      <c r="S200" s="328"/>
    </row>
    <row r="201" spans="2:19" ht="15.75" customHeight="1">
      <c r="B201" s="328"/>
      <c r="C201" s="329"/>
      <c r="D201" s="329"/>
      <c r="E201" s="331"/>
      <c r="F201" s="328"/>
      <c r="G201" s="328"/>
      <c r="H201" s="329"/>
      <c r="I201" s="328"/>
      <c r="J201" s="328"/>
      <c r="K201" s="329"/>
      <c r="L201" s="328"/>
      <c r="M201" s="328"/>
      <c r="N201" s="329"/>
      <c r="O201" s="329"/>
      <c r="P201" s="329"/>
      <c r="Q201" s="329"/>
      <c r="R201" s="328"/>
      <c r="S201" s="328"/>
    </row>
    <row r="202" spans="2:19" ht="15.75" customHeight="1">
      <c r="B202" s="328"/>
      <c r="C202" s="329"/>
      <c r="D202" s="329"/>
      <c r="E202" s="331"/>
      <c r="F202" s="328"/>
      <c r="G202" s="328"/>
      <c r="H202" s="329"/>
      <c r="I202" s="328"/>
      <c r="J202" s="328"/>
      <c r="K202" s="329"/>
      <c r="L202" s="328"/>
      <c r="M202" s="328"/>
      <c r="N202" s="329"/>
      <c r="O202" s="329"/>
      <c r="P202" s="329"/>
      <c r="Q202" s="329"/>
      <c r="R202" s="328"/>
      <c r="S202" s="328"/>
    </row>
    <row r="203" spans="2:19" ht="15.75" customHeight="1">
      <c r="B203" s="328"/>
      <c r="C203" s="329"/>
      <c r="D203" s="329"/>
      <c r="E203" s="331"/>
      <c r="F203" s="328"/>
      <c r="G203" s="328"/>
      <c r="H203" s="329"/>
      <c r="I203" s="328"/>
      <c r="J203" s="328"/>
      <c r="K203" s="329"/>
      <c r="L203" s="328"/>
      <c r="M203" s="328"/>
      <c r="N203" s="329"/>
      <c r="O203" s="329"/>
      <c r="P203" s="329"/>
      <c r="Q203" s="329"/>
      <c r="R203" s="328"/>
      <c r="S203" s="328"/>
    </row>
    <row r="204" spans="2:19" ht="15.75" customHeight="1">
      <c r="B204" s="328"/>
      <c r="C204" s="329"/>
      <c r="D204" s="329"/>
      <c r="E204" s="331"/>
      <c r="F204" s="328"/>
      <c r="G204" s="328"/>
      <c r="H204" s="329"/>
      <c r="I204" s="328"/>
      <c r="J204" s="328"/>
      <c r="K204" s="329"/>
      <c r="L204" s="328"/>
      <c r="M204" s="328"/>
      <c r="N204" s="329"/>
      <c r="O204" s="329"/>
      <c r="P204" s="329"/>
      <c r="Q204" s="329"/>
      <c r="R204" s="328"/>
      <c r="S204" s="328"/>
    </row>
    <row r="205" spans="2:19" ht="15.75" customHeight="1">
      <c r="B205" s="328"/>
      <c r="C205" s="329"/>
      <c r="D205" s="329"/>
      <c r="E205" s="331"/>
      <c r="F205" s="328"/>
      <c r="G205" s="328"/>
      <c r="H205" s="329"/>
      <c r="I205" s="328"/>
      <c r="J205" s="328"/>
      <c r="K205" s="329"/>
      <c r="L205" s="328"/>
      <c r="M205" s="328"/>
      <c r="N205" s="329"/>
      <c r="O205" s="329"/>
      <c r="P205" s="329"/>
      <c r="Q205" s="329"/>
      <c r="R205" s="328"/>
      <c r="S205" s="328"/>
    </row>
    <row r="206" spans="2:19" ht="15.75" customHeight="1">
      <c r="B206" s="328"/>
      <c r="C206" s="329"/>
      <c r="D206" s="329"/>
      <c r="E206" s="331"/>
      <c r="F206" s="328"/>
      <c r="G206" s="328"/>
      <c r="H206" s="329"/>
      <c r="I206" s="328"/>
      <c r="J206" s="328"/>
      <c r="K206" s="329"/>
      <c r="L206" s="328"/>
      <c r="M206" s="328"/>
      <c r="N206" s="329"/>
      <c r="O206" s="329"/>
      <c r="P206" s="329"/>
      <c r="Q206" s="329"/>
      <c r="R206" s="328"/>
      <c r="S206" s="328"/>
    </row>
    <row r="207" spans="2:19" ht="15.75" customHeight="1">
      <c r="B207" s="328"/>
      <c r="C207" s="329"/>
      <c r="D207" s="329"/>
      <c r="E207" s="331"/>
      <c r="F207" s="328"/>
      <c r="G207" s="328"/>
      <c r="H207" s="329"/>
      <c r="I207" s="328"/>
      <c r="J207" s="328"/>
      <c r="K207" s="329"/>
      <c r="L207" s="328"/>
      <c r="M207" s="328"/>
      <c r="N207" s="329"/>
      <c r="O207" s="329"/>
      <c r="P207" s="329"/>
      <c r="Q207" s="329"/>
      <c r="R207" s="328"/>
      <c r="S207" s="328"/>
    </row>
    <row r="208" spans="2:19" ht="15.75" customHeight="1">
      <c r="B208" s="328"/>
      <c r="C208" s="329"/>
      <c r="D208" s="329"/>
      <c r="E208" s="331"/>
      <c r="F208" s="328"/>
      <c r="G208" s="328"/>
      <c r="H208" s="329"/>
      <c r="I208" s="328"/>
      <c r="J208" s="328"/>
      <c r="K208" s="329"/>
      <c r="L208" s="328"/>
      <c r="M208" s="328"/>
      <c r="N208" s="329"/>
      <c r="O208" s="329"/>
      <c r="P208" s="329"/>
      <c r="Q208" s="329"/>
      <c r="R208" s="328"/>
      <c r="S208" s="328"/>
    </row>
    <row r="209" spans="2:19" ht="15.75" customHeight="1">
      <c r="B209" s="328"/>
      <c r="C209" s="329"/>
      <c r="D209" s="329"/>
      <c r="E209" s="331"/>
      <c r="F209" s="328"/>
      <c r="G209" s="328"/>
      <c r="H209" s="329"/>
      <c r="I209" s="328"/>
      <c r="J209" s="328"/>
      <c r="K209" s="329"/>
      <c r="L209" s="328"/>
      <c r="M209" s="328"/>
      <c r="N209" s="329"/>
      <c r="O209" s="329"/>
      <c r="P209" s="329"/>
      <c r="Q209" s="329"/>
      <c r="R209" s="328"/>
      <c r="S209" s="328"/>
    </row>
    <row r="210" spans="2:19" ht="15.75" customHeight="1">
      <c r="B210" s="328"/>
      <c r="C210" s="329"/>
      <c r="D210" s="329"/>
      <c r="E210" s="331"/>
      <c r="F210" s="328"/>
      <c r="G210" s="328"/>
      <c r="H210" s="329"/>
      <c r="I210" s="328"/>
      <c r="J210" s="328"/>
      <c r="K210" s="329"/>
      <c r="L210" s="328"/>
      <c r="M210" s="328"/>
      <c r="N210" s="329"/>
      <c r="O210" s="329"/>
      <c r="P210" s="329"/>
      <c r="Q210" s="329"/>
      <c r="R210" s="328"/>
      <c r="S210" s="328"/>
    </row>
    <row r="211" spans="2:19" ht="15.75" customHeight="1">
      <c r="B211" s="328"/>
      <c r="C211" s="329"/>
      <c r="D211" s="329"/>
      <c r="E211" s="331"/>
      <c r="F211" s="328"/>
      <c r="G211" s="328"/>
      <c r="H211" s="329"/>
      <c r="I211" s="328"/>
      <c r="J211" s="328"/>
      <c r="K211" s="329"/>
      <c r="L211" s="328"/>
      <c r="M211" s="328"/>
      <c r="N211" s="329"/>
      <c r="O211" s="329"/>
      <c r="P211" s="329"/>
      <c r="Q211" s="329"/>
      <c r="R211" s="328"/>
      <c r="S211" s="328"/>
    </row>
    <row r="212" spans="2:19" ht="15.75" customHeight="1">
      <c r="B212" s="328"/>
      <c r="C212" s="329"/>
      <c r="D212" s="329"/>
      <c r="E212" s="331"/>
      <c r="F212" s="328"/>
      <c r="G212" s="328"/>
      <c r="H212" s="329"/>
      <c r="I212" s="328"/>
      <c r="J212" s="328"/>
      <c r="K212" s="329"/>
      <c r="L212" s="328"/>
      <c r="M212" s="328"/>
      <c r="N212" s="329"/>
      <c r="O212" s="329"/>
      <c r="P212" s="329"/>
      <c r="Q212" s="329"/>
      <c r="R212" s="328"/>
      <c r="S212" s="328"/>
    </row>
    <row r="213" spans="2:19" ht="15.75" customHeight="1">
      <c r="B213" s="328"/>
      <c r="C213" s="329"/>
      <c r="D213" s="329"/>
      <c r="E213" s="331"/>
      <c r="F213" s="328"/>
      <c r="G213" s="328"/>
      <c r="H213" s="329"/>
      <c r="I213" s="328"/>
      <c r="J213" s="328"/>
      <c r="K213" s="329"/>
      <c r="L213" s="328"/>
      <c r="M213" s="328"/>
      <c r="N213" s="329"/>
      <c r="O213" s="329"/>
      <c r="P213" s="329"/>
      <c r="Q213" s="329"/>
      <c r="R213" s="328"/>
      <c r="S213" s="328"/>
    </row>
    <row r="214" spans="2:19" ht="15.75" customHeight="1">
      <c r="B214" s="328"/>
      <c r="C214" s="329"/>
      <c r="D214" s="329"/>
      <c r="E214" s="331"/>
      <c r="F214" s="328"/>
      <c r="G214" s="328"/>
      <c r="H214" s="329"/>
      <c r="I214" s="328"/>
      <c r="J214" s="328"/>
      <c r="K214" s="329"/>
      <c r="L214" s="328"/>
      <c r="M214" s="328"/>
      <c r="N214" s="329"/>
      <c r="O214" s="329"/>
      <c r="P214" s="329"/>
      <c r="Q214" s="329"/>
      <c r="R214" s="328"/>
      <c r="S214" s="328"/>
    </row>
    <row r="215" spans="2:19" ht="15.75" customHeight="1">
      <c r="B215" s="328"/>
      <c r="C215" s="329"/>
      <c r="D215" s="329"/>
      <c r="E215" s="331"/>
      <c r="F215" s="328"/>
      <c r="G215" s="328"/>
      <c r="H215" s="329"/>
      <c r="I215" s="328"/>
      <c r="J215" s="328"/>
      <c r="K215" s="329"/>
      <c r="L215" s="328"/>
      <c r="M215" s="328"/>
      <c r="N215" s="329"/>
      <c r="O215" s="329"/>
      <c r="P215" s="329"/>
      <c r="Q215" s="329"/>
      <c r="R215" s="328"/>
      <c r="S215" s="328"/>
    </row>
    <row r="216" spans="2:19" ht="15.75" customHeight="1">
      <c r="B216" s="328"/>
      <c r="C216" s="329"/>
      <c r="D216" s="329"/>
      <c r="E216" s="331"/>
      <c r="F216" s="328"/>
      <c r="G216" s="328"/>
      <c r="H216" s="329"/>
      <c r="I216" s="328"/>
      <c r="J216" s="328"/>
      <c r="K216" s="329"/>
      <c r="L216" s="328"/>
      <c r="M216" s="328"/>
      <c r="N216" s="329"/>
      <c r="O216" s="329"/>
      <c r="P216" s="329"/>
      <c r="Q216" s="329"/>
      <c r="R216" s="328"/>
      <c r="S216" s="328"/>
    </row>
    <row r="217" spans="2:19" ht="15.75" customHeight="1">
      <c r="B217" s="328"/>
      <c r="C217" s="329"/>
      <c r="D217" s="329"/>
      <c r="E217" s="331"/>
      <c r="F217" s="328"/>
      <c r="G217" s="328"/>
      <c r="H217" s="329"/>
      <c r="I217" s="328"/>
      <c r="J217" s="328"/>
      <c r="K217" s="329"/>
      <c r="L217" s="328"/>
      <c r="M217" s="328"/>
      <c r="N217" s="329"/>
      <c r="O217" s="329"/>
      <c r="P217" s="329"/>
      <c r="Q217" s="329"/>
      <c r="R217" s="328"/>
      <c r="S217" s="328"/>
    </row>
    <row r="218" spans="2:19" ht="15.75" customHeight="1">
      <c r="B218" s="328"/>
      <c r="C218" s="329"/>
      <c r="D218" s="329"/>
      <c r="E218" s="331"/>
      <c r="F218" s="328"/>
      <c r="G218" s="328"/>
      <c r="H218" s="329"/>
      <c r="I218" s="328"/>
      <c r="J218" s="328"/>
      <c r="K218" s="329"/>
      <c r="L218" s="328"/>
      <c r="M218" s="328"/>
      <c r="N218" s="329"/>
      <c r="O218" s="329"/>
      <c r="P218" s="329"/>
      <c r="Q218" s="329"/>
      <c r="R218" s="328"/>
      <c r="S218" s="328"/>
    </row>
    <row r="219" spans="2:19" ht="15.75" customHeight="1">
      <c r="B219" s="328"/>
      <c r="C219" s="329"/>
      <c r="D219" s="329"/>
      <c r="E219" s="331"/>
      <c r="F219" s="328"/>
      <c r="G219" s="328"/>
      <c r="H219" s="329"/>
      <c r="I219" s="328"/>
      <c r="J219" s="328"/>
      <c r="K219" s="329"/>
      <c r="L219" s="328"/>
      <c r="M219" s="328"/>
      <c r="N219" s="329"/>
      <c r="O219" s="329"/>
      <c r="P219" s="329"/>
      <c r="Q219" s="329"/>
      <c r="R219" s="328"/>
      <c r="S219" s="328"/>
    </row>
    <row r="220" spans="2:19" ht="15.75" customHeight="1">
      <c r="B220" s="328"/>
      <c r="C220" s="329"/>
      <c r="D220" s="329"/>
      <c r="E220" s="331"/>
      <c r="F220" s="328"/>
      <c r="G220" s="328"/>
      <c r="H220" s="329"/>
      <c r="I220" s="328"/>
      <c r="J220" s="328"/>
      <c r="K220" s="329"/>
      <c r="L220" s="328"/>
      <c r="M220" s="328"/>
      <c r="N220" s="329"/>
      <c r="O220" s="329"/>
      <c r="P220" s="329"/>
      <c r="Q220" s="329"/>
      <c r="R220" s="328"/>
      <c r="S220" s="328"/>
    </row>
    <row r="221" spans="2:19" ht="15.75" customHeight="1">
      <c r="B221" s="328"/>
      <c r="C221" s="329"/>
      <c r="D221" s="329"/>
      <c r="E221" s="331"/>
      <c r="F221" s="328"/>
      <c r="G221" s="328"/>
      <c r="H221" s="329"/>
      <c r="I221" s="328"/>
      <c r="J221" s="328"/>
      <c r="K221" s="329"/>
      <c r="L221" s="328"/>
      <c r="M221" s="328"/>
      <c r="N221" s="329"/>
      <c r="O221" s="329"/>
      <c r="P221" s="329"/>
      <c r="Q221" s="329"/>
      <c r="R221" s="328"/>
      <c r="S221" s="328"/>
    </row>
    <row r="222" spans="2:19" ht="15.75" customHeight="1">
      <c r="B222" s="328"/>
      <c r="C222" s="329"/>
      <c r="D222" s="329"/>
      <c r="E222" s="331"/>
      <c r="F222" s="328"/>
      <c r="G222" s="328"/>
      <c r="H222" s="329"/>
      <c r="I222" s="328"/>
      <c r="J222" s="328"/>
      <c r="K222" s="329"/>
      <c r="L222" s="328"/>
      <c r="M222" s="328"/>
      <c r="N222" s="329"/>
      <c r="O222" s="329"/>
      <c r="P222" s="329"/>
      <c r="Q222" s="329"/>
      <c r="R222" s="328"/>
      <c r="S222" s="328"/>
    </row>
    <row r="223" spans="2:19" ht="15.75" customHeight="1">
      <c r="B223" s="328"/>
      <c r="C223" s="329"/>
      <c r="D223" s="329"/>
      <c r="E223" s="331"/>
      <c r="F223" s="328"/>
      <c r="G223" s="328"/>
      <c r="H223" s="329"/>
      <c r="I223" s="328"/>
      <c r="J223" s="328"/>
      <c r="K223" s="329"/>
      <c r="L223" s="328"/>
      <c r="M223" s="328"/>
      <c r="N223" s="329"/>
      <c r="O223" s="329"/>
      <c r="P223" s="329"/>
      <c r="Q223" s="329"/>
      <c r="R223" s="328"/>
      <c r="S223" s="328"/>
    </row>
    <row r="224" spans="2:19" ht="15.75" customHeight="1">
      <c r="B224" s="328"/>
      <c r="C224" s="329"/>
      <c r="D224" s="329"/>
      <c r="E224" s="331"/>
      <c r="F224" s="328"/>
      <c r="G224" s="328"/>
      <c r="H224" s="329"/>
      <c r="I224" s="328"/>
      <c r="J224" s="328"/>
      <c r="K224" s="329"/>
      <c r="L224" s="328"/>
      <c r="M224" s="328"/>
      <c r="N224" s="329"/>
      <c r="O224" s="329"/>
      <c r="P224" s="329"/>
      <c r="Q224" s="329"/>
      <c r="R224" s="328"/>
      <c r="S224" s="328"/>
    </row>
    <row r="225" spans="2:19" ht="15.75" customHeight="1">
      <c r="B225" s="328"/>
      <c r="C225" s="329"/>
      <c r="D225" s="329"/>
      <c r="E225" s="331"/>
      <c r="F225" s="328"/>
      <c r="G225" s="328"/>
      <c r="H225" s="329"/>
      <c r="I225" s="328"/>
      <c r="J225" s="328"/>
      <c r="K225" s="329"/>
      <c r="L225" s="328"/>
      <c r="M225" s="328"/>
      <c r="N225" s="329"/>
      <c r="O225" s="329"/>
      <c r="P225" s="329"/>
      <c r="Q225" s="329"/>
      <c r="R225" s="328"/>
      <c r="S225" s="328"/>
    </row>
    <row r="226" spans="2:19" ht="15.75" customHeight="1">
      <c r="B226" s="328"/>
      <c r="C226" s="329"/>
      <c r="D226" s="329"/>
      <c r="E226" s="331"/>
      <c r="F226" s="328"/>
      <c r="G226" s="328"/>
      <c r="H226" s="329"/>
      <c r="I226" s="328"/>
      <c r="J226" s="328"/>
      <c r="K226" s="329"/>
      <c r="L226" s="328"/>
      <c r="M226" s="328"/>
      <c r="N226" s="329"/>
      <c r="O226" s="329"/>
      <c r="P226" s="329"/>
      <c r="Q226" s="329"/>
      <c r="R226" s="328"/>
      <c r="S226" s="328"/>
    </row>
    <row r="227" spans="2:19" ht="15.75" customHeight="1">
      <c r="B227" s="328"/>
      <c r="C227" s="329"/>
      <c r="D227" s="329"/>
      <c r="E227" s="331"/>
      <c r="F227" s="328"/>
      <c r="G227" s="328"/>
      <c r="H227" s="329"/>
      <c r="I227" s="328"/>
      <c r="J227" s="328"/>
      <c r="K227" s="329"/>
      <c r="L227" s="328"/>
      <c r="M227" s="328"/>
      <c r="N227" s="329"/>
      <c r="O227" s="329"/>
      <c r="P227" s="329"/>
      <c r="Q227" s="329"/>
      <c r="R227" s="328"/>
      <c r="S227" s="328"/>
    </row>
    <row r="228" spans="2:19" ht="15.75" customHeight="1">
      <c r="B228" s="328"/>
      <c r="C228" s="329"/>
      <c r="D228" s="329"/>
      <c r="E228" s="331"/>
      <c r="F228" s="328"/>
      <c r="G228" s="328"/>
      <c r="H228" s="329"/>
      <c r="I228" s="328"/>
      <c r="J228" s="328"/>
      <c r="K228" s="329"/>
      <c r="L228" s="328"/>
      <c r="M228" s="328"/>
      <c r="N228" s="329"/>
      <c r="O228" s="329"/>
      <c r="P228" s="329"/>
      <c r="Q228" s="329"/>
      <c r="R228" s="328"/>
      <c r="S228" s="328"/>
    </row>
    <row r="229" spans="2:19" ht="15.75" customHeight="1">
      <c r="B229" s="328"/>
      <c r="C229" s="329"/>
      <c r="D229" s="329"/>
      <c r="E229" s="331"/>
      <c r="F229" s="328"/>
      <c r="G229" s="328"/>
      <c r="H229" s="329"/>
      <c r="I229" s="328"/>
      <c r="J229" s="328"/>
      <c r="K229" s="329"/>
      <c r="L229" s="328"/>
      <c r="M229" s="328"/>
      <c r="N229" s="329"/>
      <c r="O229" s="329"/>
      <c r="P229" s="329"/>
      <c r="Q229" s="329"/>
      <c r="R229" s="328"/>
      <c r="S229" s="328"/>
    </row>
    <row r="230" spans="2:19" ht="15.75" customHeight="1">
      <c r="B230" s="328"/>
      <c r="C230" s="329"/>
      <c r="D230" s="329"/>
      <c r="E230" s="331"/>
      <c r="F230" s="328"/>
      <c r="G230" s="328"/>
      <c r="H230" s="329"/>
      <c r="I230" s="328"/>
      <c r="J230" s="328"/>
      <c r="K230" s="329"/>
      <c r="L230" s="328"/>
      <c r="M230" s="328"/>
      <c r="N230" s="329"/>
      <c r="O230" s="329"/>
      <c r="P230" s="329"/>
      <c r="Q230" s="329"/>
      <c r="R230" s="328"/>
      <c r="S230" s="328"/>
    </row>
    <row r="231" spans="2:19" ht="15.75" customHeight="1">
      <c r="B231" s="328"/>
      <c r="C231" s="329"/>
      <c r="D231" s="329"/>
      <c r="E231" s="331"/>
      <c r="F231" s="328"/>
      <c r="G231" s="328"/>
      <c r="H231" s="329"/>
      <c r="I231" s="328"/>
      <c r="J231" s="328"/>
      <c r="K231" s="329"/>
      <c r="L231" s="328"/>
      <c r="M231" s="328"/>
      <c r="N231" s="329"/>
      <c r="O231" s="329"/>
      <c r="P231" s="329"/>
      <c r="Q231" s="329"/>
      <c r="R231" s="328"/>
      <c r="S231" s="328"/>
    </row>
    <row r="232" spans="2:19" ht="15.75" customHeight="1">
      <c r="B232" s="328"/>
      <c r="C232" s="329"/>
      <c r="D232" s="329"/>
      <c r="E232" s="331"/>
      <c r="F232" s="328"/>
      <c r="G232" s="328"/>
      <c r="H232" s="329"/>
      <c r="I232" s="328"/>
      <c r="J232" s="328"/>
      <c r="K232" s="329"/>
      <c r="L232" s="328"/>
      <c r="M232" s="328"/>
      <c r="N232" s="329"/>
      <c r="O232" s="329"/>
      <c r="P232" s="329"/>
      <c r="Q232" s="329"/>
      <c r="R232" s="328"/>
      <c r="S232" s="328"/>
    </row>
    <row r="233" spans="2:19" ht="15.75" customHeight="1">
      <c r="B233" s="328"/>
      <c r="C233" s="329"/>
      <c r="D233" s="329"/>
      <c r="E233" s="331"/>
      <c r="F233" s="328"/>
      <c r="G233" s="328"/>
      <c r="H233" s="329"/>
      <c r="I233" s="328"/>
      <c r="J233" s="328"/>
      <c r="K233" s="329"/>
      <c r="L233" s="328"/>
      <c r="M233" s="328"/>
      <c r="N233" s="329"/>
      <c r="O233" s="329"/>
      <c r="P233" s="329"/>
      <c r="Q233" s="329"/>
      <c r="R233" s="328"/>
      <c r="S233" s="328"/>
    </row>
    <row r="234" spans="2:19" ht="15.75" customHeight="1">
      <c r="B234" s="328"/>
      <c r="C234" s="329"/>
      <c r="D234" s="329"/>
      <c r="E234" s="331"/>
      <c r="F234" s="328"/>
      <c r="G234" s="328"/>
      <c r="H234" s="329"/>
      <c r="I234" s="328"/>
      <c r="J234" s="328"/>
      <c r="K234" s="329"/>
      <c r="L234" s="328"/>
      <c r="M234" s="328"/>
      <c r="N234" s="329"/>
      <c r="O234" s="329"/>
      <c r="P234" s="329"/>
      <c r="Q234" s="329"/>
      <c r="R234" s="328"/>
      <c r="S234" s="328"/>
    </row>
    <row r="235" spans="2:19" ht="15.75" customHeight="1">
      <c r="B235" s="328"/>
      <c r="C235" s="329"/>
      <c r="D235" s="329"/>
      <c r="E235" s="331"/>
      <c r="F235" s="328"/>
      <c r="G235" s="328"/>
      <c r="H235" s="329"/>
      <c r="I235" s="328"/>
      <c r="J235" s="328"/>
      <c r="K235" s="329"/>
      <c r="L235" s="328"/>
      <c r="M235" s="328"/>
      <c r="N235" s="329"/>
      <c r="O235" s="329"/>
      <c r="P235" s="329"/>
      <c r="Q235" s="329"/>
      <c r="R235" s="328"/>
      <c r="S235" s="328"/>
    </row>
    <row r="236" spans="2:19" ht="15.75" customHeight="1">
      <c r="B236" s="328"/>
      <c r="C236" s="329"/>
      <c r="D236" s="329"/>
      <c r="E236" s="331"/>
      <c r="F236" s="328"/>
      <c r="G236" s="328"/>
      <c r="H236" s="329"/>
      <c r="I236" s="328"/>
      <c r="J236" s="328"/>
      <c r="K236" s="329"/>
      <c r="L236" s="328"/>
      <c r="M236" s="328"/>
      <c r="N236" s="329"/>
      <c r="O236" s="329"/>
      <c r="P236" s="329"/>
      <c r="Q236" s="329"/>
      <c r="R236" s="328"/>
      <c r="S236" s="328"/>
    </row>
    <row r="237" spans="2:19" ht="15.75" customHeight="1">
      <c r="B237" s="328"/>
      <c r="C237" s="329"/>
      <c r="D237" s="329"/>
      <c r="E237" s="331"/>
      <c r="F237" s="328"/>
      <c r="G237" s="328"/>
      <c r="H237" s="329"/>
      <c r="I237" s="328"/>
      <c r="J237" s="328"/>
      <c r="K237" s="329"/>
      <c r="L237" s="328"/>
      <c r="M237" s="328"/>
      <c r="N237" s="329"/>
      <c r="O237" s="329"/>
      <c r="P237" s="329"/>
      <c r="Q237" s="329"/>
      <c r="R237" s="328"/>
      <c r="S237" s="328"/>
    </row>
    <row r="238" spans="2:19" ht="15.75" customHeight="1">
      <c r="B238" s="328"/>
      <c r="C238" s="329"/>
      <c r="D238" s="329"/>
      <c r="E238" s="331"/>
      <c r="F238" s="328"/>
      <c r="G238" s="328"/>
      <c r="H238" s="329"/>
      <c r="I238" s="328"/>
      <c r="J238" s="328"/>
      <c r="K238" s="329"/>
      <c r="L238" s="328"/>
      <c r="M238" s="328"/>
      <c r="N238" s="329"/>
      <c r="O238" s="329"/>
      <c r="P238" s="329"/>
      <c r="Q238" s="329"/>
      <c r="R238" s="328"/>
      <c r="S238" s="328"/>
    </row>
    <row r="239" spans="2:19" ht="15.75" customHeight="1">
      <c r="B239" s="328"/>
      <c r="C239" s="329"/>
      <c r="D239" s="329"/>
      <c r="E239" s="331"/>
      <c r="F239" s="328"/>
      <c r="G239" s="328"/>
      <c r="H239" s="329"/>
      <c r="I239" s="328"/>
      <c r="J239" s="328"/>
      <c r="K239" s="329"/>
      <c r="L239" s="328"/>
      <c r="M239" s="328"/>
      <c r="N239" s="329"/>
      <c r="O239" s="329"/>
      <c r="P239" s="329"/>
      <c r="Q239" s="329"/>
      <c r="R239" s="328"/>
      <c r="S239" s="328"/>
    </row>
    <row r="240" spans="2:19" ht="15.75" customHeight="1">
      <c r="B240" s="328"/>
      <c r="C240" s="329"/>
      <c r="D240" s="329"/>
      <c r="E240" s="331"/>
      <c r="F240" s="328"/>
      <c r="G240" s="328"/>
      <c r="H240" s="329"/>
      <c r="I240" s="328"/>
      <c r="J240" s="328"/>
      <c r="K240" s="329"/>
      <c r="L240" s="328"/>
      <c r="M240" s="328"/>
      <c r="N240" s="329"/>
      <c r="O240" s="329"/>
      <c r="P240" s="329"/>
      <c r="Q240" s="329"/>
      <c r="R240" s="328"/>
      <c r="S240" s="328"/>
    </row>
    <row r="241" spans="2:19" ht="15.75" customHeight="1">
      <c r="B241" s="328"/>
      <c r="C241" s="329"/>
      <c r="D241" s="329"/>
      <c r="E241" s="331"/>
      <c r="F241" s="328"/>
      <c r="G241" s="328"/>
      <c r="H241" s="329"/>
      <c r="I241" s="328"/>
      <c r="J241" s="328"/>
      <c r="K241" s="329"/>
      <c r="L241" s="328"/>
      <c r="M241" s="328"/>
      <c r="N241" s="329"/>
      <c r="O241" s="329"/>
      <c r="P241" s="329"/>
      <c r="Q241" s="329"/>
      <c r="R241" s="328"/>
      <c r="S241" s="328"/>
    </row>
    <row r="242" spans="2:19" ht="15.75" customHeight="1">
      <c r="B242" s="328"/>
      <c r="C242" s="329"/>
      <c r="D242" s="329"/>
      <c r="E242" s="331"/>
      <c r="F242" s="328"/>
      <c r="G242" s="328"/>
      <c r="H242" s="329"/>
      <c r="I242" s="328"/>
      <c r="J242" s="328"/>
      <c r="K242" s="329"/>
      <c r="L242" s="328"/>
      <c r="M242" s="328"/>
      <c r="N242" s="329"/>
      <c r="O242" s="329"/>
      <c r="P242" s="329"/>
      <c r="Q242" s="329"/>
      <c r="R242" s="328"/>
      <c r="S242" s="328"/>
    </row>
    <row r="243" spans="2:19" ht="15.75" customHeight="1">
      <c r="B243" s="328"/>
      <c r="C243" s="329"/>
      <c r="D243" s="329"/>
      <c r="E243" s="331"/>
      <c r="F243" s="328"/>
      <c r="G243" s="328"/>
      <c r="H243" s="329"/>
      <c r="I243" s="328"/>
      <c r="J243" s="328"/>
      <c r="K243" s="329"/>
      <c r="L243" s="328"/>
      <c r="M243" s="328"/>
      <c r="N243" s="329"/>
      <c r="O243" s="329"/>
      <c r="P243" s="329"/>
      <c r="Q243" s="329"/>
      <c r="R243" s="328"/>
      <c r="S243" s="328"/>
    </row>
    <row r="244" spans="2:19" ht="15.75" customHeight="1">
      <c r="B244" s="328"/>
      <c r="C244" s="329"/>
      <c r="D244" s="329"/>
      <c r="E244" s="331"/>
      <c r="F244" s="328"/>
      <c r="G244" s="328"/>
      <c r="H244" s="329"/>
      <c r="I244" s="328"/>
      <c r="J244" s="328"/>
      <c r="K244" s="329"/>
      <c r="L244" s="328"/>
      <c r="M244" s="328"/>
      <c r="N244" s="329"/>
      <c r="O244" s="329"/>
      <c r="P244" s="329"/>
      <c r="Q244" s="329"/>
      <c r="R244" s="328"/>
      <c r="S244" s="328"/>
    </row>
    <row r="245" spans="2:19" ht="15.75" customHeight="1">
      <c r="B245" s="328"/>
      <c r="C245" s="329"/>
      <c r="D245" s="329"/>
      <c r="E245" s="331"/>
      <c r="F245" s="328"/>
      <c r="G245" s="328"/>
      <c r="H245" s="329"/>
      <c r="I245" s="328"/>
      <c r="J245" s="328"/>
      <c r="K245" s="329"/>
      <c r="L245" s="328"/>
      <c r="M245" s="328"/>
      <c r="N245" s="329"/>
      <c r="O245" s="329"/>
      <c r="P245" s="329"/>
      <c r="Q245" s="329"/>
      <c r="R245" s="328"/>
      <c r="S245" s="328"/>
    </row>
    <row r="246" spans="2:19" ht="15.75" customHeight="1">
      <c r="B246" s="328"/>
      <c r="C246" s="329"/>
      <c r="D246" s="329"/>
      <c r="E246" s="331"/>
      <c r="F246" s="328"/>
      <c r="G246" s="328"/>
      <c r="H246" s="329"/>
      <c r="I246" s="328"/>
      <c r="J246" s="328"/>
      <c r="K246" s="329"/>
      <c r="L246" s="328"/>
      <c r="M246" s="328"/>
      <c r="N246" s="329"/>
      <c r="O246" s="329"/>
      <c r="P246" s="329"/>
      <c r="Q246" s="329"/>
      <c r="R246" s="328"/>
      <c r="S246" s="328"/>
    </row>
    <row r="247" spans="2:19" ht="15.75" customHeight="1">
      <c r="B247" s="328"/>
      <c r="C247" s="329"/>
      <c r="D247" s="329"/>
      <c r="E247" s="331"/>
      <c r="F247" s="328"/>
      <c r="G247" s="328"/>
      <c r="H247" s="329"/>
      <c r="I247" s="328"/>
      <c r="J247" s="328"/>
      <c r="K247" s="329"/>
      <c r="L247" s="328"/>
      <c r="M247" s="328"/>
      <c r="N247" s="329"/>
      <c r="O247" s="329"/>
      <c r="P247" s="329"/>
      <c r="Q247" s="329"/>
      <c r="R247" s="328"/>
      <c r="S247" s="328"/>
    </row>
    <row r="248" spans="2:19" ht="15.75" customHeight="1">
      <c r="B248" s="328"/>
      <c r="C248" s="329"/>
      <c r="D248" s="329"/>
      <c r="E248" s="331"/>
      <c r="F248" s="328"/>
      <c r="G248" s="328"/>
      <c r="H248" s="329"/>
      <c r="I248" s="328"/>
      <c r="J248" s="328"/>
      <c r="K248" s="329"/>
      <c r="L248" s="328"/>
      <c r="M248" s="328"/>
      <c r="N248" s="329"/>
      <c r="O248" s="329"/>
      <c r="P248" s="329"/>
      <c r="Q248" s="329"/>
      <c r="R248" s="328"/>
      <c r="S248" s="328"/>
    </row>
    <row r="249" spans="2:19" ht="15.75" customHeight="1">
      <c r="B249" s="328"/>
      <c r="C249" s="329"/>
      <c r="D249" s="329"/>
      <c r="E249" s="331"/>
      <c r="F249" s="328"/>
      <c r="G249" s="328"/>
      <c r="H249" s="329"/>
      <c r="I249" s="328"/>
      <c r="J249" s="328"/>
      <c r="K249" s="329"/>
      <c r="L249" s="328"/>
      <c r="M249" s="328"/>
      <c r="N249" s="329"/>
      <c r="O249" s="329"/>
      <c r="P249" s="329"/>
      <c r="Q249" s="329"/>
      <c r="R249" s="328"/>
      <c r="S249" s="328"/>
    </row>
    <row r="250" spans="2:19" ht="15.75" customHeight="1">
      <c r="B250" s="328"/>
      <c r="C250" s="329"/>
      <c r="D250" s="329"/>
      <c r="E250" s="331"/>
      <c r="F250" s="328"/>
      <c r="G250" s="328"/>
      <c r="H250" s="329"/>
      <c r="I250" s="328"/>
      <c r="J250" s="328"/>
      <c r="K250" s="329"/>
      <c r="L250" s="328"/>
      <c r="M250" s="328"/>
      <c r="N250" s="329"/>
      <c r="O250" s="329"/>
      <c r="P250" s="329"/>
      <c r="Q250" s="329"/>
      <c r="R250" s="328"/>
      <c r="S250" s="328"/>
    </row>
    <row r="251" spans="2:19" ht="15.75" customHeight="1">
      <c r="B251" s="328"/>
      <c r="C251" s="329"/>
      <c r="D251" s="329"/>
      <c r="E251" s="331"/>
      <c r="F251" s="328"/>
      <c r="G251" s="328"/>
      <c r="H251" s="329"/>
      <c r="I251" s="328"/>
      <c r="J251" s="328"/>
      <c r="K251" s="329"/>
      <c r="L251" s="328"/>
      <c r="M251" s="328"/>
      <c r="N251" s="329"/>
      <c r="O251" s="329"/>
      <c r="P251" s="329"/>
      <c r="Q251" s="329"/>
      <c r="R251" s="328"/>
      <c r="S251" s="328"/>
    </row>
    <row r="252" spans="2:19" ht="15.75" customHeight="1">
      <c r="B252" s="328"/>
      <c r="C252" s="329"/>
      <c r="D252" s="329"/>
      <c r="E252" s="331"/>
      <c r="F252" s="328"/>
      <c r="G252" s="328"/>
      <c r="H252" s="329"/>
      <c r="I252" s="328"/>
      <c r="J252" s="328"/>
      <c r="K252" s="329"/>
      <c r="L252" s="328"/>
      <c r="M252" s="328"/>
      <c r="N252" s="329"/>
      <c r="O252" s="329"/>
      <c r="P252" s="329"/>
      <c r="Q252" s="329"/>
      <c r="R252" s="328"/>
      <c r="S252" s="328"/>
    </row>
    <row r="253" spans="2:19" ht="15.75" customHeight="1">
      <c r="B253" s="328"/>
      <c r="C253" s="329"/>
      <c r="D253" s="329"/>
      <c r="E253" s="331"/>
      <c r="F253" s="328"/>
      <c r="G253" s="328"/>
      <c r="H253" s="329"/>
      <c r="I253" s="328"/>
      <c r="J253" s="328"/>
      <c r="K253" s="329"/>
      <c r="L253" s="328"/>
      <c r="M253" s="328"/>
      <c r="N253" s="329"/>
      <c r="O253" s="329"/>
      <c r="P253" s="329"/>
      <c r="Q253" s="329"/>
      <c r="R253" s="328"/>
      <c r="S253" s="328"/>
    </row>
    <row r="254" spans="2:19" ht="15.75" customHeight="1">
      <c r="B254" s="328"/>
      <c r="C254" s="329"/>
      <c r="D254" s="329"/>
      <c r="E254" s="331"/>
      <c r="F254" s="328"/>
      <c r="G254" s="328"/>
      <c r="H254" s="329"/>
      <c r="I254" s="328"/>
      <c r="J254" s="328"/>
      <c r="K254" s="329"/>
      <c r="L254" s="328"/>
      <c r="M254" s="328"/>
      <c r="N254" s="329"/>
      <c r="O254" s="329"/>
      <c r="P254" s="329"/>
      <c r="Q254" s="329"/>
      <c r="R254" s="328"/>
      <c r="S254" s="328"/>
    </row>
    <row r="255" spans="2:19" ht="15.75" customHeight="1">
      <c r="B255" s="328"/>
      <c r="C255" s="329"/>
      <c r="D255" s="329"/>
      <c r="E255" s="331"/>
      <c r="F255" s="328"/>
      <c r="G255" s="328"/>
      <c r="H255" s="329"/>
      <c r="I255" s="328"/>
      <c r="J255" s="328"/>
      <c r="K255" s="329"/>
      <c r="L255" s="328"/>
      <c r="M255" s="328"/>
      <c r="N255" s="329"/>
      <c r="O255" s="329"/>
      <c r="P255" s="329"/>
      <c r="Q255" s="329"/>
      <c r="R255" s="328"/>
      <c r="S255" s="328"/>
    </row>
    <row r="256" spans="2:19" ht="15.75" customHeight="1">
      <c r="B256" s="328"/>
      <c r="C256" s="329"/>
      <c r="D256" s="329"/>
      <c r="E256" s="331"/>
      <c r="F256" s="328"/>
      <c r="G256" s="328"/>
      <c r="H256" s="329"/>
      <c r="I256" s="328"/>
      <c r="J256" s="328"/>
      <c r="K256" s="329"/>
      <c r="L256" s="328"/>
      <c r="M256" s="328"/>
      <c r="N256" s="329"/>
      <c r="O256" s="329"/>
      <c r="P256" s="329"/>
      <c r="Q256" s="329"/>
      <c r="R256" s="328"/>
      <c r="S256" s="328"/>
    </row>
    <row r="257" spans="2:19" ht="15.75" customHeight="1">
      <c r="B257" s="328"/>
      <c r="C257" s="329"/>
      <c r="D257" s="329"/>
      <c r="E257" s="331"/>
      <c r="F257" s="328"/>
      <c r="G257" s="328"/>
      <c r="H257" s="329"/>
      <c r="I257" s="328"/>
      <c r="J257" s="328"/>
      <c r="K257" s="329"/>
      <c r="L257" s="328"/>
      <c r="M257" s="328"/>
      <c r="N257" s="329"/>
      <c r="O257" s="329"/>
      <c r="P257" s="329"/>
      <c r="Q257" s="329"/>
      <c r="R257" s="328"/>
      <c r="S257" s="328"/>
    </row>
    <row r="258" spans="2:19" ht="15.75" customHeight="1">
      <c r="B258" s="328"/>
      <c r="C258" s="329"/>
      <c r="D258" s="329"/>
      <c r="E258" s="331"/>
      <c r="F258" s="328"/>
      <c r="G258" s="328"/>
      <c r="H258" s="329"/>
      <c r="I258" s="328"/>
      <c r="J258" s="328"/>
      <c r="K258" s="329"/>
      <c r="L258" s="328"/>
      <c r="M258" s="328"/>
      <c r="N258" s="329"/>
      <c r="O258" s="329"/>
      <c r="P258" s="329"/>
      <c r="Q258" s="329"/>
      <c r="R258" s="328"/>
      <c r="S258" s="328"/>
    </row>
    <row r="259" spans="2:19" ht="15.75" customHeight="1">
      <c r="B259" s="328"/>
      <c r="C259" s="329"/>
      <c r="D259" s="329"/>
      <c r="E259" s="331"/>
      <c r="F259" s="328"/>
      <c r="G259" s="328"/>
      <c r="H259" s="329"/>
      <c r="I259" s="328"/>
      <c r="J259" s="328"/>
      <c r="K259" s="329"/>
      <c r="L259" s="328"/>
      <c r="M259" s="328"/>
      <c r="N259" s="329"/>
      <c r="O259" s="329"/>
      <c r="P259" s="329"/>
      <c r="Q259" s="329"/>
      <c r="R259" s="328"/>
      <c r="S259" s="328"/>
    </row>
    <row r="260" spans="2:19" ht="15.75" customHeight="1">
      <c r="B260" s="328"/>
      <c r="C260" s="329"/>
      <c r="D260" s="329"/>
      <c r="E260" s="331"/>
      <c r="F260" s="328"/>
      <c r="G260" s="328"/>
      <c r="H260" s="329"/>
      <c r="I260" s="328"/>
      <c r="J260" s="328"/>
      <c r="K260" s="329"/>
      <c r="L260" s="328"/>
      <c r="M260" s="328"/>
      <c r="N260" s="329"/>
      <c r="O260" s="329"/>
      <c r="P260" s="329"/>
      <c r="Q260" s="329"/>
      <c r="R260" s="328"/>
      <c r="S260" s="328"/>
    </row>
    <row r="261" spans="2:19" ht="15.75" customHeight="1">
      <c r="B261" s="328"/>
      <c r="C261" s="329"/>
      <c r="D261" s="329"/>
      <c r="E261" s="331"/>
      <c r="F261" s="328"/>
      <c r="G261" s="328"/>
      <c r="H261" s="329"/>
      <c r="I261" s="328"/>
      <c r="J261" s="328"/>
      <c r="K261" s="329"/>
      <c r="L261" s="328"/>
      <c r="M261" s="328"/>
      <c r="N261" s="329"/>
      <c r="O261" s="329"/>
      <c r="P261" s="329"/>
      <c r="Q261" s="329"/>
      <c r="R261" s="328"/>
      <c r="S261" s="328"/>
    </row>
    <row r="262" spans="2:19" ht="15.75" customHeight="1">
      <c r="B262" s="328"/>
      <c r="C262" s="329"/>
      <c r="D262" s="329"/>
      <c r="E262" s="331"/>
      <c r="F262" s="328"/>
      <c r="G262" s="328"/>
      <c r="H262" s="329"/>
      <c r="I262" s="328"/>
      <c r="J262" s="328"/>
      <c r="K262" s="329"/>
      <c r="L262" s="328"/>
      <c r="M262" s="328"/>
      <c r="N262" s="329"/>
      <c r="O262" s="329"/>
      <c r="P262" s="329"/>
      <c r="Q262" s="329"/>
      <c r="R262" s="328"/>
      <c r="S262" s="328"/>
    </row>
    <row r="263" spans="2:19" ht="15.75" customHeight="1">
      <c r="B263" s="328"/>
      <c r="C263" s="329"/>
      <c r="D263" s="329"/>
      <c r="E263" s="331"/>
      <c r="F263" s="328"/>
      <c r="G263" s="328"/>
      <c r="H263" s="329"/>
      <c r="I263" s="328"/>
      <c r="J263" s="328"/>
      <c r="K263" s="329"/>
      <c r="L263" s="328"/>
      <c r="M263" s="328"/>
      <c r="N263" s="329"/>
      <c r="O263" s="329"/>
      <c r="P263" s="329"/>
      <c r="Q263" s="329"/>
      <c r="R263" s="328"/>
      <c r="S263" s="328"/>
    </row>
    <row r="264" spans="2:19" ht="15.75" customHeight="1">
      <c r="B264" s="328"/>
      <c r="C264" s="329"/>
      <c r="D264" s="329"/>
      <c r="E264" s="331"/>
      <c r="F264" s="328"/>
      <c r="G264" s="328"/>
      <c r="H264" s="329"/>
      <c r="I264" s="328"/>
      <c r="J264" s="328"/>
      <c r="K264" s="329"/>
      <c r="L264" s="328"/>
      <c r="M264" s="328"/>
      <c r="N264" s="329"/>
      <c r="O264" s="329"/>
      <c r="P264" s="329"/>
      <c r="Q264" s="329"/>
      <c r="R264" s="328"/>
      <c r="S264" s="328"/>
    </row>
    <row r="265" spans="2:19" ht="15.75" customHeight="1">
      <c r="B265" s="328"/>
      <c r="C265" s="329"/>
      <c r="D265" s="329"/>
      <c r="E265" s="331"/>
      <c r="F265" s="328"/>
      <c r="G265" s="328"/>
      <c r="H265" s="329"/>
      <c r="I265" s="328"/>
      <c r="J265" s="328"/>
      <c r="K265" s="329"/>
      <c r="L265" s="328"/>
      <c r="M265" s="328"/>
      <c r="N265" s="329"/>
      <c r="O265" s="329"/>
      <c r="P265" s="329"/>
      <c r="Q265" s="329"/>
      <c r="R265" s="328"/>
      <c r="S265" s="328"/>
    </row>
    <row r="266" spans="2:19" ht="15.75" customHeight="1">
      <c r="B266" s="328"/>
      <c r="C266" s="329"/>
      <c r="D266" s="329"/>
      <c r="E266" s="331"/>
      <c r="F266" s="328"/>
      <c r="G266" s="328"/>
      <c r="H266" s="329"/>
      <c r="I266" s="328"/>
      <c r="J266" s="328"/>
      <c r="K266" s="329"/>
      <c r="L266" s="328"/>
      <c r="M266" s="328"/>
      <c r="N266" s="329"/>
      <c r="O266" s="329"/>
      <c r="P266" s="329"/>
      <c r="Q266" s="329"/>
      <c r="R266" s="328"/>
      <c r="S266" s="328"/>
    </row>
    <row r="267" spans="2:19" ht="15.75" customHeight="1">
      <c r="B267" s="328"/>
      <c r="C267" s="329"/>
      <c r="D267" s="329"/>
      <c r="E267" s="331"/>
      <c r="F267" s="328"/>
      <c r="G267" s="328"/>
      <c r="H267" s="329"/>
      <c r="I267" s="328"/>
      <c r="J267" s="328"/>
      <c r="K267" s="329"/>
      <c r="L267" s="328"/>
      <c r="M267" s="328"/>
      <c r="N267" s="329"/>
      <c r="O267" s="329"/>
      <c r="P267" s="329"/>
      <c r="Q267" s="329"/>
      <c r="R267" s="328"/>
      <c r="S267" s="328"/>
    </row>
    <row r="268" spans="2:19" ht="15.75" customHeight="1">
      <c r="B268" s="328"/>
      <c r="C268" s="329"/>
      <c r="D268" s="329"/>
      <c r="E268" s="331"/>
      <c r="F268" s="328"/>
      <c r="G268" s="328"/>
      <c r="H268" s="329"/>
      <c r="I268" s="328"/>
      <c r="J268" s="328"/>
      <c r="K268" s="329"/>
      <c r="L268" s="328"/>
      <c r="M268" s="328"/>
      <c r="N268" s="329"/>
      <c r="O268" s="329"/>
      <c r="P268" s="329"/>
      <c r="Q268" s="329"/>
      <c r="R268" s="328"/>
      <c r="S268" s="328"/>
    </row>
    <row r="269" spans="2:19" ht="15.75" customHeight="1">
      <c r="B269" s="328"/>
      <c r="C269" s="329"/>
      <c r="D269" s="329"/>
      <c r="E269" s="331"/>
      <c r="F269" s="328"/>
      <c r="G269" s="328"/>
      <c r="H269" s="329"/>
      <c r="I269" s="328"/>
      <c r="J269" s="328"/>
      <c r="K269" s="329"/>
      <c r="L269" s="328"/>
      <c r="M269" s="328"/>
      <c r="N269" s="329"/>
      <c r="O269" s="329"/>
      <c r="P269" s="329"/>
      <c r="Q269" s="329"/>
      <c r="R269" s="328"/>
      <c r="S269" s="328"/>
    </row>
    <row r="270" spans="2:19" ht="15.75" customHeight="1">
      <c r="B270" s="328"/>
      <c r="C270" s="329"/>
      <c r="D270" s="329"/>
      <c r="E270" s="331"/>
      <c r="F270" s="328"/>
      <c r="G270" s="328"/>
      <c r="H270" s="329"/>
      <c r="I270" s="328"/>
      <c r="J270" s="328"/>
      <c r="K270" s="329"/>
      <c r="L270" s="328"/>
      <c r="M270" s="328"/>
      <c r="N270" s="329"/>
      <c r="O270" s="329"/>
      <c r="P270" s="329"/>
      <c r="Q270" s="329"/>
      <c r="R270" s="328"/>
      <c r="S270" s="328"/>
    </row>
    <row r="271" spans="2:19" ht="15.75" customHeight="1">
      <c r="B271" s="328"/>
      <c r="C271" s="329"/>
      <c r="D271" s="329"/>
      <c r="E271" s="331"/>
      <c r="F271" s="328"/>
      <c r="G271" s="328"/>
      <c r="H271" s="329"/>
      <c r="I271" s="328"/>
      <c r="J271" s="328"/>
      <c r="K271" s="329"/>
      <c r="L271" s="328"/>
      <c r="M271" s="328"/>
      <c r="N271" s="329"/>
      <c r="O271" s="329"/>
      <c r="P271" s="329"/>
      <c r="Q271" s="329"/>
      <c r="R271" s="328"/>
      <c r="S271" s="328"/>
    </row>
    <row r="272" spans="2:19" ht="15.75" customHeight="1">
      <c r="B272" s="328"/>
      <c r="C272" s="329"/>
      <c r="D272" s="329"/>
      <c r="E272" s="331"/>
      <c r="F272" s="328"/>
      <c r="G272" s="328"/>
      <c r="H272" s="329"/>
      <c r="I272" s="328"/>
      <c r="J272" s="328"/>
      <c r="K272" s="329"/>
      <c r="L272" s="328"/>
      <c r="M272" s="328"/>
      <c r="N272" s="329"/>
      <c r="O272" s="329"/>
      <c r="P272" s="329"/>
      <c r="Q272" s="329"/>
      <c r="R272" s="328"/>
      <c r="S272" s="328"/>
    </row>
    <row r="273" spans="2:19" ht="15.75" customHeight="1">
      <c r="B273" s="328"/>
      <c r="C273" s="329"/>
      <c r="D273" s="329"/>
      <c r="E273" s="331"/>
      <c r="F273" s="328"/>
      <c r="G273" s="328"/>
      <c r="H273" s="329"/>
      <c r="I273" s="328"/>
      <c r="J273" s="328"/>
      <c r="K273" s="329"/>
      <c r="L273" s="328"/>
      <c r="M273" s="328"/>
      <c r="N273" s="329"/>
      <c r="O273" s="329"/>
      <c r="P273" s="329"/>
      <c r="Q273" s="329"/>
      <c r="R273" s="328"/>
      <c r="S273" s="328"/>
    </row>
    <row r="274" spans="2:19" ht="15.75" customHeight="1">
      <c r="B274" s="328"/>
      <c r="C274" s="329"/>
      <c r="D274" s="329"/>
      <c r="E274" s="331"/>
      <c r="F274" s="328"/>
      <c r="G274" s="328"/>
      <c r="H274" s="329"/>
      <c r="I274" s="328"/>
      <c r="J274" s="328"/>
      <c r="K274" s="329"/>
      <c r="L274" s="328"/>
      <c r="M274" s="328"/>
      <c r="N274" s="329"/>
      <c r="O274" s="329"/>
      <c r="P274" s="329"/>
      <c r="Q274" s="329"/>
      <c r="R274" s="328"/>
      <c r="S274" s="328"/>
    </row>
    <row r="275" spans="2:19" ht="15.75" customHeight="1">
      <c r="B275" s="328"/>
      <c r="C275" s="329"/>
      <c r="D275" s="329"/>
      <c r="E275" s="331"/>
      <c r="F275" s="328"/>
      <c r="G275" s="328"/>
      <c r="H275" s="329"/>
      <c r="I275" s="328"/>
      <c r="J275" s="328"/>
      <c r="K275" s="329"/>
      <c r="L275" s="328"/>
      <c r="M275" s="328"/>
      <c r="N275" s="329"/>
      <c r="O275" s="329"/>
      <c r="P275" s="329"/>
      <c r="Q275" s="329"/>
      <c r="R275" s="328"/>
      <c r="S275" s="328"/>
    </row>
    <row r="276" spans="2:19" ht="15.75" customHeight="1">
      <c r="B276" s="328"/>
      <c r="C276" s="329"/>
      <c r="D276" s="329"/>
      <c r="E276" s="331"/>
      <c r="F276" s="328"/>
      <c r="G276" s="328"/>
      <c r="H276" s="329"/>
      <c r="I276" s="328"/>
      <c r="J276" s="328"/>
      <c r="K276" s="329"/>
      <c r="L276" s="328"/>
      <c r="M276" s="328"/>
      <c r="N276" s="329"/>
      <c r="O276" s="329"/>
      <c r="P276" s="329"/>
      <c r="Q276" s="329"/>
      <c r="R276" s="328"/>
      <c r="S276" s="328"/>
    </row>
    <row r="277" spans="2:19" ht="15.75" customHeight="1">
      <c r="B277" s="328"/>
      <c r="C277" s="329"/>
      <c r="D277" s="329"/>
      <c r="E277" s="331"/>
      <c r="F277" s="328"/>
      <c r="G277" s="328"/>
      <c r="H277" s="329"/>
      <c r="I277" s="328"/>
      <c r="J277" s="328"/>
      <c r="K277" s="329"/>
      <c r="L277" s="328"/>
      <c r="M277" s="328"/>
      <c r="N277" s="329"/>
      <c r="O277" s="329"/>
      <c r="P277" s="329"/>
      <c r="Q277" s="329"/>
      <c r="R277" s="328"/>
      <c r="S277" s="328"/>
    </row>
    <row r="278" spans="2:19" ht="15.75" customHeight="1">
      <c r="B278" s="328"/>
      <c r="C278" s="329"/>
      <c r="D278" s="329"/>
      <c r="E278" s="331"/>
      <c r="F278" s="328"/>
      <c r="G278" s="328"/>
      <c r="H278" s="329"/>
      <c r="I278" s="328"/>
      <c r="J278" s="328"/>
      <c r="K278" s="329"/>
      <c r="L278" s="328"/>
      <c r="M278" s="328"/>
      <c r="N278" s="329"/>
      <c r="O278" s="329"/>
      <c r="P278" s="329"/>
      <c r="Q278" s="329"/>
      <c r="R278" s="328"/>
      <c r="S278" s="328"/>
    </row>
    <row r="279" spans="2:19" ht="15.75" customHeight="1">
      <c r="B279" s="328"/>
      <c r="C279" s="329"/>
      <c r="D279" s="329"/>
      <c r="E279" s="331"/>
      <c r="F279" s="328"/>
      <c r="G279" s="328"/>
      <c r="H279" s="329"/>
      <c r="I279" s="328"/>
      <c r="J279" s="328"/>
      <c r="K279" s="329"/>
      <c r="L279" s="328"/>
      <c r="M279" s="328"/>
      <c r="N279" s="329"/>
      <c r="O279" s="329"/>
      <c r="P279" s="329"/>
      <c r="Q279" s="329"/>
      <c r="R279" s="328"/>
      <c r="S279" s="328"/>
    </row>
    <row r="280" spans="2:19" ht="15.75" customHeight="1">
      <c r="B280" s="328"/>
      <c r="C280" s="329"/>
      <c r="D280" s="329"/>
      <c r="E280" s="331"/>
      <c r="F280" s="328"/>
      <c r="G280" s="328"/>
      <c r="H280" s="329"/>
      <c r="I280" s="328"/>
      <c r="J280" s="328"/>
      <c r="K280" s="329"/>
      <c r="L280" s="328"/>
      <c r="M280" s="328"/>
      <c r="N280" s="329"/>
      <c r="O280" s="329"/>
      <c r="P280" s="329"/>
      <c r="Q280" s="329"/>
      <c r="R280" s="328"/>
      <c r="S280" s="328"/>
    </row>
    <row r="281" spans="2:19" ht="15.75" customHeight="1">
      <c r="B281" s="328"/>
      <c r="C281" s="329"/>
      <c r="D281" s="329"/>
      <c r="E281" s="331"/>
      <c r="F281" s="328"/>
      <c r="G281" s="328"/>
      <c r="H281" s="329"/>
      <c r="I281" s="328"/>
      <c r="J281" s="328"/>
      <c r="K281" s="329"/>
      <c r="L281" s="328"/>
      <c r="M281" s="328"/>
      <c r="N281" s="329"/>
      <c r="O281" s="329"/>
      <c r="P281" s="329"/>
      <c r="Q281" s="329"/>
      <c r="R281" s="328"/>
      <c r="S281" s="328"/>
    </row>
    <row r="282" spans="2:19" ht="15.75" customHeight="1">
      <c r="B282" s="328"/>
      <c r="C282" s="329"/>
      <c r="D282" s="329"/>
      <c r="E282" s="331"/>
      <c r="F282" s="328"/>
      <c r="G282" s="328"/>
      <c r="H282" s="329"/>
      <c r="I282" s="328"/>
      <c r="J282" s="328"/>
      <c r="K282" s="329"/>
      <c r="L282" s="328"/>
      <c r="M282" s="328"/>
      <c r="N282" s="329"/>
      <c r="O282" s="329"/>
      <c r="P282" s="329"/>
      <c r="Q282" s="329"/>
      <c r="R282" s="328"/>
      <c r="S282" s="328"/>
    </row>
    <row r="283" spans="2:19" ht="15.75" customHeight="1">
      <c r="B283" s="328"/>
      <c r="C283" s="329"/>
      <c r="D283" s="329"/>
      <c r="E283" s="331"/>
      <c r="F283" s="328"/>
      <c r="G283" s="328"/>
      <c r="H283" s="329"/>
      <c r="I283" s="328"/>
      <c r="J283" s="328"/>
      <c r="K283" s="329"/>
      <c r="L283" s="328"/>
      <c r="M283" s="328"/>
      <c r="N283" s="329"/>
      <c r="O283" s="329"/>
      <c r="P283" s="329"/>
      <c r="Q283" s="329"/>
      <c r="R283" s="328"/>
      <c r="S283" s="328"/>
    </row>
    <row r="284" spans="2:19" ht="15.75" customHeight="1">
      <c r="B284" s="328"/>
      <c r="C284" s="329"/>
      <c r="D284" s="329"/>
      <c r="E284" s="331"/>
      <c r="F284" s="328"/>
      <c r="G284" s="328"/>
      <c r="H284" s="329"/>
      <c r="I284" s="328"/>
      <c r="J284" s="328"/>
      <c r="K284" s="329"/>
      <c r="L284" s="328"/>
      <c r="M284" s="328"/>
      <c r="N284" s="329"/>
      <c r="O284" s="329"/>
      <c r="P284" s="329"/>
      <c r="Q284" s="329"/>
      <c r="R284" s="328"/>
      <c r="S284" s="328"/>
    </row>
    <row r="285" spans="2:19" ht="15.75" customHeight="1">
      <c r="B285" s="328"/>
      <c r="C285" s="329"/>
      <c r="D285" s="329"/>
      <c r="E285" s="331"/>
      <c r="F285" s="328"/>
      <c r="G285" s="328"/>
      <c r="H285" s="329"/>
      <c r="I285" s="328"/>
      <c r="J285" s="328"/>
      <c r="K285" s="329"/>
      <c r="L285" s="328"/>
      <c r="M285" s="328"/>
      <c r="N285" s="329"/>
      <c r="O285" s="329"/>
      <c r="P285" s="329"/>
      <c r="Q285" s="329"/>
      <c r="R285" s="328"/>
      <c r="S285" s="328"/>
    </row>
    <row r="286" spans="2:19" ht="15.75" customHeight="1">
      <c r="B286" s="328"/>
      <c r="C286" s="329"/>
      <c r="D286" s="329"/>
      <c r="E286" s="331"/>
      <c r="F286" s="328"/>
      <c r="G286" s="328"/>
      <c r="H286" s="329"/>
      <c r="I286" s="328"/>
      <c r="J286" s="328"/>
      <c r="K286" s="329"/>
      <c r="L286" s="328"/>
      <c r="M286" s="328"/>
      <c r="N286" s="329"/>
      <c r="O286" s="329"/>
      <c r="P286" s="329"/>
      <c r="Q286" s="329"/>
      <c r="R286" s="328"/>
      <c r="S286" s="328"/>
    </row>
    <row r="287" spans="2:19" ht="15.75" customHeight="1">
      <c r="B287" s="328"/>
      <c r="C287" s="329"/>
      <c r="D287" s="329"/>
      <c r="E287" s="331"/>
      <c r="F287" s="328"/>
      <c r="G287" s="328"/>
      <c r="H287" s="329"/>
      <c r="I287" s="328"/>
      <c r="J287" s="328"/>
      <c r="K287" s="329"/>
      <c r="L287" s="328"/>
      <c r="M287" s="328"/>
      <c r="N287" s="329"/>
      <c r="O287" s="329"/>
      <c r="P287" s="329"/>
      <c r="Q287" s="329"/>
      <c r="R287" s="328"/>
      <c r="S287" s="328"/>
    </row>
    <row r="288" spans="2:19" ht="15.75" customHeight="1">
      <c r="B288" s="328"/>
      <c r="C288" s="329"/>
      <c r="D288" s="329"/>
      <c r="E288" s="331"/>
      <c r="F288" s="328"/>
      <c r="G288" s="328"/>
      <c r="H288" s="329"/>
      <c r="I288" s="328"/>
      <c r="J288" s="328"/>
      <c r="K288" s="329"/>
      <c r="L288" s="328"/>
      <c r="M288" s="328"/>
      <c r="N288" s="329"/>
      <c r="O288" s="329"/>
      <c r="P288" s="329"/>
      <c r="Q288" s="329"/>
      <c r="R288" s="328"/>
      <c r="S288" s="328"/>
    </row>
    <row r="289" spans="2:19" ht="15.75" customHeight="1">
      <c r="B289" s="328"/>
      <c r="C289" s="329"/>
      <c r="D289" s="329"/>
      <c r="E289" s="331"/>
      <c r="F289" s="328"/>
      <c r="G289" s="328"/>
      <c r="H289" s="329"/>
      <c r="I289" s="328"/>
      <c r="J289" s="328"/>
      <c r="K289" s="329"/>
      <c r="L289" s="328"/>
      <c r="M289" s="328"/>
      <c r="N289" s="329"/>
      <c r="O289" s="329"/>
      <c r="P289" s="329"/>
      <c r="Q289" s="329"/>
      <c r="R289" s="328"/>
      <c r="S289" s="328"/>
    </row>
    <row r="290" spans="2:19" ht="15.75" customHeight="1">
      <c r="B290" s="328"/>
      <c r="C290" s="329"/>
      <c r="D290" s="329"/>
      <c r="E290" s="331"/>
      <c r="F290" s="328"/>
      <c r="G290" s="328"/>
      <c r="H290" s="329"/>
      <c r="I290" s="328"/>
      <c r="J290" s="328"/>
      <c r="K290" s="329"/>
      <c r="L290" s="328"/>
      <c r="M290" s="328"/>
      <c r="N290" s="329"/>
      <c r="O290" s="329"/>
      <c r="P290" s="329"/>
      <c r="Q290" s="329"/>
      <c r="R290" s="328"/>
      <c r="S290" s="328"/>
    </row>
    <row r="291" spans="2:19" ht="15.75" customHeight="1">
      <c r="B291" s="328"/>
      <c r="C291" s="329"/>
      <c r="D291" s="329"/>
      <c r="E291" s="331"/>
      <c r="F291" s="328"/>
      <c r="G291" s="328"/>
      <c r="H291" s="329"/>
      <c r="I291" s="328"/>
      <c r="J291" s="328"/>
      <c r="K291" s="329"/>
      <c r="L291" s="328"/>
      <c r="M291" s="328"/>
      <c r="N291" s="329"/>
      <c r="O291" s="329"/>
      <c r="P291" s="329"/>
      <c r="Q291" s="329"/>
      <c r="R291" s="328"/>
      <c r="S291" s="328"/>
    </row>
    <row r="292" spans="2:19" ht="15.75" customHeight="1">
      <c r="B292" s="328"/>
      <c r="C292" s="329"/>
      <c r="D292" s="329"/>
      <c r="E292" s="331"/>
      <c r="F292" s="328"/>
      <c r="G292" s="328"/>
      <c r="H292" s="329"/>
      <c r="I292" s="328"/>
      <c r="J292" s="328"/>
      <c r="K292" s="329"/>
      <c r="L292" s="328"/>
      <c r="M292" s="328"/>
      <c r="N292" s="329"/>
      <c r="O292" s="329"/>
      <c r="P292" s="329"/>
      <c r="Q292" s="329"/>
      <c r="R292" s="328"/>
      <c r="S292" s="328"/>
    </row>
    <row r="293" spans="2:19" ht="15.75" customHeight="1">
      <c r="B293" s="328"/>
      <c r="C293" s="329"/>
      <c r="D293" s="329"/>
      <c r="E293" s="331"/>
      <c r="F293" s="328"/>
      <c r="G293" s="328"/>
      <c r="H293" s="329"/>
      <c r="I293" s="328"/>
      <c r="J293" s="328"/>
      <c r="K293" s="329"/>
      <c r="L293" s="328"/>
      <c r="M293" s="328"/>
      <c r="N293" s="329"/>
      <c r="O293" s="329"/>
      <c r="P293" s="329"/>
      <c r="Q293" s="329"/>
      <c r="R293" s="328"/>
      <c r="S293" s="328"/>
    </row>
    <row r="294" spans="2:19" ht="15.75" customHeight="1">
      <c r="B294" s="328"/>
      <c r="C294" s="329"/>
      <c r="D294" s="329"/>
      <c r="E294" s="331"/>
      <c r="F294" s="328"/>
      <c r="G294" s="328"/>
      <c r="H294" s="329"/>
      <c r="I294" s="328"/>
      <c r="J294" s="328"/>
      <c r="K294" s="329"/>
      <c r="L294" s="328"/>
      <c r="M294" s="328"/>
      <c r="N294" s="329"/>
      <c r="O294" s="329"/>
      <c r="P294" s="329"/>
      <c r="Q294" s="329"/>
      <c r="R294" s="328"/>
      <c r="S294" s="328"/>
    </row>
    <row r="295" spans="2:19" ht="15.75" customHeight="1">
      <c r="B295" s="328"/>
      <c r="C295" s="329"/>
      <c r="D295" s="329"/>
      <c r="E295" s="331"/>
      <c r="F295" s="328"/>
      <c r="G295" s="328"/>
      <c r="H295" s="329"/>
      <c r="I295" s="328"/>
      <c r="J295" s="328"/>
      <c r="K295" s="329"/>
      <c r="L295" s="328"/>
      <c r="M295" s="328"/>
      <c r="N295" s="329"/>
      <c r="O295" s="329"/>
      <c r="P295" s="329"/>
      <c r="Q295" s="329"/>
      <c r="R295" s="328"/>
      <c r="S295" s="328"/>
    </row>
    <row r="296" spans="2:19" ht="15.75" customHeight="1">
      <c r="B296" s="328"/>
      <c r="C296" s="329"/>
      <c r="D296" s="329"/>
      <c r="E296" s="331"/>
      <c r="F296" s="328"/>
      <c r="G296" s="328"/>
      <c r="H296" s="329"/>
      <c r="I296" s="328"/>
      <c r="J296" s="328"/>
      <c r="K296" s="329"/>
      <c r="L296" s="328"/>
      <c r="M296" s="328"/>
      <c r="N296" s="329"/>
      <c r="O296" s="329"/>
      <c r="P296" s="329"/>
      <c r="Q296" s="329"/>
      <c r="R296" s="328"/>
      <c r="S296" s="328"/>
    </row>
    <row r="297" spans="2:19" ht="15.75" customHeight="1">
      <c r="B297" s="328"/>
      <c r="C297" s="329"/>
      <c r="D297" s="329"/>
      <c r="E297" s="331"/>
      <c r="F297" s="328"/>
      <c r="G297" s="328"/>
      <c r="H297" s="329"/>
      <c r="I297" s="328"/>
      <c r="J297" s="328"/>
      <c r="K297" s="329"/>
      <c r="L297" s="328"/>
      <c r="M297" s="328"/>
      <c r="N297" s="329"/>
      <c r="O297" s="329"/>
      <c r="P297" s="329"/>
      <c r="Q297" s="329"/>
      <c r="R297" s="328"/>
      <c r="S297" s="328"/>
    </row>
    <row r="298" spans="2:19" ht="15.75" customHeight="1">
      <c r="B298" s="328"/>
      <c r="C298" s="329"/>
      <c r="D298" s="329"/>
      <c r="E298" s="331"/>
      <c r="F298" s="328"/>
      <c r="G298" s="328"/>
      <c r="H298" s="329"/>
      <c r="I298" s="328"/>
      <c r="J298" s="328"/>
      <c r="K298" s="329"/>
      <c r="L298" s="328"/>
      <c r="M298" s="328"/>
      <c r="N298" s="329"/>
      <c r="O298" s="329"/>
      <c r="P298" s="329"/>
      <c r="Q298" s="329"/>
      <c r="R298" s="328"/>
      <c r="S298" s="328"/>
    </row>
    <row r="299" spans="2:19" ht="15.75" customHeight="1">
      <c r="B299" s="328"/>
      <c r="C299" s="329"/>
      <c r="D299" s="329"/>
      <c r="E299" s="331"/>
      <c r="F299" s="328"/>
      <c r="G299" s="328"/>
      <c r="H299" s="329"/>
      <c r="I299" s="328"/>
      <c r="J299" s="328"/>
      <c r="K299" s="329"/>
      <c r="L299" s="328"/>
      <c r="M299" s="328"/>
      <c r="N299" s="329"/>
      <c r="O299" s="329"/>
      <c r="P299" s="329"/>
      <c r="Q299" s="329"/>
      <c r="R299" s="328"/>
      <c r="S299" s="328"/>
    </row>
    <row r="300" spans="2:19" ht="15.75" customHeight="1">
      <c r="B300" s="328"/>
      <c r="C300" s="329"/>
      <c r="D300" s="329"/>
      <c r="E300" s="331"/>
      <c r="F300" s="328"/>
      <c r="G300" s="328"/>
      <c r="H300" s="329"/>
      <c r="I300" s="328"/>
      <c r="J300" s="328"/>
      <c r="K300" s="329"/>
      <c r="L300" s="328"/>
      <c r="M300" s="328"/>
      <c r="N300" s="329"/>
      <c r="O300" s="329"/>
      <c r="P300" s="329"/>
      <c r="Q300" s="329"/>
      <c r="R300" s="328"/>
      <c r="S300" s="328"/>
    </row>
    <row r="301" spans="2:19" ht="15.75" customHeight="1">
      <c r="B301" s="328"/>
      <c r="C301" s="329"/>
      <c r="D301" s="329"/>
      <c r="E301" s="331"/>
      <c r="F301" s="328"/>
      <c r="G301" s="328"/>
      <c r="H301" s="329"/>
      <c r="I301" s="328"/>
      <c r="J301" s="328"/>
      <c r="K301" s="329"/>
      <c r="L301" s="328"/>
      <c r="M301" s="328"/>
      <c r="N301" s="329"/>
      <c r="O301" s="329"/>
      <c r="P301" s="329"/>
      <c r="Q301" s="329"/>
      <c r="R301" s="328"/>
      <c r="S301" s="328"/>
    </row>
    <row r="302" spans="2:19" ht="15.75" customHeight="1">
      <c r="B302" s="328"/>
      <c r="C302" s="329"/>
      <c r="D302" s="329"/>
      <c r="E302" s="331"/>
      <c r="F302" s="328"/>
      <c r="G302" s="328"/>
      <c r="H302" s="329"/>
      <c r="I302" s="328"/>
      <c r="J302" s="328"/>
      <c r="K302" s="329"/>
      <c r="L302" s="328"/>
      <c r="M302" s="328"/>
      <c r="N302" s="329"/>
      <c r="O302" s="329"/>
      <c r="P302" s="329"/>
      <c r="Q302" s="329"/>
      <c r="R302" s="328"/>
      <c r="S302" s="328"/>
    </row>
    <row r="303" spans="2:19" ht="15.75" customHeight="1">
      <c r="B303" s="328"/>
      <c r="C303" s="329"/>
      <c r="D303" s="329"/>
      <c r="E303" s="331"/>
      <c r="F303" s="328"/>
      <c r="G303" s="328"/>
      <c r="H303" s="329"/>
      <c r="I303" s="328"/>
      <c r="J303" s="328"/>
      <c r="K303" s="329"/>
      <c r="L303" s="328"/>
      <c r="M303" s="328"/>
      <c r="N303" s="329"/>
      <c r="O303" s="329"/>
      <c r="P303" s="329"/>
      <c r="Q303" s="329"/>
      <c r="R303" s="328"/>
      <c r="S303" s="328"/>
    </row>
    <row r="304" spans="2:19" ht="15.75" customHeight="1">
      <c r="B304" s="328"/>
      <c r="C304" s="329"/>
      <c r="D304" s="329"/>
      <c r="E304" s="331"/>
      <c r="F304" s="328"/>
      <c r="G304" s="328"/>
      <c r="H304" s="329"/>
      <c r="I304" s="328"/>
      <c r="J304" s="328"/>
      <c r="K304" s="329"/>
      <c r="L304" s="328"/>
      <c r="M304" s="328"/>
      <c r="N304" s="329"/>
      <c r="O304" s="329"/>
      <c r="P304" s="329"/>
      <c r="Q304" s="329"/>
      <c r="R304" s="328"/>
      <c r="S304" s="328"/>
    </row>
    <row r="305" spans="2:19" ht="15.75" customHeight="1">
      <c r="B305" s="328"/>
      <c r="C305" s="329"/>
      <c r="D305" s="329"/>
      <c r="E305" s="331"/>
      <c r="F305" s="328"/>
      <c r="G305" s="328"/>
      <c r="H305" s="329"/>
      <c r="I305" s="328"/>
      <c r="J305" s="328"/>
      <c r="K305" s="329"/>
      <c r="L305" s="328"/>
      <c r="M305" s="328"/>
      <c r="N305" s="329"/>
      <c r="O305" s="329"/>
      <c r="P305" s="329"/>
      <c r="Q305" s="329"/>
      <c r="R305" s="328"/>
      <c r="S305" s="328"/>
    </row>
    <row r="306" spans="2:19" ht="15.75" customHeight="1">
      <c r="B306" s="328"/>
      <c r="C306" s="329"/>
      <c r="D306" s="329"/>
      <c r="E306" s="331"/>
      <c r="F306" s="328"/>
      <c r="G306" s="328"/>
      <c r="H306" s="329"/>
      <c r="I306" s="328"/>
      <c r="J306" s="328"/>
      <c r="K306" s="329"/>
      <c r="L306" s="328"/>
      <c r="M306" s="328"/>
      <c r="N306" s="329"/>
      <c r="O306" s="329"/>
      <c r="P306" s="329"/>
      <c r="Q306" s="329"/>
      <c r="R306" s="328"/>
      <c r="S306" s="328"/>
    </row>
    <row r="307" spans="2:19" ht="15.75" customHeight="1">
      <c r="B307" s="328"/>
      <c r="C307" s="329"/>
      <c r="D307" s="329"/>
      <c r="E307" s="331"/>
      <c r="F307" s="328"/>
      <c r="G307" s="328"/>
      <c r="H307" s="329"/>
      <c r="I307" s="328"/>
      <c r="J307" s="328"/>
      <c r="K307" s="329"/>
      <c r="L307" s="328"/>
      <c r="M307" s="328"/>
      <c r="N307" s="329"/>
      <c r="O307" s="329"/>
      <c r="P307" s="329"/>
      <c r="Q307" s="329"/>
      <c r="R307" s="328"/>
      <c r="S307" s="328"/>
    </row>
    <row r="308" spans="2:19" ht="15.75" customHeight="1">
      <c r="B308" s="328"/>
      <c r="C308" s="329"/>
      <c r="D308" s="329"/>
      <c r="E308" s="331"/>
      <c r="F308" s="328"/>
      <c r="G308" s="328"/>
      <c r="H308" s="329"/>
      <c r="I308" s="328"/>
      <c r="J308" s="328"/>
      <c r="K308" s="329"/>
      <c r="L308" s="328"/>
      <c r="M308" s="328"/>
      <c r="N308" s="329"/>
      <c r="O308" s="329"/>
      <c r="P308" s="329"/>
      <c r="Q308" s="329"/>
      <c r="R308" s="328"/>
      <c r="S308" s="328"/>
    </row>
    <row r="309" spans="2:19" ht="15.75" customHeight="1">
      <c r="B309" s="328"/>
      <c r="C309" s="329"/>
      <c r="D309" s="329"/>
      <c r="E309" s="331"/>
      <c r="F309" s="328"/>
      <c r="G309" s="328"/>
      <c r="H309" s="329"/>
      <c r="I309" s="328"/>
      <c r="J309" s="328"/>
      <c r="K309" s="329"/>
      <c r="L309" s="328"/>
      <c r="M309" s="328"/>
      <c r="N309" s="329"/>
      <c r="O309" s="329"/>
      <c r="P309" s="329"/>
      <c r="Q309" s="329"/>
      <c r="R309" s="328"/>
      <c r="S309" s="328"/>
    </row>
    <row r="310" spans="2:19" ht="15.75" customHeight="1">
      <c r="B310" s="328"/>
      <c r="C310" s="329"/>
      <c r="D310" s="329"/>
      <c r="E310" s="331"/>
      <c r="F310" s="328"/>
      <c r="G310" s="328"/>
      <c r="H310" s="329"/>
      <c r="I310" s="328"/>
      <c r="J310" s="328"/>
      <c r="K310" s="329"/>
      <c r="L310" s="328"/>
      <c r="M310" s="328"/>
      <c r="N310" s="329"/>
      <c r="O310" s="329"/>
      <c r="P310" s="329"/>
      <c r="Q310" s="329"/>
      <c r="R310" s="328"/>
      <c r="S310" s="328"/>
    </row>
    <row r="311" spans="2:19" ht="15.75" customHeight="1">
      <c r="B311" s="328"/>
      <c r="C311" s="329"/>
      <c r="D311" s="329"/>
      <c r="E311" s="331"/>
      <c r="F311" s="328"/>
      <c r="G311" s="328"/>
      <c r="H311" s="329"/>
      <c r="I311" s="328"/>
      <c r="J311" s="328"/>
      <c r="K311" s="329"/>
      <c r="L311" s="328"/>
      <c r="M311" s="328"/>
      <c r="N311" s="329"/>
      <c r="O311" s="329"/>
      <c r="P311" s="329"/>
      <c r="Q311" s="329"/>
      <c r="R311" s="328"/>
      <c r="S311" s="328"/>
    </row>
    <row r="312" spans="2:19" ht="15.75" customHeight="1">
      <c r="B312" s="328"/>
      <c r="C312" s="329"/>
      <c r="D312" s="329"/>
      <c r="E312" s="331"/>
      <c r="F312" s="328"/>
      <c r="G312" s="328"/>
      <c r="H312" s="329"/>
      <c r="I312" s="328"/>
      <c r="J312" s="328"/>
      <c r="K312" s="329"/>
      <c r="L312" s="328"/>
      <c r="M312" s="328"/>
      <c r="N312" s="329"/>
      <c r="O312" s="329"/>
      <c r="P312" s="329"/>
      <c r="Q312" s="329"/>
      <c r="R312" s="328"/>
      <c r="S312" s="328"/>
    </row>
    <row r="313" spans="2:19" ht="15.75" customHeight="1">
      <c r="B313" s="328"/>
      <c r="C313" s="329"/>
      <c r="D313" s="329"/>
      <c r="E313" s="331"/>
      <c r="F313" s="328"/>
      <c r="G313" s="328"/>
      <c r="H313" s="329"/>
      <c r="I313" s="328"/>
      <c r="J313" s="328"/>
      <c r="K313" s="329"/>
      <c r="L313" s="328"/>
      <c r="M313" s="328"/>
      <c r="N313" s="329"/>
      <c r="O313" s="329"/>
      <c r="P313" s="329"/>
      <c r="Q313" s="329"/>
      <c r="R313" s="328"/>
      <c r="S313" s="328"/>
    </row>
    <row r="314" spans="2:19" ht="15.75" customHeight="1">
      <c r="B314" s="328"/>
      <c r="C314" s="329"/>
      <c r="D314" s="329"/>
      <c r="E314" s="331"/>
      <c r="F314" s="328"/>
      <c r="G314" s="328"/>
      <c r="H314" s="329"/>
      <c r="I314" s="328"/>
      <c r="J314" s="328"/>
      <c r="K314" s="329"/>
      <c r="L314" s="328"/>
      <c r="M314" s="328"/>
      <c r="N314" s="329"/>
      <c r="O314" s="329"/>
      <c r="P314" s="329"/>
      <c r="Q314" s="329"/>
      <c r="R314" s="328"/>
      <c r="S314" s="328"/>
    </row>
    <row r="315" spans="2:19" ht="15.75" customHeight="1">
      <c r="B315" s="328"/>
      <c r="C315" s="329"/>
      <c r="D315" s="329"/>
      <c r="E315" s="331"/>
      <c r="F315" s="328"/>
      <c r="G315" s="328"/>
      <c r="H315" s="329"/>
      <c r="I315" s="328"/>
      <c r="J315" s="328"/>
      <c r="K315" s="329"/>
      <c r="L315" s="328"/>
      <c r="M315" s="328"/>
      <c r="N315" s="329"/>
      <c r="O315" s="329"/>
      <c r="P315" s="329"/>
      <c r="Q315" s="329"/>
      <c r="R315" s="328"/>
      <c r="S315" s="328"/>
    </row>
    <row r="316" spans="2:19" ht="15.75" customHeight="1">
      <c r="B316" s="328"/>
      <c r="C316" s="329"/>
      <c r="D316" s="329"/>
      <c r="E316" s="331"/>
      <c r="F316" s="328"/>
      <c r="G316" s="328"/>
      <c r="H316" s="329"/>
      <c r="I316" s="328"/>
      <c r="J316" s="328"/>
      <c r="K316" s="329"/>
      <c r="L316" s="328"/>
      <c r="M316" s="328"/>
      <c r="N316" s="329"/>
      <c r="O316" s="329"/>
      <c r="P316" s="329"/>
      <c r="Q316" s="329"/>
      <c r="R316" s="328"/>
      <c r="S316" s="328"/>
    </row>
    <row r="317" spans="2:19" ht="15.75" customHeight="1">
      <c r="B317" s="328"/>
      <c r="C317" s="329"/>
      <c r="D317" s="329"/>
      <c r="E317" s="331"/>
      <c r="F317" s="328"/>
      <c r="G317" s="328"/>
      <c r="H317" s="329"/>
      <c r="I317" s="328"/>
      <c r="J317" s="328"/>
      <c r="K317" s="329"/>
      <c r="L317" s="328"/>
      <c r="M317" s="328"/>
      <c r="N317" s="329"/>
      <c r="O317" s="329"/>
      <c r="P317" s="329"/>
      <c r="Q317" s="329"/>
      <c r="R317" s="328"/>
      <c r="S317" s="328"/>
    </row>
    <row r="318" spans="2:19" ht="15.75" customHeight="1">
      <c r="B318" s="328"/>
      <c r="C318" s="329"/>
      <c r="D318" s="329"/>
      <c r="E318" s="331"/>
      <c r="F318" s="328"/>
      <c r="G318" s="328"/>
      <c r="H318" s="329"/>
      <c r="I318" s="328"/>
      <c r="J318" s="328"/>
      <c r="K318" s="329"/>
      <c r="L318" s="328"/>
      <c r="M318" s="328"/>
      <c r="N318" s="329"/>
      <c r="O318" s="329"/>
      <c r="P318" s="329"/>
      <c r="Q318" s="329"/>
      <c r="R318" s="328"/>
      <c r="S318" s="328"/>
    </row>
    <row r="319" spans="2:19" ht="15.75" customHeight="1">
      <c r="B319" s="328"/>
      <c r="C319" s="329"/>
      <c r="D319" s="329"/>
      <c r="E319" s="331"/>
      <c r="F319" s="328"/>
      <c r="G319" s="328"/>
      <c r="H319" s="329"/>
      <c r="I319" s="328"/>
      <c r="J319" s="328"/>
      <c r="K319" s="329"/>
      <c r="L319" s="328"/>
      <c r="M319" s="328"/>
      <c r="N319" s="329"/>
      <c r="O319" s="329"/>
      <c r="P319" s="329"/>
      <c r="Q319" s="329"/>
      <c r="R319" s="328"/>
      <c r="S319" s="328"/>
    </row>
    <row r="320" spans="2:19" ht="15.75" customHeight="1">
      <c r="B320" s="328"/>
      <c r="C320" s="329"/>
      <c r="D320" s="329"/>
      <c r="E320" s="331"/>
      <c r="F320" s="328"/>
      <c r="G320" s="328"/>
      <c r="H320" s="329"/>
      <c r="I320" s="328"/>
      <c r="J320" s="328"/>
      <c r="K320" s="329"/>
      <c r="L320" s="328"/>
      <c r="M320" s="328"/>
      <c r="N320" s="329"/>
      <c r="O320" s="329"/>
      <c r="P320" s="329"/>
      <c r="Q320" s="329"/>
      <c r="R320" s="328"/>
      <c r="S320" s="328"/>
    </row>
    <row r="321" spans="2:19" ht="15.75" customHeight="1">
      <c r="B321" s="328"/>
      <c r="C321" s="329"/>
      <c r="D321" s="329"/>
      <c r="E321" s="331"/>
      <c r="F321" s="328"/>
      <c r="G321" s="328"/>
      <c r="H321" s="329"/>
      <c r="I321" s="328"/>
      <c r="J321" s="328"/>
      <c r="K321" s="329"/>
      <c r="L321" s="328"/>
      <c r="M321" s="328"/>
      <c r="N321" s="329"/>
      <c r="O321" s="329"/>
      <c r="P321" s="329"/>
      <c r="Q321" s="329"/>
      <c r="R321" s="328"/>
      <c r="S321" s="328"/>
    </row>
    <row r="322" spans="2:19" ht="15.75" customHeight="1">
      <c r="B322" s="328"/>
      <c r="C322" s="329"/>
      <c r="D322" s="329"/>
      <c r="E322" s="331"/>
      <c r="F322" s="328"/>
      <c r="G322" s="328"/>
      <c r="H322" s="329"/>
      <c r="I322" s="328"/>
      <c r="J322" s="328"/>
      <c r="K322" s="329"/>
      <c r="L322" s="328"/>
      <c r="M322" s="328"/>
      <c r="N322" s="329"/>
      <c r="O322" s="329"/>
      <c r="P322" s="329"/>
      <c r="Q322" s="329"/>
      <c r="R322" s="328"/>
      <c r="S322" s="328"/>
    </row>
    <row r="323" spans="2:19" ht="15.75" customHeight="1">
      <c r="B323" s="328"/>
      <c r="C323" s="329"/>
      <c r="D323" s="329"/>
      <c r="E323" s="331"/>
      <c r="F323" s="328"/>
      <c r="G323" s="328"/>
      <c r="H323" s="329"/>
      <c r="I323" s="328"/>
      <c r="J323" s="328"/>
      <c r="K323" s="329"/>
      <c r="L323" s="328"/>
      <c r="M323" s="328"/>
      <c r="N323" s="329"/>
      <c r="O323" s="329"/>
      <c r="P323" s="329"/>
      <c r="Q323" s="329"/>
      <c r="R323" s="328"/>
      <c r="S323" s="328"/>
    </row>
    <row r="324" spans="2:19" ht="15.75" customHeight="1">
      <c r="B324" s="328"/>
      <c r="C324" s="329"/>
      <c r="D324" s="329"/>
      <c r="E324" s="331"/>
      <c r="F324" s="328"/>
      <c r="G324" s="328"/>
      <c r="H324" s="329"/>
      <c r="I324" s="328"/>
      <c r="J324" s="328"/>
      <c r="K324" s="329"/>
      <c r="L324" s="328"/>
      <c r="M324" s="328"/>
      <c r="N324" s="329"/>
      <c r="O324" s="329"/>
      <c r="P324" s="329"/>
      <c r="Q324" s="329"/>
      <c r="R324" s="328"/>
      <c r="S324" s="328"/>
    </row>
    <row r="325" spans="2:19" ht="15.75" customHeight="1">
      <c r="B325" s="328"/>
      <c r="C325" s="329"/>
      <c r="D325" s="329"/>
      <c r="E325" s="331"/>
      <c r="F325" s="328"/>
      <c r="G325" s="328"/>
      <c r="H325" s="329"/>
      <c r="I325" s="328"/>
      <c r="J325" s="328"/>
      <c r="K325" s="329"/>
      <c r="L325" s="328"/>
      <c r="M325" s="328"/>
      <c r="N325" s="329"/>
      <c r="O325" s="329"/>
      <c r="P325" s="329"/>
      <c r="Q325" s="329"/>
      <c r="R325" s="328"/>
      <c r="S325" s="328"/>
    </row>
    <row r="326" spans="2:19" ht="15.75" customHeight="1">
      <c r="B326" s="328"/>
      <c r="C326" s="329"/>
      <c r="D326" s="329"/>
      <c r="E326" s="331"/>
      <c r="F326" s="328"/>
      <c r="G326" s="328"/>
      <c r="H326" s="329"/>
      <c r="I326" s="328"/>
      <c r="J326" s="328"/>
      <c r="K326" s="329"/>
      <c r="L326" s="328"/>
      <c r="M326" s="328"/>
      <c r="N326" s="329"/>
      <c r="O326" s="329"/>
      <c r="P326" s="329"/>
      <c r="Q326" s="329"/>
      <c r="R326" s="328"/>
      <c r="S326" s="328"/>
    </row>
    <row r="327" spans="2:19" ht="15.75" customHeight="1">
      <c r="B327" s="328"/>
      <c r="C327" s="329"/>
      <c r="D327" s="329"/>
      <c r="E327" s="331"/>
      <c r="F327" s="328"/>
      <c r="G327" s="328"/>
      <c r="H327" s="329"/>
      <c r="I327" s="328"/>
      <c r="J327" s="328"/>
      <c r="K327" s="329"/>
      <c r="L327" s="328"/>
      <c r="M327" s="328"/>
      <c r="N327" s="329"/>
      <c r="O327" s="329"/>
      <c r="P327" s="329"/>
      <c r="Q327" s="329"/>
      <c r="R327" s="328"/>
      <c r="S327" s="328"/>
    </row>
    <row r="328" spans="2:19" ht="15.75" customHeight="1">
      <c r="B328" s="328"/>
      <c r="C328" s="329"/>
      <c r="D328" s="329"/>
      <c r="E328" s="331"/>
      <c r="F328" s="328"/>
      <c r="G328" s="328"/>
      <c r="H328" s="329"/>
      <c r="I328" s="328"/>
      <c r="J328" s="328"/>
      <c r="K328" s="329"/>
      <c r="L328" s="328"/>
      <c r="M328" s="328"/>
      <c r="N328" s="329"/>
      <c r="O328" s="329"/>
      <c r="P328" s="329"/>
      <c r="Q328" s="329"/>
      <c r="R328" s="328"/>
      <c r="S328" s="328"/>
    </row>
    <row r="329" spans="2:19" ht="15.75" customHeight="1">
      <c r="B329" s="328"/>
      <c r="C329" s="329"/>
      <c r="D329" s="329"/>
      <c r="E329" s="331"/>
      <c r="F329" s="328"/>
      <c r="G329" s="328"/>
      <c r="H329" s="329"/>
      <c r="I329" s="328"/>
      <c r="J329" s="328"/>
      <c r="K329" s="329"/>
      <c r="L329" s="328"/>
      <c r="M329" s="328"/>
      <c r="N329" s="329"/>
      <c r="O329" s="329"/>
      <c r="P329" s="329"/>
      <c r="Q329" s="329"/>
      <c r="R329" s="328"/>
      <c r="S329" s="328"/>
    </row>
    <row r="330" spans="2:19" ht="15.75" customHeight="1">
      <c r="B330" s="328"/>
      <c r="C330" s="329"/>
      <c r="D330" s="329"/>
      <c r="E330" s="331"/>
      <c r="F330" s="328"/>
      <c r="G330" s="328"/>
      <c r="H330" s="329"/>
      <c r="I330" s="328"/>
      <c r="J330" s="328"/>
      <c r="K330" s="329"/>
      <c r="L330" s="328"/>
      <c r="M330" s="328"/>
      <c r="N330" s="329"/>
      <c r="O330" s="329"/>
      <c r="P330" s="329"/>
      <c r="Q330" s="329"/>
      <c r="R330" s="328"/>
      <c r="S330" s="328"/>
    </row>
    <row r="331" spans="2:19" ht="15.75" customHeight="1">
      <c r="B331" s="328"/>
      <c r="C331" s="329"/>
      <c r="D331" s="329"/>
      <c r="E331" s="331"/>
      <c r="F331" s="328"/>
      <c r="G331" s="328"/>
      <c r="H331" s="329"/>
      <c r="I331" s="328"/>
      <c r="J331" s="328"/>
      <c r="K331" s="329"/>
      <c r="L331" s="328"/>
      <c r="M331" s="328"/>
      <c r="N331" s="329"/>
      <c r="O331" s="329"/>
      <c r="P331" s="329"/>
      <c r="Q331" s="329"/>
      <c r="R331" s="328"/>
      <c r="S331" s="328"/>
    </row>
    <row r="332" spans="2:19" ht="15.75" customHeight="1">
      <c r="B332" s="328"/>
      <c r="C332" s="329"/>
      <c r="D332" s="329"/>
      <c r="E332" s="331"/>
      <c r="F332" s="328"/>
      <c r="G332" s="328"/>
      <c r="H332" s="329"/>
      <c r="I332" s="328"/>
      <c r="J332" s="328"/>
      <c r="K332" s="329"/>
      <c r="L332" s="328"/>
      <c r="M332" s="328"/>
      <c r="N332" s="329"/>
      <c r="O332" s="329"/>
      <c r="P332" s="329"/>
      <c r="Q332" s="329"/>
      <c r="R332" s="328"/>
      <c r="S332" s="328"/>
    </row>
    <row r="333" spans="2:19" ht="15.75" customHeight="1">
      <c r="B333" s="328"/>
      <c r="C333" s="329"/>
      <c r="D333" s="329"/>
      <c r="E333" s="331"/>
      <c r="F333" s="328"/>
      <c r="G333" s="328"/>
      <c r="H333" s="329"/>
      <c r="I333" s="328"/>
      <c r="J333" s="328"/>
      <c r="K333" s="329"/>
      <c r="L333" s="328"/>
      <c r="M333" s="328"/>
      <c r="N333" s="329"/>
      <c r="O333" s="329"/>
      <c r="P333" s="329"/>
      <c r="Q333" s="329"/>
      <c r="R333" s="328"/>
      <c r="S333" s="328"/>
    </row>
    <row r="334" spans="2:19" ht="15.75" customHeight="1">
      <c r="B334" s="328"/>
      <c r="C334" s="329"/>
      <c r="D334" s="329"/>
      <c r="E334" s="331"/>
      <c r="F334" s="328"/>
      <c r="G334" s="328"/>
      <c r="H334" s="329"/>
      <c r="I334" s="328"/>
      <c r="J334" s="328"/>
      <c r="K334" s="329"/>
      <c r="L334" s="328"/>
      <c r="M334" s="328"/>
      <c r="N334" s="329"/>
      <c r="O334" s="329"/>
      <c r="P334" s="329"/>
      <c r="Q334" s="329"/>
      <c r="R334" s="328"/>
      <c r="S334" s="328"/>
    </row>
    <row r="335" spans="2:19" ht="15.75" customHeight="1">
      <c r="B335" s="328"/>
      <c r="C335" s="329"/>
      <c r="D335" s="329"/>
      <c r="E335" s="331"/>
      <c r="F335" s="328"/>
      <c r="G335" s="328"/>
      <c r="H335" s="329"/>
      <c r="I335" s="328"/>
      <c r="J335" s="328"/>
      <c r="K335" s="329"/>
      <c r="L335" s="328"/>
      <c r="M335" s="328"/>
      <c r="N335" s="329"/>
      <c r="O335" s="329"/>
      <c r="P335" s="329"/>
      <c r="Q335" s="329"/>
      <c r="R335" s="328"/>
      <c r="S335" s="328"/>
    </row>
    <row r="336" spans="2:19" ht="15.75" customHeight="1">
      <c r="B336" s="328"/>
      <c r="C336" s="329"/>
      <c r="D336" s="329"/>
      <c r="E336" s="331"/>
      <c r="F336" s="328"/>
      <c r="G336" s="328"/>
      <c r="H336" s="329"/>
      <c r="I336" s="328"/>
      <c r="J336" s="328"/>
      <c r="K336" s="329"/>
      <c r="L336" s="328"/>
      <c r="M336" s="328"/>
      <c r="N336" s="329"/>
      <c r="O336" s="329"/>
      <c r="P336" s="329"/>
      <c r="Q336" s="329"/>
      <c r="R336" s="328"/>
      <c r="S336" s="328"/>
    </row>
    <row r="337" spans="2:19" ht="15.75" customHeight="1">
      <c r="B337" s="328"/>
      <c r="C337" s="329"/>
      <c r="D337" s="329"/>
      <c r="E337" s="331"/>
      <c r="F337" s="328"/>
      <c r="G337" s="328"/>
      <c r="H337" s="329"/>
      <c r="I337" s="328"/>
      <c r="J337" s="328"/>
      <c r="K337" s="329"/>
      <c r="L337" s="328"/>
      <c r="M337" s="328"/>
      <c r="N337" s="329"/>
      <c r="O337" s="329"/>
      <c r="P337" s="329"/>
      <c r="Q337" s="329"/>
      <c r="R337" s="328"/>
      <c r="S337" s="328"/>
    </row>
    <row r="338" spans="2:19" ht="15.75" customHeight="1">
      <c r="B338" s="328"/>
      <c r="C338" s="329"/>
      <c r="D338" s="329"/>
      <c r="E338" s="331"/>
      <c r="F338" s="328"/>
      <c r="G338" s="328"/>
      <c r="H338" s="329"/>
      <c r="I338" s="328"/>
      <c r="J338" s="328"/>
      <c r="K338" s="329"/>
      <c r="L338" s="328"/>
      <c r="M338" s="328"/>
      <c r="N338" s="329"/>
      <c r="O338" s="329"/>
      <c r="P338" s="329"/>
      <c r="Q338" s="329"/>
      <c r="R338" s="328"/>
      <c r="S338" s="328"/>
    </row>
    <row r="339" spans="2:19" ht="15.75" customHeight="1">
      <c r="B339" s="328"/>
      <c r="C339" s="329"/>
      <c r="D339" s="329"/>
      <c r="E339" s="331"/>
      <c r="F339" s="328"/>
      <c r="G339" s="328"/>
      <c r="H339" s="329"/>
      <c r="I339" s="328"/>
      <c r="J339" s="328"/>
      <c r="K339" s="329"/>
      <c r="L339" s="328"/>
      <c r="M339" s="328"/>
      <c r="N339" s="329"/>
      <c r="O339" s="329"/>
      <c r="P339" s="329"/>
      <c r="Q339" s="329"/>
      <c r="R339" s="328"/>
      <c r="S339" s="328"/>
    </row>
    <row r="340" spans="2:19" ht="15.75" customHeight="1">
      <c r="B340" s="328"/>
      <c r="C340" s="329"/>
      <c r="D340" s="329"/>
      <c r="E340" s="331"/>
      <c r="F340" s="328"/>
      <c r="G340" s="328"/>
      <c r="H340" s="329"/>
      <c r="I340" s="328"/>
      <c r="J340" s="328"/>
      <c r="K340" s="329"/>
      <c r="L340" s="328"/>
      <c r="M340" s="328"/>
      <c r="N340" s="329"/>
      <c r="O340" s="329"/>
      <c r="P340" s="329"/>
      <c r="Q340" s="329"/>
      <c r="R340" s="328"/>
      <c r="S340" s="328"/>
    </row>
    <row r="341" spans="2:19" ht="15.75" customHeight="1">
      <c r="B341" s="328"/>
      <c r="C341" s="329"/>
      <c r="D341" s="329"/>
      <c r="E341" s="331"/>
      <c r="F341" s="328"/>
      <c r="G341" s="328"/>
      <c r="H341" s="329"/>
      <c r="I341" s="328"/>
      <c r="J341" s="328"/>
      <c r="K341" s="329"/>
      <c r="L341" s="328"/>
      <c r="M341" s="328"/>
      <c r="N341" s="329"/>
      <c r="O341" s="329"/>
      <c r="P341" s="329"/>
      <c r="Q341" s="329"/>
      <c r="R341" s="328"/>
      <c r="S341" s="328"/>
    </row>
    <row r="342" spans="2:19" ht="15.75" customHeight="1">
      <c r="B342" s="328"/>
      <c r="C342" s="329"/>
      <c r="D342" s="329"/>
      <c r="E342" s="331"/>
      <c r="F342" s="328"/>
      <c r="G342" s="328"/>
      <c r="H342" s="329"/>
      <c r="I342" s="328"/>
      <c r="J342" s="328"/>
      <c r="K342" s="329"/>
      <c r="L342" s="328"/>
      <c r="M342" s="328"/>
      <c r="N342" s="329"/>
      <c r="O342" s="329"/>
      <c r="P342" s="329"/>
      <c r="Q342" s="329"/>
      <c r="R342" s="328"/>
      <c r="S342" s="328"/>
    </row>
    <row r="343" spans="2:19" ht="15.75" customHeight="1">
      <c r="B343" s="328"/>
      <c r="C343" s="329"/>
      <c r="D343" s="329"/>
      <c r="E343" s="331"/>
      <c r="F343" s="328"/>
      <c r="G343" s="328"/>
      <c r="H343" s="329"/>
      <c r="I343" s="328"/>
      <c r="J343" s="328"/>
      <c r="K343" s="329"/>
      <c r="L343" s="328"/>
      <c r="M343" s="328"/>
      <c r="N343" s="329"/>
      <c r="O343" s="329"/>
      <c r="P343" s="329"/>
      <c r="Q343" s="329"/>
      <c r="R343" s="328"/>
      <c r="S343" s="328"/>
    </row>
    <row r="344" spans="2:19" ht="15.75" customHeight="1">
      <c r="B344" s="328"/>
      <c r="C344" s="329"/>
      <c r="D344" s="329"/>
      <c r="E344" s="331"/>
      <c r="F344" s="328"/>
      <c r="G344" s="328"/>
      <c r="H344" s="329"/>
      <c r="I344" s="328"/>
      <c r="J344" s="328"/>
      <c r="K344" s="329"/>
      <c r="L344" s="328"/>
      <c r="M344" s="328"/>
      <c r="N344" s="329"/>
      <c r="O344" s="329"/>
      <c r="P344" s="329"/>
      <c r="Q344" s="329"/>
      <c r="R344" s="328"/>
      <c r="S344" s="328"/>
    </row>
    <row r="345" spans="2:19" ht="15.75" customHeight="1">
      <c r="B345" s="328"/>
      <c r="C345" s="329"/>
      <c r="D345" s="329"/>
      <c r="E345" s="331"/>
      <c r="F345" s="328"/>
      <c r="G345" s="328"/>
      <c r="H345" s="329"/>
      <c r="I345" s="328"/>
      <c r="J345" s="328"/>
      <c r="K345" s="329"/>
      <c r="L345" s="328"/>
      <c r="M345" s="328"/>
      <c r="N345" s="329"/>
      <c r="O345" s="329"/>
      <c r="P345" s="329"/>
      <c r="Q345" s="329"/>
      <c r="R345" s="328"/>
      <c r="S345" s="328"/>
    </row>
    <row r="346" spans="2:19" ht="15.75" customHeight="1">
      <c r="B346" s="328"/>
      <c r="C346" s="329"/>
      <c r="D346" s="329"/>
      <c r="E346" s="331"/>
      <c r="F346" s="328"/>
      <c r="G346" s="328"/>
      <c r="H346" s="329"/>
      <c r="I346" s="328"/>
      <c r="J346" s="328"/>
      <c r="K346" s="329"/>
      <c r="L346" s="328"/>
      <c r="M346" s="328"/>
      <c r="N346" s="329"/>
      <c r="O346" s="329"/>
      <c r="P346" s="329"/>
      <c r="Q346" s="329"/>
      <c r="R346" s="328"/>
      <c r="S346" s="328"/>
    </row>
    <row r="347" spans="2:19" ht="15.75" customHeight="1">
      <c r="B347" s="328"/>
      <c r="C347" s="329"/>
      <c r="D347" s="329"/>
      <c r="E347" s="331"/>
      <c r="F347" s="328"/>
      <c r="G347" s="328"/>
      <c r="H347" s="329"/>
      <c r="I347" s="328"/>
      <c r="J347" s="328"/>
      <c r="K347" s="329"/>
      <c r="L347" s="328"/>
      <c r="M347" s="328"/>
      <c r="N347" s="329"/>
      <c r="O347" s="329"/>
      <c r="P347" s="329"/>
      <c r="Q347" s="329"/>
      <c r="R347" s="328"/>
      <c r="S347" s="328"/>
    </row>
    <row r="348" spans="2:19" ht="15.75" customHeight="1">
      <c r="B348" s="328"/>
      <c r="C348" s="329"/>
      <c r="D348" s="329"/>
      <c r="E348" s="331"/>
      <c r="F348" s="328"/>
      <c r="G348" s="328"/>
      <c r="H348" s="329"/>
      <c r="I348" s="328"/>
      <c r="J348" s="328"/>
      <c r="K348" s="329"/>
      <c r="L348" s="328"/>
      <c r="M348" s="328"/>
      <c r="N348" s="329"/>
      <c r="O348" s="329"/>
      <c r="P348" s="329"/>
      <c r="Q348" s="329"/>
      <c r="R348" s="328"/>
      <c r="S348" s="328"/>
    </row>
    <row r="349" spans="2:19" ht="15.75" customHeight="1">
      <c r="B349" s="328"/>
      <c r="C349" s="329"/>
      <c r="D349" s="329"/>
      <c r="E349" s="331"/>
      <c r="F349" s="328"/>
      <c r="G349" s="328"/>
      <c r="H349" s="329"/>
      <c r="I349" s="328"/>
      <c r="J349" s="328"/>
      <c r="K349" s="329"/>
      <c r="L349" s="328"/>
      <c r="M349" s="328"/>
      <c r="N349" s="329"/>
      <c r="O349" s="329"/>
      <c r="P349" s="329"/>
      <c r="Q349" s="329"/>
      <c r="R349" s="328"/>
      <c r="S349" s="328"/>
    </row>
    <row r="350" spans="2:19" ht="15.75" customHeight="1">
      <c r="B350" s="328"/>
      <c r="C350" s="329"/>
      <c r="D350" s="329"/>
      <c r="E350" s="331"/>
      <c r="F350" s="328"/>
      <c r="G350" s="328"/>
      <c r="H350" s="329"/>
      <c r="I350" s="328"/>
      <c r="J350" s="328"/>
      <c r="K350" s="329"/>
      <c r="L350" s="328"/>
      <c r="M350" s="328"/>
      <c r="N350" s="329"/>
      <c r="O350" s="329"/>
      <c r="P350" s="329"/>
      <c r="Q350" s="329"/>
      <c r="R350" s="328"/>
      <c r="S350" s="328"/>
    </row>
    <row r="351" spans="2:19" ht="15.75" customHeight="1">
      <c r="B351" s="328"/>
      <c r="C351" s="329"/>
      <c r="D351" s="329"/>
      <c r="E351" s="331"/>
      <c r="F351" s="328"/>
      <c r="G351" s="328"/>
      <c r="H351" s="329"/>
      <c r="I351" s="328"/>
      <c r="J351" s="328"/>
      <c r="K351" s="329"/>
      <c r="L351" s="328"/>
      <c r="M351" s="328"/>
      <c r="N351" s="329"/>
      <c r="O351" s="329"/>
      <c r="P351" s="329"/>
      <c r="Q351" s="329"/>
      <c r="R351" s="328"/>
      <c r="S351" s="328"/>
    </row>
    <row r="352" spans="2:19" ht="15.75" customHeight="1">
      <c r="B352" s="328"/>
      <c r="C352" s="329"/>
      <c r="D352" s="329"/>
      <c r="E352" s="331"/>
      <c r="F352" s="328"/>
      <c r="G352" s="328"/>
      <c r="H352" s="329"/>
      <c r="I352" s="328"/>
      <c r="J352" s="328"/>
      <c r="K352" s="329"/>
      <c r="L352" s="328"/>
      <c r="M352" s="328"/>
      <c r="N352" s="329"/>
      <c r="O352" s="329"/>
      <c r="P352" s="329"/>
      <c r="Q352" s="329"/>
      <c r="R352" s="328"/>
      <c r="S352" s="328"/>
    </row>
    <row r="353" spans="2:19" ht="15.75" customHeight="1">
      <c r="B353" s="328"/>
      <c r="C353" s="329"/>
      <c r="D353" s="329"/>
      <c r="E353" s="331"/>
      <c r="F353" s="328"/>
      <c r="G353" s="328"/>
      <c r="H353" s="329"/>
      <c r="I353" s="328"/>
      <c r="J353" s="328"/>
      <c r="K353" s="329"/>
      <c r="L353" s="328"/>
      <c r="M353" s="328"/>
      <c r="N353" s="329"/>
      <c r="O353" s="329"/>
      <c r="P353" s="329"/>
      <c r="Q353" s="329"/>
      <c r="R353" s="328"/>
      <c r="S353" s="328"/>
    </row>
    <row r="354" spans="2:19" ht="15.75" customHeight="1">
      <c r="B354" s="328"/>
      <c r="C354" s="329"/>
      <c r="D354" s="329"/>
      <c r="E354" s="331"/>
      <c r="F354" s="328"/>
      <c r="G354" s="328"/>
      <c r="H354" s="329"/>
      <c r="I354" s="328"/>
      <c r="J354" s="328"/>
      <c r="K354" s="329"/>
      <c r="L354" s="328"/>
      <c r="M354" s="328"/>
      <c r="N354" s="329"/>
      <c r="O354" s="329"/>
      <c r="P354" s="329"/>
      <c r="Q354" s="329"/>
      <c r="R354" s="328"/>
      <c r="S354" s="328"/>
    </row>
    <row r="355" spans="2:19" ht="15.75" customHeight="1">
      <c r="B355" s="328"/>
      <c r="C355" s="329"/>
      <c r="D355" s="329"/>
      <c r="E355" s="331"/>
      <c r="F355" s="328"/>
      <c r="G355" s="328"/>
      <c r="H355" s="329"/>
      <c r="I355" s="328"/>
      <c r="J355" s="328"/>
      <c r="K355" s="329"/>
      <c r="L355" s="328"/>
      <c r="M355" s="328"/>
      <c r="N355" s="329"/>
      <c r="O355" s="329"/>
      <c r="P355" s="329"/>
      <c r="Q355" s="329"/>
      <c r="R355" s="328"/>
      <c r="S355" s="328"/>
    </row>
    <row r="356" spans="2:19" ht="15.75" customHeight="1">
      <c r="B356" s="328"/>
      <c r="C356" s="329"/>
      <c r="D356" s="329"/>
      <c r="E356" s="331"/>
      <c r="F356" s="328"/>
      <c r="G356" s="328"/>
      <c r="H356" s="329"/>
      <c r="I356" s="328"/>
      <c r="J356" s="328"/>
      <c r="K356" s="329"/>
      <c r="L356" s="328"/>
      <c r="M356" s="328"/>
      <c r="N356" s="329"/>
      <c r="O356" s="329"/>
      <c r="P356" s="329"/>
      <c r="Q356" s="329"/>
      <c r="R356" s="328"/>
      <c r="S356" s="328"/>
    </row>
    <row r="357" spans="2:19" ht="15.75" customHeight="1">
      <c r="B357" s="328"/>
      <c r="C357" s="329"/>
      <c r="D357" s="329"/>
      <c r="E357" s="331"/>
      <c r="F357" s="328"/>
      <c r="G357" s="328"/>
      <c r="H357" s="329"/>
      <c r="I357" s="328"/>
      <c r="J357" s="328"/>
      <c r="K357" s="329"/>
      <c r="L357" s="328"/>
      <c r="M357" s="328"/>
      <c r="N357" s="329"/>
      <c r="O357" s="329"/>
      <c r="P357" s="329"/>
      <c r="Q357" s="329"/>
      <c r="R357" s="328"/>
      <c r="S357" s="328"/>
    </row>
    <row r="358" spans="2:19" ht="15.75" customHeight="1">
      <c r="B358" s="328"/>
      <c r="C358" s="329"/>
      <c r="D358" s="329"/>
      <c r="E358" s="331"/>
      <c r="F358" s="328"/>
      <c r="G358" s="328"/>
      <c r="H358" s="329"/>
      <c r="I358" s="328"/>
      <c r="J358" s="328"/>
      <c r="K358" s="329"/>
      <c r="L358" s="328"/>
      <c r="M358" s="328"/>
      <c r="N358" s="329"/>
      <c r="O358" s="329"/>
      <c r="P358" s="329"/>
      <c r="Q358" s="329"/>
      <c r="R358" s="328"/>
      <c r="S358" s="328"/>
    </row>
    <row r="359" spans="2:19" ht="15.75" customHeight="1">
      <c r="B359" s="328"/>
      <c r="C359" s="329"/>
      <c r="D359" s="329"/>
      <c r="E359" s="331"/>
      <c r="F359" s="328"/>
      <c r="G359" s="328"/>
      <c r="H359" s="329"/>
      <c r="I359" s="328"/>
      <c r="J359" s="328"/>
      <c r="K359" s="329"/>
      <c r="L359" s="328"/>
      <c r="M359" s="328"/>
      <c r="N359" s="329"/>
      <c r="O359" s="329"/>
      <c r="P359" s="329"/>
      <c r="Q359" s="329"/>
      <c r="R359" s="328"/>
      <c r="S359" s="328"/>
    </row>
    <row r="360" spans="2:19" ht="15.75" customHeight="1">
      <c r="B360" s="328"/>
      <c r="C360" s="329"/>
      <c r="D360" s="329"/>
      <c r="E360" s="331"/>
      <c r="F360" s="328"/>
      <c r="G360" s="328"/>
      <c r="H360" s="329"/>
      <c r="I360" s="328"/>
      <c r="J360" s="328"/>
      <c r="K360" s="329"/>
      <c r="L360" s="328"/>
      <c r="M360" s="328"/>
      <c r="N360" s="329"/>
      <c r="O360" s="329"/>
      <c r="P360" s="329"/>
      <c r="Q360" s="329"/>
      <c r="R360" s="328"/>
      <c r="S360" s="328"/>
    </row>
    <row r="361" spans="2:19" ht="15.75" customHeight="1">
      <c r="B361" s="328"/>
      <c r="C361" s="329"/>
      <c r="D361" s="329"/>
      <c r="E361" s="331"/>
      <c r="F361" s="328"/>
      <c r="G361" s="328"/>
      <c r="H361" s="329"/>
      <c r="I361" s="328"/>
      <c r="J361" s="328"/>
      <c r="K361" s="329"/>
      <c r="L361" s="328"/>
      <c r="M361" s="328"/>
      <c r="N361" s="329"/>
      <c r="O361" s="329"/>
      <c r="P361" s="329"/>
      <c r="Q361" s="329"/>
      <c r="R361" s="328"/>
      <c r="S361" s="328"/>
    </row>
    <row r="362" spans="2:19" ht="15.75" customHeight="1">
      <c r="B362" s="328"/>
      <c r="C362" s="329"/>
      <c r="D362" s="329"/>
      <c r="E362" s="331"/>
      <c r="F362" s="328"/>
      <c r="G362" s="328"/>
      <c r="H362" s="329"/>
      <c r="I362" s="328"/>
      <c r="J362" s="328"/>
      <c r="K362" s="329"/>
      <c r="L362" s="328"/>
      <c r="M362" s="328"/>
      <c r="N362" s="329"/>
      <c r="O362" s="329"/>
      <c r="P362" s="329"/>
      <c r="Q362" s="329"/>
      <c r="R362" s="328"/>
      <c r="S362" s="328"/>
    </row>
    <row r="363" spans="2:19" ht="15.75" customHeight="1">
      <c r="B363" s="328"/>
      <c r="C363" s="329"/>
      <c r="D363" s="329"/>
      <c r="E363" s="331"/>
      <c r="F363" s="328"/>
      <c r="G363" s="328"/>
      <c r="H363" s="329"/>
      <c r="I363" s="328"/>
      <c r="J363" s="328"/>
      <c r="K363" s="329"/>
      <c r="L363" s="328"/>
      <c r="M363" s="328"/>
      <c r="N363" s="329"/>
      <c r="O363" s="329"/>
      <c r="P363" s="329"/>
      <c r="Q363" s="329"/>
      <c r="R363" s="328"/>
      <c r="S363" s="328"/>
    </row>
    <row r="364" spans="2:19" ht="15.75" customHeight="1">
      <c r="B364" s="328"/>
      <c r="C364" s="329"/>
      <c r="D364" s="329"/>
      <c r="E364" s="331"/>
      <c r="F364" s="328"/>
      <c r="G364" s="328"/>
      <c r="H364" s="329"/>
      <c r="I364" s="328"/>
      <c r="J364" s="328"/>
      <c r="K364" s="329"/>
      <c r="L364" s="328"/>
      <c r="M364" s="328"/>
      <c r="N364" s="329"/>
      <c r="O364" s="329"/>
      <c r="P364" s="329"/>
      <c r="Q364" s="329"/>
      <c r="R364" s="328"/>
      <c r="S364" s="328"/>
    </row>
    <row r="365" spans="2:19" ht="15.75" customHeight="1">
      <c r="B365" s="328"/>
      <c r="C365" s="329"/>
      <c r="D365" s="329"/>
      <c r="E365" s="331"/>
      <c r="F365" s="328"/>
      <c r="G365" s="328"/>
      <c r="H365" s="329"/>
      <c r="I365" s="328"/>
      <c r="J365" s="328"/>
      <c r="K365" s="329"/>
      <c r="L365" s="328"/>
      <c r="M365" s="328"/>
      <c r="N365" s="329"/>
      <c r="O365" s="329"/>
      <c r="P365" s="329"/>
      <c r="Q365" s="329"/>
      <c r="R365" s="328"/>
      <c r="S365" s="328"/>
    </row>
    <row r="366" spans="2:19" ht="15.75" customHeight="1">
      <c r="B366" s="328"/>
      <c r="C366" s="329"/>
      <c r="D366" s="329"/>
      <c r="E366" s="331"/>
      <c r="F366" s="328"/>
      <c r="G366" s="328"/>
      <c r="H366" s="329"/>
      <c r="I366" s="328"/>
      <c r="J366" s="328"/>
      <c r="K366" s="329"/>
      <c r="L366" s="328"/>
      <c r="M366" s="328"/>
      <c r="N366" s="329"/>
      <c r="O366" s="329"/>
      <c r="P366" s="329"/>
      <c r="Q366" s="329"/>
      <c r="R366" s="328"/>
      <c r="S366" s="328"/>
    </row>
    <row r="367" spans="2:19" ht="15.75" customHeight="1">
      <c r="B367" s="328"/>
      <c r="C367" s="329"/>
      <c r="D367" s="329"/>
      <c r="E367" s="331"/>
      <c r="F367" s="328"/>
      <c r="G367" s="328"/>
      <c r="H367" s="329"/>
      <c r="I367" s="328"/>
      <c r="J367" s="328"/>
      <c r="K367" s="329"/>
      <c r="L367" s="328"/>
      <c r="M367" s="328"/>
      <c r="N367" s="329"/>
      <c r="O367" s="329"/>
      <c r="P367" s="329"/>
      <c r="Q367" s="329"/>
      <c r="R367" s="328"/>
      <c r="S367" s="328"/>
    </row>
    <row r="368" spans="2:19" ht="15.75" customHeight="1">
      <c r="B368" s="328"/>
      <c r="C368" s="329"/>
      <c r="D368" s="329"/>
      <c r="E368" s="331"/>
      <c r="F368" s="328"/>
      <c r="G368" s="328"/>
      <c r="H368" s="329"/>
      <c r="I368" s="328"/>
      <c r="J368" s="328"/>
      <c r="K368" s="329"/>
      <c r="L368" s="328"/>
      <c r="M368" s="328"/>
      <c r="N368" s="329"/>
      <c r="O368" s="329"/>
      <c r="P368" s="329"/>
      <c r="Q368" s="329"/>
      <c r="R368" s="328"/>
      <c r="S368" s="328"/>
    </row>
    <row r="369" spans="2:19" ht="15.75" customHeight="1">
      <c r="B369" s="328"/>
      <c r="C369" s="329"/>
      <c r="D369" s="329"/>
      <c r="E369" s="331"/>
      <c r="F369" s="328"/>
      <c r="G369" s="328"/>
      <c r="H369" s="329"/>
      <c r="I369" s="328"/>
      <c r="J369" s="328"/>
      <c r="K369" s="329"/>
      <c r="L369" s="328"/>
      <c r="M369" s="328"/>
      <c r="N369" s="329"/>
      <c r="O369" s="329"/>
      <c r="P369" s="329"/>
      <c r="Q369" s="329"/>
      <c r="R369" s="328"/>
      <c r="S369" s="328"/>
    </row>
    <row r="370" spans="2:19" ht="15.75" customHeight="1">
      <c r="B370" s="328"/>
      <c r="C370" s="329"/>
      <c r="D370" s="329"/>
      <c r="E370" s="331"/>
      <c r="F370" s="328"/>
      <c r="G370" s="328"/>
      <c r="H370" s="329"/>
      <c r="I370" s="328"/>
      <c r="J370" s="328"/>
      <c r="K370" s="329"/>
      <c r="L370" s="328"/>
      <c r="M370" s="328"/>
      <c r="N370" s="329"/>
      <c r="O370" s="329"/>
      <c r="P370" s="329"/>
      <c r="Q370" s="329"/>
      <c r="R370" s="328"/>
      <c r="S370" s="328"/>
    </row>
    <row r="371" spans="2:19" ht="15.75" customHeight="1">
      <c r="B371" s="328"/>
      <c r="C371" s="329"/>
      <c r="D371" s="329"/>
      <c r="E371" s="331"/>
      <c r="F371" s="328"/>
      <c r="G371" s="328"/>
      <c r="H371" s="329"/>
      <c r="I371" s="328"/>
      <c r="J371" s="328"/>
      <c r="K371" s="329"/>
      <c r="L371" s="328"/>
      <c r="M371" s="328"/>
      <c r="N371" s="329"/>
      <c r="O371" s="329"/>
      <c r="P371" s="329"/>
      <c r="Q371" s="329"/>
      <c r="R371" s="328"/>
      <c r="S371" s="328"/>
    </row>
    <row r="372" spans="2:19" ht="15.75" customHeight="1">
      <c r="B372" s="328"/>
      <c r="C372" s="329"/>
      <c r="D372" s="329"/>
      <c r="E372" s="331"/>
      <c r="F372" s="328"/>
      <c r="G372" s="328"/>
      <c r="H372" s="329"/>
      <c r="I372" s="328"/>
      <c r="J372" s="328"/>
      <c r="K372" s="329"/>
      <c r="L372" s="328"/>
      <c r="M372" s="328"/>
      <c r="N372" s="329"/>
      <c r="O372" s="329"/>
      <c r="P372" s="329"/>
      <c r="Q372" s="329"/>
      <c r="R372" s="328"/>
      <c r="S372" s="328"/>
    </row>
    <row r="373" spans="2:19" ht="15.75" customHeight="1">
      <c r="B373" s="328"/>
      <c r="C373" s="329"/>
      <c r="D373" s="329"/>
      <c r="E373" s="331"/>
      <c r="F373" s="328"/>
      <c r="G373" s="328"/>
      <c r="H373" s="329"/>
      <c r="I373" s="328"/>
      <c r="J373" s="328"/>
      <c r="K373" s="329"/>
      <c r="L373" s="328"/>
      <c r="M373" s="328"/>
      <c r="N373" s="329"/>
      <c r="O373" s="329"/>
      <c r="P373" s="329"/>
      <c r="Q373" s="329"/>
      <c r="R373" s="328"/>
      <c r="S373" s="328"/>
    </row>
    <row r="374" spans="2:19" ht="15.75" customHeight="1">
      <c r="B374" s="328"/>
      <c r="C374" s="329"/>
      <c r="D374" s="329"/>
      <c r="E374" s="331"/>
      <c r="F374" s="328"/>
      <c r="G374" s="328"/>
      <c r="H374" s="329"/>
      <c r="I374" s="328"/>
      <c r="J374" s="328"/>
      <c r="K374" s="329"/>
      <c r="L374" s="328"/>
      <c r="M374" s="328"/>
      <c r="N374" s="329"/>
      <c r="O374" s="329"/>
      <c r="P374" s="329"/>
      <c r="Q374" s="329"/>
      <c r="R374" s="328"/>
      <c r="S374" s="328"/>
    </row>
    <row r="375" spans="2:19" ht="15.75" customHeight="1">
      <c r="B375" s="328"/>
      <c r="C375" s="329"/>
      <c r="D375" s="329"/>
      <c r="E375" s="331"/>
      <c r="F375" s="328"/>
      <c r="G375" s="328"/>
      <c r="H375" s="329"/>
      <c r="I375" s="328"/>
      <c r="J375" s="328"/>
      <c r="K375" s="329"/>
      <c r="L375" s="328"/>
      <c r="M375" s="328"/>
      <c r="N375" s="329"/>
      <c r="O375" s="329"/>
      <c r="P375" s="329"/>
      <c r="Q375" s="329"/>
      <c r="R375" s="328"/>
      <c r="S375" s="328"/>
    </row>
    <row r="376" spans="2:19" ht="15.75" customHeight="1">
      <c r="B376" s="328"/>
      <c r="C376" s="329"/>
      <c r="D376" s="329"/>
      <c r="E376" s="331"/>
      <c r="F376" s="328"/>
      <c r="G376" s="328"/>
      <c r="H376" s="329"/>
      <c r="I376" s="328"/>
      <c r="J376" s="328"/>
      <c r="K376" s="329"/>
      <c r="L376" s="328"/>
      <c r="M376" s="328"/>
      <c r="N376" s="329"/>
      <c r="O376" s="329"/>
      <c r="P376" s="329"/>
      <c r="Q376" s="329"/>
      <c r="R376" s="328"/>
      <c r="S376" s="328"/>
    </row>
    <row r="377" spans="2:19" ht="15.75" customHeight="1">
      <c r="B377" s="328"/>
      <c r="C377" s="329"/>
      <c r="D377" s="329"/>
      <c r="E377" s="331"/>
      <c r="F377" s="328"/>
      <c r="G377" s="328"/>
      <c r="H377" s="329"/>
      <c r="I377" s="328"/>
      <c r="J377" s="328"/>
      <c r="K377" s="329"/>
      <c r="L377" s="328"/>
      <c r="M377" s="328"/>
      <c r="N377" s="329"/>
      <c r="O377" s="329"/>
      <c r="P377" s="329"/>
      <c r="Q377" s="329"/>
      <c r="R377" s="328"/>
      <c r="S377" s="328"/>
    </row>
    <row r="378" spans="2:19" ht="15.75" customHeight="1">
      <c r="B378" s="328"/>
      <c r="C378" s="329"/>
      <c r="D378" s="329"/>
      <c r="E378" s="331"/>
      <c r="F378" s="328"/>
      <c r="G378" s="328"/>
      <c r="H378" s="329"/>
      <c r="I378" s="328"/>
      <c r="J378" s="328"/>
      <c r="K378" s="329"/>
      <c r="L378" s="328"/>
      <c r="M378" s="328"/>
      <c r="N378" s="329"/>
      <c r="O378" s="329"/>
      <c r="P378" s="329"/>
      <c r="Q378" s="329"/>
      <c r="R378" s="328"/>
      <c r="S378" s="328"/>
    </row>
    <row r="379" spans="2:19" ht="15.75" customHeight="1">
      <c r="B379" s="328"/>
      <c r="C379" s="329"/>
      <c r="D379" s="329"/>
      <c r="E379" s="331"/>
      <c r="F379" s="328"/>
      <c r="G379" s="328"/>
      <c r="H379" s="329"/>
      <c r="I379" s="328"/>
      <c r="J379" s="328"/>
      <c r="K379" s="329"/>
      <c r="L379" s="328"/>
      <c r="M379" s="328"/>
      <c r="N379" s="329"/>
      <c r="O379" s="329"/>
      <c r="P379" s="329"/>
      <c r="Q379" s="329"/>
      <c r="R379" s="328"/>
      <c r="S379" s="328"/>
    </row>
    <row r="380" spans="2:19" ht="15.75" customHeight="1">
      <c r="B380" s="328"/>
      <c r="C380" s="329"/>
      <c r="D380" s="329"/>
      <c r="E380" s="331"/>
      <c r="F380" s="328"/>
      <c r="G380" s="328"/>
      <c r="H380" s="329"/>
      <c r="I380" s="328"/>
      <c r="J380" s="328"/>
      <c r="K380" s="329"/>
      <c r="L380" s="328"/>
      <c r="M380" s="328"/>
      <c r="N380" s="329"/>
      <c r="O380" s="329"/>
      <c r="P380" s="329"/>
      <c r="Q380" s="329"/>
      <c r="R380" s="328"/>
      <c r="S380" s="328"/>
    </row>
    <row r="381" spans="2:19" ht="15.75" customHeight="1">
      <c r="B381" s="328"/>
      <c r="C381" s="329"/>
      <c r="D381" s="329"/>
      <c r="E381" s="331"/>
      <c r="F381" s="328"/>
      <c r="G381" s="328"/>
      <c r="H381" s="329"/>
      <c r="I381" s="328"/>
      <c r="J381" s="328"/>
      <c r="K381" s="329"/>
      <c r="L381" s="328"/>
      <c r="M381" s="328"/>
      <c r="N381" s="329"/>
      <c r="O381" s="329"/>
      <c r="P381" s="329"/>
      <c r="Q381" s="329"/>
      <c r="R381" s="328"/>
      <c r="S381" s="328"/>
    </row>
    <row r="382" spans="2:19" ht="15.75" customHeight="1">
      <c r="B382" s="328"/>
      <c r="C382" s="329"/>
      <c r="D382" s="329"/>
      <c r="E382" s="331"/>
      <c r="F382" s="328"/>
      <c r="G382" s="328"/>
      <c r="H382" s="329"/>
      <c r="I382" s="328"/>
      <c r="J382" s="328"/>
      <c r="K382" s="329"/>
      <c r="L382" s="328"/>
      <c r="M382" s="328"/>
      <c r="N382" s="329"/>
      <c r="O382" s="329"/>
      <c r="P382" s="329"/>
      <c r="Q382" s="329"/>
      <c r="R382" s="328"/>
      <c r="S382" s="328"/>
    </row>
    <row r="383" spans="2:19" ht="15.75" customHeight="1">
      <c r="B383" s="328"/>
      <c r="C383" s="329"/>
      <c r="D383" s="329"/>
      <c r="E383" s="331"/>
      <c r="F383" s="328"/>
      <c r="G383" s="328"/>
      <c r="H383" s="329"/>
      <c r="I383" s="328"/>
      <c r="J383" s="328"/>
      <c r="K383" s="329"/>
      <c r="L383" s="328"/>
      <c r="M383" s="328"/>
      <c r="N383" s="329"/>
      <c r="O383" s="329"/>
      <c r="P383" s="329"/>
      <c r="Q383" s="329"/>
      <c r="R383" s="328"/>
      <c r="S383" s="328"/>
    </row>
    <row r="384" spans="2:19" ht="15.75" customHeight="1">
      <c r="B384" s="328"/>
      <c r="C384" s="329"/>
      <c r="D384" s="329"/>
      <c r="E384" s="331"/>
      <c r="F384" s="328"/>
      <c r="G384" s="328"/>
      <c r="H384" s="329"/>
      <c r="I384" s="328"/>
      <c r="J384" s="328"/>
      <c r="K384" s="329"/>
      <c r="L384" s="328"/>
      <c r="M384" s="328"/>
      <c r="N384" s="329"/>
      <c r="O384" s="329"/>
      <c r="P384" s="329"/>
      <c r="Q384" s="329"/>
      <c r="R384" s="328"/>
      <c r="S384" s="328"/>
    </row>
    <row r="385" spans="2:19" ht="15.75" customHeight="1">
      <c r="B385" s="328"/>
      <c r="C385" s="329"/>
      <c r="D385" s="329"/>
      <c r="E385" s="331"/>
      <c r="F385" s="328"/>
      <c r="G385" s="328"/>
      <c r="H385" s="329"/>
      <c r="I385" s="328"/>
      <c r="J385" s="328"/>
      <c r="K385" s="329"/>
      <c r="L385" s="328"/>
      <c r="M385" s="328"/>
      <c r="N385" s="329"/>
      <c r="O385" s="329"/>
      <c r="P385" s="329"/>
      <c r="Q385" s="329"/>
      <c r="R385" s="328"/>
      <c r="S385" s="328"/>
    </row>
    <row r="386" spans="2:19" ht="15.75" customHeight="1">
      <c r="B386" s="328"/>
      <c r="C386" s="329"/>
      <c r="D386" s="329"/>
      <c r="E386" s="331"/>
      <c r="F386" s="328"/>
      <c r="G386" s="328"/>
      <c r="H386" s="329"/>
      <c r="I386" s="328"/>
      <c r="J386" s="328"/>
      <c r="K386" s="329"/>
      <c r="L386" s="328"/>
      <c r="M386" s="328"/>
      <c r="N386" s="329"/>
      <c r="O386" s="329"/>
      <c r="P386" s="329"/>
      <c r="Q386" s="329"/>
      <c r="R386" s="328"/>
      <c r="S386" s="328"/>
    </row>
    <row r="387" spans="2:19" ht="15.75" customHeight="1">
      <c r="B387" s="328"/>
      <c r="C387" s="329"/>
      <c r="D387" s="329"/>
      <c r="E387" s="331"/>
      <c r="F387" s="328"/>
      <c r="G387" s="328"/>
      <c r="H387" s="329"/>
      <c r="I387" s="328"/>
      <c r="J387" s="328"/>
      <c r="K387" s="329"/>
      <c r="L387" s="328"/>
      <c r="M387" s="328"/>
      <c r="N387" s="329"/>
      <c r="O387" s="329"/>
      <c r="P387" s="329"/>
      <c r="Q387" s="329"/>
      <c r="R387" s="328"/>
      <c r="S387" s="328"/>
    </row>
    <row r="388" spans="2:19" ht="15.75" customHeight="1">
      <c r="B388" s="328"/>
      <c r="C388" s="329"/>
      <c r="D388" s="329"/>
      <c r="E388" s="331"/>
      <c r="F388" s="328"/>
      <c r="G388" s="328"/>
      <c r="H388" s="329"/>
      <c r="I388" s="328"/>
      <c r="J388" s="328"/>
      <c r="K388" s="329"/>
      <c r="L388" s="328"/>
      <c r="M388" s="328"/>
      <c r="N388" s="329"/>
      <c r="O388" s="329"/>
      <c r="P388" s="329"/>
      <c r="Q388" s="329"/>
      <c r="R388" s="328"/>
      <c r="S388" s="328"/>
    </row>
    <row r="389" spans="2:19" ht="15.75" customHeight="1">
      <c r="B389" s="328"/>
      <c r="C389" s="329"/>
      <c r="D389" s="329"/>
      <c r="E389" s="331"/>
      <c r="F389" s="328"/>
      <c r="G389" s="328"/>
      <c r="H389" s="329"/>
      <c r="I389" s="328"/>
      <c r="J389" s="328"/>
      <c r="K389" s="329"/>
      <c r="L389" s="328"/>
      <c r="M389" s="328"/>
      <c r="N389" s="329"/>
      <c r="O389" s="329"/>
      <c r="P389" s="329"/>
      <c r="Q389" s="329"/>
      <c r="R389" s="328"/>
      <c r="S389" s="328"/>
    </row>
    <row r="390" spans="2:19" ht="15.75" customHeight="1">
      <c r="B390" s="328"/>
      <c r="C390" s="329"/>
      <c r="D390" s="329"/>
      <c r="E390" s="331"/>
      <c r="F390" s="328"/>
      <c r="G390" s="328"/>
      <c r="H390" s="329"/>
      <c r="I390" s="328"/>
      <c r="J390" s="328"/>
      <c r="K390" s="329"/>
      <c r="L390" s="328"/>
      <c r="M390" s="328"/>
      <c r="N390" s="329"/>
      <c r="O390" s="329"/>
      <c r="P390" s="329"/>
      <c r="Q390" s="329"/>
      <c r="R390" s="328"/>
      <c r="S390" s="328"/>
    </row>
    <row r="391" spans="2:19" ht="15.75" customHeight="1">
      <c r="B391" s="328"/>
      <c r="C391" s="329"/>
      <c r="D391" s="329"/>
      <c r="E391" s="331"/>
      <c r="F391" s="328"/>
      <c r="G391" s="328"/>
      <c r="H391" s="329"/>
      <c r="I391" s="328"/>
      <c r="J391" s="328"/>
      <c r="K391" s="329"/>
      <c r="L391" s="328"/>
      <c r="M391" s="328"/>
      <c r="N391" s="329"/>
      <c r="O391" s="329"/>
      <c r="P391" s="329"/>
      <c r="Q391" s="329"/>
      <c r="R391" s="328"/>
      <c r="S391" s="328"/>
    </row>
    <row r="392" spans="2:19" ht="15.75" customHeight="1">
      <c r="B392" s="328"/>
      <c r="C392" s="329"/>
      <c r="D392" s="329"/>
      <c r="E392" s="331"/>
      <c r="F392" s="328"/>
      <c r="G392" s="328"/>
      <c r="H392" s="329"/>
      <c r="I392" s="328"/>
      <c r="J392" s="328"/>
      <c r="K392" s="329"/>
      <c r="L392" s="328"/>
      <c r="M392" s="328"/>
      <c r="N392" s="329"/>
      <c r="O392" s="329"/>
      <c r="P392" s="329"/>
      <c r="Q392" s="329"/>
      <c r="R392" s="328"/>
      <c r="S392" s="328"/>
    </row>
    <row r="393" spans="2:19" ht="15.75" customHeight="1">
      <c r="B393" s="328"/>
      <c r="C393" s="329"/>
      <c r="D393" s="329"/>
      <c r="E393" s="331"/>
      <c r="F393" s="328"/>
      <c r="G393" s="328"/>
      <c r="H393" s="329"/>
      <c r="I393" s="328"/>
      <c r="J393" s="328"/>
      <c r="K393" s="329"/>
      <c r="L393" s="328"/>
      <c r="M393" s="328"/>
      <c r="N393" s="329"/>
      <c r="O393" s="329"/>
      <c r="P393" s="329"/>
      <c r="Q393" s="329"/>
      <c r="R393" s="328"/>
      <c r="S393" s="328"/>
    </row>
    <row r="394" spans="2:19" ht="15.75" customHeight="1">
      <c r="B394" s="328"/>
      <c r="C394" s="329"/>
      <c r="D394" s="329"/>
      <c r="E394" s="331"/>
      <c r="F394" s="328"/>
      <c r="G394" s="328"/>
      <c r="H394" s="329"/>
      <c r="I394" s="328"/>
      <c r="J394" s="328"/>
      <c r="K394" s="329"/>
      <c r="L394" s="328"/>
      <c r="M394" s="328"/>
      <c r="N394" s="329"/>
      <c r="O394" s="329"/>
      <c r="P394" s="329"/>
      <c r="Q394" s="329"/>
      <c r="R394" s="328"/>
      <c r="S394" s="328"/>
    </row>
    <row r="395" spans="2:19" ht="15.75" customHeight="1">
      <c r="B395" s="328"/>
      <c r="C395" s="329"/>
      <c r="D395" s="329"/>
      <c r="E395" s="331"/>
      <c r="F395" s="328"/>
      <c r="G395" s="328"/>
      <c r="H395" s="329"/>
      <c r="I395" s="328"/>
      <c r="J395" s="328"/>
      <c r="K395" s="329"/>
      <c r="L395" s="328"/>
      <c r="M395" s="328"/>
      <c r="N395" s="329"/>
      <c r="O395" s="329"/>
      <c r="P395" s="329"/>
      <c r="Q395" s="329"/>
      <c r="R395" s="328"/>
      <c r="S395" s="328"/>
    </row>
    <row r="396" spans="2:19" ht="15.75" customHeight="1">
      <c r="B396" s="328"/>
      <c r="C396" s="329"/>
      <c r="D396" s="329"/>
      <c r="E396" s="331"/>
      <c r="F396" s="328"/>
      <c r="G396" s="328"/>
      <c r="H396" s="329"/>
      <c r="I396" s="328"/>
      <c r="J396" s="328"/>
      <c r="K396" s="329"/>
      <c r="L396" s="328"/>
      <c r="M396" s="328"/>
      <c r="N396" s="329"/>
      <c r="O396" s="329"/>
      <c r="P396" s="329"/>
      <c r="Q396" s="329"/>
      <c r="R396" s="328"/>
      <c r="S396" s="328"/>
    </row>
    <row r="397" spans="2:19" ht="15.75" customHeight="1">
      <c r="B397" s="328"/>
      <c r="C397" s="329"/>
      <c r="D397" s="329"/>
      <c r="E397" s="331"/>
      <c r="F397" s="328"/>
      <c r="G397" s="328"/>
      <c r="H397" s="329"/>
      <c r="I397" s="328"/>
      <c r="J397" s="328"/>
      <c r="K397" s="329"/>
      <c r="L397" s="328"/>
      <c r="M397" s="328"/>
      <c r="N397" s="329"/>
      <c r="O397" s="329"/>
      <c r="P397" s="329"/>
      <c r="Q397" s="329"/>
      <c r="R397" s="328"/>
      <c r="S397" s="328"/>
    </row>
    <row r="398" spans="2:19" ht="15.75" customHeight="1">
      <c r="B398" s="328"/>
      <c r="C398" s="329"/>
      <c r="D398" s="329"/>
      <c r="E398" s="331"/>
      <c r="F398" s="328"/>
      <c r="G398" s="328"/>
      <c r="H398" s="329"/>
      <c r="I398" s="328"/>
      <c r="J398" s="328"/>
      <c r="K398" s="329"/>
      <c r="L398" s="328"/>
      <c r="M398" s="328"/>
      <c r="N398" s="329"/>
      <c r="O398" s="329"/>
      <c r="P398" s="329"/>
      <c r="Q398" s="329"/>
      <c r="R398" s="328"/>
      <c r="S398" s="328"/>
    </row>
    <row r="399" spans="2:19" ht="15.75" customHeight="1">
      <c r="B399" s="328"/>
      <c r="C399" s="329"/>
      <c r="D399" s="329"/>
      <c r="E399" s="331"/>
      <c r="F399" s="328"/>
      <c r="G399" s="328"/>
      <c r="H399" s="329"/>
      <c r="I399" s="328"/>
      <c r="J399" s="328"/>
      <c r="K399" s="329"/>
      <c r="L399" s="328"/>
      <c r="M399" s="328"/>
      <c r="N399" s="329"/>
      <c r="O399" s="329"/>
      <c r="P399" s="329"/>
      <c r="Q399" s="329"/>
      <c r="R399" s="328"/>
      <c r="S399" s="328"/>
    </row>
    <row r="400" spans="2:19" ht="15.75" customHeight="1">
      <c r="B400" s="328"/>
      <c r="C400" s="329"/>
      <c r="D400" s="329"/>
      <c r="E400" s="331"/>
      <c r="F400" s="328"/>
      <c r="G400" s="328"/>
      <c r="H400" s="329"/>
      <c r="I400" s="328"/>
      <c r="J400" s="328"/>
      <c r="K400" s="329"/>
      <c r="L400" s="328"/>
      <c r="M400" s="328"/>
      <c r="N400" s="329"/>
      <c r="O400" s="329"/>
      <c r="P400" s="329"/>
      <c r="Q400" s="329"/>
      <c r="R400" s="328"/>
      <c r="S400" s="328"/>
    </row>
    <row r="401" spans="2:19" ht="15.75" customHeight="1">
      <c r="B401" s="328"/>
      <c r="C401" s="329"/>
      <c r="D401" s="329"/>
      <c r="E401" s="331"/>
      <c r="F401" s="328"/>
      <c r="G401" s="328"/>
      <c r="H401" s="329"/>
      <c r="I401" s="328"/>
      <c r="J401" s="328"/>
      <c r="K401" s="329"/>
      <c r="L401" s="328"/>
      <c r="M401" s="328"/>
      <c r="N401" s="329"/>
      <c r="O401" s="329"/>
      <c r="P401" s="329"/>
      <c r="Q401" s="329"/>
      <c r="R401" s="328"/>
      <c r="S401" s="328"/>
    </row>
    <row r="402" spans="2:19" ht="15.75" customHeight="1">
      <c r="B402" s="328"/>
      <c r="C402" s="329"/>
      <c r="D402" s="329"/>
      <c r="E402" s="331"/>
      <c r="F402" s="328"/>
      <c r="G402" s="328"/>
      <c r="H402" s="329"/>
      <c r="I402" s="328"/>
      <c r="J402" s="328"/>
      <c r="K402" s="329"/>
      <c r="L402" s="328"/>
      <c r="M402" s="328"/>
      <c r="N402" s="329"/>
      <c r="O402" s="329"/>
      <c r="P402" s="329"/>
      <c r="Q402" s="329"/>
      <c r="R402" s="328"/>
      <c r="S402" s="328"/>
    </row>
    <row r="403" spans="2:19" ht="15.75" customHeight="1">
      <c r="B403" s="328"/>
      <c r="C403" s="329"/>
      <c r="D403" s="329"/>
      <c r="E403" s="331"/>
      <c r="F403" s="328"/>
      <c r="G403" s="328"/>
      <c r="H403" s="329"/>
      <c r="I403" s="328"/>
      <c r="J403" s="328"/>
      <c r="K403" s="329"/>
      <c r="L403" s="328"/>
      <c r="M403" s="328"/>
      <c r="N403" s="329"/>
      <c r="O403" s="329"/>
      <c r="P403" s="329"/>
      <c r="Q403" s="329"/>
      <c r="R403" s="328"/>
      <c r="S403" s="328"/>
    </row>
    <row r="404" spans="2:19" ht="15.75" customHeight="1">
      <c r="B404" s="328"/>
      <c r="C404" s="329"/>
      <c r="D404" s="329"/>
      <c r="E404" s="331"/>
      <c r="F404" s="328"/>
      <c r="G404" s="328"/>
      <c r="H404" s="329"/>
      <c r="I404" s="328"/>
      <c r="J404" s="328"/>
      <c r="K404" s="329"/>
      <c r="L404" s="328"/>
      <c r="M404" s="328"/>
      <c r="N404" s="329"/>
      <c r="O404" s="329"/>
      <c r="P404" s="329"/>
      <c r="Q404" s="329"/>
      <c r="R404" s="328"/>
      <c r="S404" s="328"/>
    </row>
    <row r="405" spans="2:19" ht="15.75" customHeight="1">
      <c r="B405" s="328"/>
      <c r="C405" s="329"/>
      <c r="D405" s="329"/>
      <c r="E405" s="331"/>
      <c r="F405" s="328"/>
      <c r="G405" s="328"/>
      <c r="H405" s="329"/>
      <c r="I405" s="328"/>
      <c r="J405" s="328"/>
      <c r="K405" s="329"/>
      <c r="L405" s="328"/>
      <c r="M405" s="328"/>
      <c r="N405" s="329"/>
      <c r="O405" s="329"/>
      <c r="P405" s="329"/>
      <c r="Q405" s="329"/>
      <c r="R405" s="328"/>
      <c r="S405" s="328"/>
    </row>
    <row r="406" spans="2:19" ht="15.75" customHeight="1">
      <c r="B406" s="328"/>
      <c r="C406" s="329"/>
      <c r="D406" s="329"/>
      <c r="E406" s="331"/>
      <c r="F406" s="328"/>
      <c r="G406" s="328"/>
      <c r="H406" s="329"/>
      <c r="I406" s="328"/>
      <c r="J406" s="328"/>
      <c r="K406" s="329"/>
      <c r="L406" s="328"/>
      <c r="M406" s="328"/>
      <c r="N406" s="329"/>
      <c r="O406" s="329"/>
      <c r="P406" s="329"/>
      <c r="Q406" s="329"/>
      <c r="R406" s="328"/>
      <c r="S406" s="328"/>
    </row>
    <row r="407" spans="2:19" ht="15.75" customHeight="1">
      <c r="B407" s="328"/>
      <c r="C407" s="329"/>
      <c r="D407" s="329"/>
      <c r="E407" s="331"/>
      <c r="F407" s="328"/>
      <c r="G407" s="328"/>
      <c r="H407" s="329"/>
      <c r="I407" s="328"/>
      <c r="J407" s="328"/>
      <c r="K407" s="329"/>
      <c r="L407" s="328"/>
      <c r="M407" s="328"/>
      <c r="N407" s="329"/>
      <c r="O407" s="329"/>
      <c r="P407" s="329"/>
      <c r="Q407" s="329"/>
      <c r="R407" s="328"/>
      <c r="S407" s="328"/>
    </row>
    <row r="408" spans="2:19" ht="15.75" customHeight="1">
      <c r="B408" s="328"/>
      <c r="C408" s="329"/>
      <c r="D408" s="329"/>
      <c r="E408" s="331"/>
      <c r="F408" s="328"/>
      <c r="G408" s="328"/>
      <c r="H408" s="329"/>
      <c r="I408" s="328"/>
      <c r="J408" s="328"/>
      <c r="K408" s="329"/>
      <c r="L408" s="328"/>
      <c r="M408" s="328"/>
      <c r="N408" s="329"/>
      <c r="O408" s="329"/>
      <c r="P408" s="329"/>
      <c r="Q408" s="329"/>
      <c r="R408" s="328"/>
      <c r="S408" s="328"/>
    </row>
    <row r="409" spans="2:19" ht="15.75" customHeight="1">
      <c r="B409" s="328"/>
      <c r="C409" s="329"/>
      <c r="D409" s="329"/>
      <c r="E409" s="331"/>
      <c r="F409" s="328"/>
      <c r="G409" s="328"/>
      <c r="H409" s="329"/>
      <c r="I409" s="328"/>
      <c r="J409" s="328"/>
      <c r="K409" s="329"/>
      <c r="L409" s="328"/>
      <c r="M409" s="328"/>
      <c r="N409" s="329"/>
      <c r="O409" s="329"/>
      <c r="P409" s="329"/>
      <c r="Q409" s="329"/>
      <c r="R409" s="328"/>
      <c r="S409" s="328"/>
    </row>
    <row r="410" spans="2:19" ht="15.75" customHeight="1">
      <c r="B410" s="328"/>
      <c r="C410" s="329"/>
      <c r="D410" s="329"/>
      <c r="E410" s="331"/>
      <c r="F410" s="328"/>
      <c r="G410" s="328"/>
      <c r="H410" s="329"/>
      <c r="I410" s="328"/>
      <c r="J410" s="328"/>
      <c r="K410" s="329"/>
      <c r="L410" s="328"/>
      <c r="M410" s="328"/>
      <c r="N410" s="329"/>
      <c r="O410" s="329"/>
      <c r="P410" s="329"/>
      <c r="Q410" s="329"/>
      <c r="R410" s="328"/>
      <c r="S410" s="328"/>
    </row>
    <row r="411" spans="2:19" ht="15.75" customHeight="1">
      <c r="B411" s="328"/>
      <c r="C411" s="329"/>
      <c r="D411" s="329"/>
      <c r="E411" s="331"/>
      <c r="F411" s="328"/>
      <c r="G411" s="328"/>
      <c r="H411" s="329"/>
      <c r="I411" s="328"/>
      <c r="J411" s="328"/>
      <c r="K411" s="329"/>
      <c r="L411" s="328"/>
      <c r="M411" s="328"/>
      <c r="N411" s="329"/>
      <c r="O411" s="329"/>
      <c r="P411" s="329"/>
      <c r="Q411" s="329"/>
      <c r="R411" s="328"/>
      <c r="S411" s="328"/>
    </row>
    <row r="412" spans="2:19" ht="15.75" customHeight="1">
      <c r="B412" s="328"/>
      <c r="C412" s="329"/>
      <c r="D412" s="329"/>
      <c r="E412" s="331"/>
      <c r="F412" s="328"/>
      <c r="G412" s="328"/>
      <c r="H412" s="329"/>
      <c r="I412" s="328"/>
      <c r="J412" s="328"/>
      <c r="K412" s="329"/>
      <c r="L412" s="328"/>
      <c r="M412" s="328"/>
      <c r="N412" s="329"/>
      <c r="O412" s="329"/>
      <c r="P412" s="329"/>
      <c r="Q412" s="329"/>
      <c r="R412" s="328"/>
      <c r="S412" s="328"/>
    </row>
    <row r="413" spans="2:19" ht="15.75" customHeight="1">
      <c r="B413" s="328"/>
      <c r="C413" s="329"/>
      <c r="D413" s="329"/>
      <c r="E413" s="331"/>
      <c r="F413" s="328"/>
      <c r="G413" s="328"/>
      <c r="H413" s="329"/>
      <c r="I413" s="328"/>
      <c r="J413" s="328"/>
      <c r="K413" s="329"/>
      <c r="L413" s="328"/>
      <c r="M413" s="328"/>
      <c r="N413" s="329"/>
      <c r="O413" s="329"/>
      <c r="P413" s="329"/>
      <c r="Q413" s="329"/>
      <c r="R413" s="328"/>
      <c r="S413" s="328"/>
    </row>
    <row r="414" spans="2:19" ht="15.75" customHeight="1">
      <c r="B414" s="328"/>
      <c r="C414" s="329"/>
      <c r="D414" s="329"/>
      <c r="E414" s="331"/>
      <c r="F414" s="328"/>
      <c r="G414" s="328"/>
      <c r="H414" s="329"/>
      <c r="I414" s="328"/>
      <c r="J414" s="328"/>
      <c r="K414" s="329"/>
      <c r="L414" s="328"/>
      <c r="M414" s="328"/>
      <c r="N414" s="329"/>
      <c r="O414" s="329"/>
      <c r="P414" s="329"/>
      <c r="Q414" s="329"/>
      <c r="R414" s="328"/>
      <c r="S414" s="328"/>
    </row>
    <row r="415" spans="2:19" ht="15.75" customHeight="1">
      <c r="B415" s="328"/>
      <c r="C415" s="329"/>
      <c r="D415" s="329"/>
      <c r="E415" s="331"/>
      <c r="F415" s="328"/>
      <c r="G415" s="328"/>
      <c r="H415" s="329"/>
      <c r="I415" s="328"/>
      <c r="J415" s="328"/>
      <c r="K415" s="329"/>
      <c r="L415" s="328"/>
      <c r="M415" s="328"/>
      <c r="N415" s="329"/>
      <c r="O415" s="329"/>
      <c r="P415" s="329"/>
      <c r="Q415" s="329"/>
      <c r="R415" s="328"/>
      <c r="S415" s="328"/>
    </row>
    <row r="416" spans="2:19" ht="15.75" customHeight="1">
      <c r="B416" s="328"/>
      <c r="C416" s="329"/>
      <c r="D416" s="329"/>
      <c r="E416" s="331"/>
      <c r="F416" s="328"/>
      <c r="G416" s="328"/>
      <c r="H416" s="329"/>
      <c r="I416" s="328"/>
      <c r="J416" s="328"/>
      <c r="K416" s="329"/>
      <c r="L416" s="328"/>
      <c r="M416" s="328"/>
      <c r="N416" s="329"/>
      <c r="O416" s="329"/>
      <c r="P416" s="329"/>
      <c r="Q416" s="329"/>
      <c r="R416" s="328"/>
      <c r="S416" s="328"/>
    </row>
    <row r="417" spans="2:19" ht="15.75" customHeight="1">
      <c r="B417" s="328"/>
      <c r="C417" s="329"/>
      <c r="D417" s="329"/>
      <c r="E417" s="331"/>
      <c r="F417" s="328"/>
      <c r="G417" s="328"/>
      <c r="H417" s="329"/>
      <c r="I417" s="328"/>
      <c r="J417" s="328"/>
      <c r="K417" s="329"/>
      <c r="L417" s="328"/>
      <c r="M417" s="328"/>
      <c r="N417" s="329"/>
      <c r="O417" s="329"/>
      <c r="P417" s="329"/>
      <c r="Q417" s="329"/>
      <c r="R417" s="328"/>
      <c r="S417" s="328"/>
    </row>
    <row r="418" spans="2:19" ht="15.75" customHeight="1">
      <c r="B418" s="328"/>
      <c r="C418" s="329"/>
      <c r="D418" s="329"/>
      <c r="E418" s="331"/>
      <c r="F418" s="328"/>
      <c r="G418" s="328"/>
      <c r="H418" s="329"/>
      <c r="I418" s="328"/>
      <c r="J418" s="328"/>
      <c r="K418" s="329"/>
      <c r="L418" s="328"/>
      <c r="M418" s="328"/>
      <c r="N418" s="329"/>
      <c r="O418" s="329"/>
      <c r="P418" s="329"/>
      <c r="Q418" s="329"/>
      <c r="R418" s="328"/>
      <c r="S418" s="328"/>
    </row>
    <row r="419" spans="2:19" ht="15.75" customHeight="1">
      <c r="B419" s="328"/>
      <c r="C419" s="329"/>
      <c r="D419" s="329"/>
      <c r="E419" s="331"/>
      <c r="F419" s="328"/>
      <c r="G419" s="328"/>
      <c r="H419" s="329"/>
      <c r="I419" s="328"/>
      <c r="J419" s="328"/>
      <c r="K419" s="329"/>
      <c r="L419" s="328"/>
      <c r="M419" s="328"/>
      <c r="N419" s="329"/>
      <c r="O419" s="329"/>
      <c r="P419" s="329"/>
      <c r="Q419" s="329"/>
      <c r="R419" s="328"/>
      <c r="S419" s="328"/>
    </row>
    <row r="420" spans="2:19" ht="15.75" customHeight="1">
      <c r="B420" s="328"/>
      <c r="C420" s="329"/>
      <c r="D420" s="329"/>
      <c r="E420" s="331"/>
      <c r="F420" s="328"/>
      <c r="G420" s="328"/>
      <c r="H420" s="329"/>
      <c r="I420" s="328"/>
      <c r="J420" s="328"/>
      <c r="K420" s="329"/>
      <c r="L420" s="328"/>
      <c r="M420" s="328"/>
      <c r="N420" s="329"/>
      <c r="O420" s="329"/>
      <c r="P420" s="329"/>
      <c r="Q420" s="329"/>
      <c r="R420" s="328"/>
      <c r="S420" s="328"/>
    </row>
    <row r="421" spans="2:19" ht="15.75" customHeight="1">
      <c r="B421" s="328"/>
      <c r="C421" s="329"/>
      <c r="D421" s="329"/>
      <c r="E421" s="331"/>
      <c r="F421" s="328"/>
      <c r="G421" s="328"/>
      <c r="H421" s="329"/>
      <c r="I421" s="328"/>
      <c r="J421" s="328"/>
      <c r="K421" s="329"/>
      <c r="L421" s="328"/>
      <c r="M421" s="328"/>
      <c r="N421" s="329"/>
      <c r="O421" s="329"/>
      <c r="P421" s="329"/>
      <c r="Q421" s="329"/>
      <c r="R421" s="328"/>
      <c r="S421" s="328"/>
    </row>
    <row r="422" spans="2:19" ht="15.75" customHeight="1">
      <c r="B422" s="328"/>
      <c r="C422" s="329"/>
      <c r="D422" s="329"/>
      <c r="E422" s="331"/>
      <c r="F422" s="328"/>
      <c r="G422" s="328"/>
      <c r="H422" s="329"/>
      <c r="I422" s="328"/>
      <c r="J422" s="328"/>
      <c r="K422" s="329"/>
      <c r="L422" s="328"/>
      <c r="M422" s="328"/>
      <c r="N422" s="329"/>
      <c r="O422" s="329"/>
      <c r="P422" s="329"/>
      <c r="Q422" s="329"/>
      <c r="R422" s="328"/>
      <c r="S422" s="328"/>
    </row>
    <row r="423" spans="2:19" ht="15.75" customHeight="1">
      <c r="B423" s="328"/>
      <c r="C423" s="329"/>
      <c r="D423" s="329"/>
      <c r="E423" s="331"/>
      <c r="F423" s="328"/>
      <c r="G423" s="328"/>
      <c r="H423" s="329"/>
      <c r="I423" s="328"/>
      <c r="J423" s="328"/>
      <c r="K423" s="329"/>
      <c r="L423" s="328"/>
      <c r="M423" s="328"/>
      <c r="N423" s="329"/>
      <c r="O423" s="329"/>
      <c r="P423" s="329"/>
      <c r="Q423" s="329"/>
      <c r="R423" s="328"/>
      <c r="S423" s="328"/>
    </row>
    <row r="424" spans="2:19" ht="15.75" customHeight="1">
      <c r="B424" s="328"/>
      <c r="C424" s="329"/>
      <c r="D424" s="329"/>
      <c r="E424" s="331"/>
      <c r="F424" s="328"/>
      <c r="G424" s="328"/>
      <c r="H424" s="329"/>
      <c r="I424" s="328"/>
      <c r="J424" s="328"/>
      <c r="K424" s="329"/>
      <c r="L424" s="328"/>
      <c r="M424" s="328"/>
      <c r="N424" s="329"/>
      <c r="O424" s="329"/>
      <c r="P424" s="329"/>
      <c r="Q424" s="329"/>
      <c r="R424" s="328"/>
      <c r="S424" s="328"/>
    </row>
    <row r="425" spans="2:19" ht="15.75" customHeight="1">
      <c r="B425" s="328"/>
      <c r="C425" s="329"/>
      <c r="D425" s="329"/>
      <c r="E425" s="331"/>
      <c r="F425" s="328"/>
      <c r="G425" s="328"/>
      <c r="H425" s="329"/>
      <c r="I425" s="328"/>
      <c r="J425" s="328"/>
      <c r="K425" s="329"/>
      <c r="L425" s="328"/>
      <c r="M425" s="328"/>
      <c r="N425" s="329"/>
      <c r="O425" s="329"/>
      <c r="P425" s="329"/>
      <c r="Q425" s="329"/>
      <c r="R425" s="328"/>
      <c r="S425" s="328"/>
    </row>
    <row r="426" spans="2:19" ht="15.75" customHeight="1">
      <c r="B426" s="328"/>
      <c r="C426" s="329"/>
      <c r="D426" s="329"/>
      <c r="E426" s="331"/>
      <c r="F426" s="328"/>
      <c r="G426" s="328"/>
      <c r="H426" s="329"/>
      <c r="I426" s="328"/>
      <c r="J426" s="328"/>
      <c r="K426" s="329"/>
      <c r="L426" s="328"/>
      <c r="M426" s="328"/>
      <c r="N426" s="329"/>
      <c r="O426" s="329"/>
      <c r="P426" s="329"/>
      <c r="Q426" s="329"/>
      <c r="R426" s="328"/>
      <c r="S426" s="328"/>
    </row>
    <row r="427" spans="2:19" ht="15.75" customHeight="1">
      <c r="B427" s="328"/>
      <c r="C427" s="329"/>
      <c r="D427" s="329"/>
      <c r="E427" s="331"/>
      <c r="F427" s="328"/>
      <c r="G427" s="328"/>
      <c r="H427" s="329"/>
      <c r="I427" s="328"/>
      <c r="J427" s="328"/>
      <c r="K427" s="329"/>
      <c r="L427" s="328"/>
      <c r="M427" s="328"/>
      <c r="N427" s="329"/>
      <c r="O427" s="329"/>
      <c r="P427" s="329"/>
      <c r="Q427" s="329"/>
      <c r="R427" s="328"/>
      <c r="S427" s="328"/>
    </row>
    <row r="428" spans="2:19" ht="15.75" customHeight="1">
      <c r="B428" s="328"/>
      <c r="C428" s="329"/>
      <c r="D428" s="329"/>
      <c r="E428" s="331"/>
      <c r="F428" s="328"/>
      <c r="G428" s="328"/>
      <c r="H428" s="329"/>
      <c r="I428" s="328"/>
      <c r="J428" s="328"/>
      <c r="K428" s="329"/>
      <c r="L428" s="328"/>
      <c r="M428" s="328"/>
      <c r="N428" s="329"/>
      <c r="O428" s="329"/>
      <c r="P428" s="329"/>
      <c r="Q428" s="329"/>
      <c r="R428" s="328"/>
      <c r="S428" s="328"/>
    </row>
    <row r="429" spans="2:19" ht="15.75" customHeight="1">
      <c r="B429" s="328"/>
      <c r="C429" s="329"/>
      <c r="D429" s="329"/>
      <c r="E429" s="331"/>
      <c r="F429" s="328"/>
      <c r="G429" s="328"/>
      <c r="H429" s="329"/>
      <c r="I429" s="328"/>
      <c r="J429" s="328"/>
      <c r="K429" s="329"/>
      <c r="L429" s="328"/>
      <c r="M429" s="328"/>
      <c r="N429" s="329"/>
      <c r="O429" s="329"/>
      <c r="P429" s="329"/>
      <c r="Q429" s="329"/>
      <c r="R429" s="328"/>
      <c r="S429" s="328"/>
    </row>
    <row r="430" spans="2:19" ht="15.75" customHeight="1">
      <c r="B430" s="328"/>
      <c r="C430" s="329"/>
      <c r="D430" s="329"/>
      <c r="E430" s="331"/>
      <c r="F430" s="328"/>
      <c r="G430" s="328"/>
      <c r="H430" s="329"/>
      <c r="I430" s="328"/>
      <c r="J430" s="328"/>
      <c r="K430" s="329"/>
      <c r="L430" s="328"/>
      <c r="M430" s="328"/>
      <c r="N430" s="329"/>
      <c r="O430" s="329"/>
      <c r="P430" s="329"/>
      <c r="Q430" s="329"/>
      <c r="R430" s="328"/>
      <c r="S430" s="328"/>
    </row>
    <row r="431" spans="2:19" ht="15.75" customHeight="1">
      <c r="B431" s="328"/>
      <c r="C431" s="329"/>
      <c r="D431" s="329"/>
      <c r="E431" s="331"/>
      <c r="F431" s="328"/>
      <c r="G431" s="328"/>
      <c r="H431" s="329"/>
      <c r="I431" s="328"/>
      <c r="J431" s="328"/>
      <c r="K431" s="329"/>
      <c r="L431" s="328"/>
      <c r="M431" s="328"/>
      <c r="N431" s="329"/>
      <c r="O431" s="329"/>
      <c r="P431" s="329"/>
      <c r="Q431" s="329"/>
      <c r="R431" s="328"/>
      <c r="S431" s="328"/>
    </row>
    <row r="432" spans="2:19" ht="15.75" customHeight="1">
      <c r="B432" s="328"/>
      <c r="C432" s="329"/>
      <c r="D432" s="329"/>
      <c r="E432" s="331"/>
      <c r="F432" s="328"/>
      <c r="G432" s="328"/>
      <c r="H432" s="329"/>
      <c r="I432" s="328"/>
      <c r="J432" s="328"/>
      <c r="K432" s="329"/>
      <c r="L432" s="328"/>
      <c r="M432" s="328"/>
      <c r="N432" s="329"/>
      <c r="O432" s="329"/>
      <c r="P432" s="329"/>
      <c r="Q432" s="329"/>
      <c r="R432" s="328"/>
      <c r="S432" s="328"/>
    </row>
    <row r="433" spans="2:19" ht="15.75" customHeight="1">
      <c r="B433" s="328"/>
      <c r="C433" s="329"/>
      <c r="D433" s="329"/>
      <c r="E433" s="331"/>
      <c r="F433" s="328"/>
      <c r="G433" s="328"/>
      <c r="H433" s="329"/>
      <c r="I433" s="328"/>
      <c r="J433" s="328"/>
      <c r="K433" s="329"/>
      <c r="L433" s="328"/>
      <c r="M433" s="328"/>
      <c r="N433" s="329"/>
      <c r="O433" s="329"/>
      <c r="P433" s="329"/>
      <c r="Q433" s="329"/>
      <c r="R433" s="328"/>
      <c r="S433" s="328"/>
    </row>
    <row r="434" spans="2:19" ht="15.75" customHeight="1">
      <c r="B434" s="328"/>
      <c r="C434" s="329"/>
      <c r="D434" s="329"/>
      <c r="E434" s="331"/>
      <c r="F434" s="328"/>
      <c r="G434" s="328"/>
      <c r="H434" s="329"/>
      <c r="I434" s="328"/>
      <c r="J434" s="328"/>
      <c r="K434" s="329"/>
      <c r="L434" s="328"/>
      <c r="M434" s="328"/>
      <c r="N434" s="329"/>
      <c r="O434" s="329"/>
      <c r="P434" s="329"/>
      <c r="Q434" s="329"/>
      <c r="R434" s="328"/>
      <c r="S434" s="328"/>
    </row>
    <row r="435" spans="2:19" ht="15.75" customHeight="1">
      <c r="B435" s="328"/>
      <c r="C435" s="329"/>
      <c r="D435" s="329"/>
      <c r="E435" s="331"/>
      <c r="F435" s="328"/>
      <c r="G435" s="328"/>
      <c r="H435" s="329"/>
      <c r="I435" s="328"/>
      <c r="J435" s="328"/>
      <c r="K435" s="329"/>
      <c r="L435" s="328"/>
      <c r="M435" s="328"/>
      <c r="N435" s="329"/>
      <c r="O435" s="329"/>
      <c r="P435" s="329"/>
      <c r="Q435" s="329"/>
      <c r="R435" s="328"/>
      <c r="S435" s="328"/>
    </row>
    <row r="436" spans="2:19" ht="15.75" customHeight="1">
      <c r="B436" s="328"/>
      <c r="C436" s="329"/>
      <c r="D436" s="329"/>
      <c r="E436" s="331"/>
      <c r="F436" s="328"/>
      <c r="G436" s="328"/>
      <c r="H436" s="329"/>
      <c r="I436" s="328"/>
      <c r="J436" s="328"/>
      <c r="K436" s="329"/>
      <c r="L436" s="328"/>
      <c r="M436" s="328"/>
      <c r="N436" s="329"/>
      <c r="O436" s="329"/>
      <c r="P436" s="329"/>
      <c r="Q436" s="329"/>
      <c r="R436" s="328"/>
      <c r="S436" s="328"/>
    </row>
    <row r="437" spans="2:19" ht="15.75" customHeight="1">
      <c r="B437" s="328"/>
      <c r="C437" s="329"/>
      <c r="D437" s="329"/>
      <c r="E437" s="331"/>
      <c r="F437" s="328"/>
      <c r="G437" s="328"/>
      <c r="H437" s="329"/>
      <c r="I437" s="328"/>
      <c r="J437" s="328"/>
      <c r="K437" s="329"/>
      <c r="L437" s="328"/>
      <c r="M437" s="328"/>
      <c r="N437" s="329"/>
      <c r="O437" s="329"/>
      <c r="P437" s="329"/>
      <c r="Q437" s="329"/>
      <c r="R437" s="328"/>
      <c r="S437" s="328"/>
    </row>
    <row r="438" spans="2:19" ht="15.75" customHeight="1">
      <c r="B438" s="328"/>
      <c r="C438" s="329"/>
      <c r="D438" s="329"/>
      <c r="E438" s="331"/>
      <c r="F438" s="328"/>
      <c r="G438" s="328"/>
      <c r="H438" s="329"/>
      <c r="I438" s="328"/>
      <c r="J438" s="328"/>
      <c r="K438" s="329"/>
      <c r="L438" s="328"/>
      <c r="M438" s="328"/>
      <c r="N438" s="329"/>
      <c r="O438" s="329"/>
      <c r="P438" s="329"/>
      <c r="Q438" s="329"/>
      <c r="R438" s="328"/>
      <c r="S438" s="328"/>
    </row>
    <row r="439" spans="2:19" ht="15.75" customHeight="1">
      <c r="B439" s="328"/>
      <c r="C439" s="329"/>
      <c r="D439" s="329"/>
      <c r="E439" s="331"/>
      <c r="F439" s="328"/>
      <c r="G439" s="328"/>
      <c r="H439" s="329"/>
      <c r="I439" s="328"/>
      <c r="J439" s="328"/>
      <c r="K439" s="329"/>
      <c r="L439" s="328"/>
      <c r="M439" s="328"/>
      <c r="N439" s="329"/>
      <c r="O439" s="329"/>
      <c r="P439" s="329"/>
      <c r="Q439" s="329"/>
      <c r="R439" s="328"/>
      <c r="S439" s="328"/>
    </row>
    <row r="440" spans="2:19" ht="15.75" customHeight="1">
      <c r="B440" s="328"/>
      <c r="C440" s="329"/>
      <c r="D440" s="329"/>
      <c r="E440" s="331"/>
      <c r="F440" s="328"/>
      <c r="G440" s="328"/>
      <c r="H440" s="329"/>
      <c r="I440" s="328"/>
      <c r="J440" s="328"/>
      <c r="K440" s="329"/>
      <c r="L440" s="328"/>
      <c r="M440" s="328"/>
      <c r="N440" s="329"/>
      <c r="O440" s="329"/>
      <c r="P440" s="329"/>
      <c r="Q440" s="329"/>
      <c r="R440" s="328"/>
      <c r="S440" s="328"/>
    </row>
    <row r="441" spans="2:19" ht="15.75" customHeight="1">
      <c r="B441" s="328"/>
      <c r="C441" s="329"/>
      <c r="D441" s="329"/>
      <c r="E441" s="331"/>
      <c r="F441" s="328"/>
      <c r="G441" s="328"/>
      <c r="H441" s="329"/>
      <c r="I441" s="328"/>
      <c r="J441" s="328"/>
      <c r="K441" s="329"/>
      <c r="L441" s="328"/>
      <c r="M441" s="328"/>
      <c r="N441" s="329"/>
      <c r="O441" s="329"/>
      <c r="P441" s="329"/>
      <c r="Q441" s="329"/>
      <c r="R441" s="328"/>
      <c r="S441" s="328"/>
    </row>
    <row r="442" spans="2:19" ht="15.75" customHeight="1">
      <c r="B442" s="328"/>
      <c r="C442" s="329"/>
      <c r="D442" s="329"/>
      <c r="E442" s="331"/>
      <c r="F442" s="328"/>
      <c r="G442" s="328"/>
      <c r="H442" s="329"/>
      <c r="I442" s="328"/>
      <c r="J442" s="328"/>
      <c r="K442" s="329"/>
      <c r="L442" s="328"/>
      <c r="M442" s="328"/>
      <c r="N442" s="329"/>
      <c r="O442" s="329"/>
      <c r="P442" s="329"/>
      <c r="Q442" s="329"/>
      <c r="R442" s="328"/>
      <c r="S442" s="328"/>
    </row>
    <row r="443" spans="2:19" ht="15.75" customHeight="1">
      <c r="B443" s="328"/>
      <c r="C443" s="329"/>
      <c r="D443" s="329"/>
      <c r="E443" s="331"/>
      <c r="F443" s="328"/>
      <c r="G443" s="328"/>
      <c r="H443" s="329"/>
      <c r="I443" s="328"/>
      <c r="J443" s="328"/>
      <c r="K443" s="329"/>
      <c r="L443" s="328"/>
      <c r="M443" s="328"/>
      <c r="N443" s="329"/>
      <c r="O443" s="329"/>
      <c r="P443" s="329"/>
      <c r="Q443" s="329"/>
      <c r="R443" s="328"/>
      <c r="S443" s="328"/>
    </row>
    <row r="444" spans="2:19" ht="15.75" customHeight="1">
      <c r="B444" s="328"/>
      <c r="C444" s="329"/>
      <c r="D444" s="329"/>
      <c r="E444" s="331"/>
      <c r="F444" s="328"/>
      <c r="G444" s="328"/>
      <c r="H444" s="329"/>
      <c r="I444" s="328"/>
      <c r="J444" s="328"/>
      <c r="K444" s="329"/>
      <c r="L444" s="328"/>
      <c r="M444" s="328"/>
      <c r="N444" s="329"/>
      <c r="O444" s="329"/>
      <c r="P444" s="329"/>
      <c r="Q444" s="329"/>
      <c r="R444" s="328"/>
      <c r="S444" s="328"/>
    </row>
    <row r="445" spans="2:19" ht="15.75" customHeight="1">
      <c r="B445" s="328"/>
      <c r="C445" s="329"/>
      <c r="D445" s="329"/>
      <c r="E445" s="331"/>
      <c r="F445" s="328"/>
      <c r="G445" s="328"/>
      <c r="H445" s="329"/>
      <c r="I445" s="328"/>
      <c r="J445" s="328"/>
      <c r="K445" s="329"/>
      <c r="L445" s="328"/>
      <c r="M445" s="328"/>
      <c r="N445" s="329"/>
      <c r="O445" s="329"/>
      <c r="P445" s="329"/>
      <c r="Q445" s="329"/>
      <c r="R445" s="328"/>
      <c r="S445" s="328"/>
    </row>
    <row r="446" spans="2:19" ht="15.75" customHeight="1">
      <c r="B446" s="328"/>
      <c r="C446" s="329"/>
      <c r="D446" s="329"/>
      <c r="E446" s="331"/>
      <c r="F446" s="328"/>
      <c r="G446" s="328"/>
      <c r="H446" s="329"/>
      <c r="I446" s="328"/>
      <c r="J446" s="328"/>
      <c r="K446" s="329"/>
      <c r="L446" s="328"/>
      <c r="M446" s="328"/>
      <c r="N446" s="329"/>
      <c r="O446" s="329"/>
      <c r="P446" s="329"/>
      <c r="Q446" s="329"/>
      <c r="R446" s="328"/>
      <c r="S446" s="328"/>
    </row>
    <row r="447" spans="2:19" ht="15.75" customHeight="1">
      <c r="B447" s="328"/>
      <c r="C447" s="329"/>
      <c r="D447" s="329"/>
      <c r="E447" s="331"/>
      <c r="F447" s="328"/>
      <c r="G447" s="328"/>
      <c r="H447" s="329"/>
      <c r="I447" s="328"/>
      <c r="J447" s="328"/>
      <c r="K447" s="329"/>
      <c r="L447" s="328"/>
      <c r="M447" s="328"/>
      <c r="N447" s="329"/>
      <c r="O447" s="329"/>
      <c r="P447" s="329"/>
      <c r="Q447" s="329"/>
      <c r="R447" s="328"/>
      <c r="S447" s="328"/>
    </row>
    <row r="448" spans="2:19" ht="15.75" customHeight="1">
      <c r="B448" s="328"/>
      <c r="C448" s="329"/>
      <c r="D448" s="329"/>
      <c r="E448" s="331"/>
      <c r="F448" s="328"/>
      <c r="G448" s="328"/>
      <c r="H448" s="329"/>
      <c r="I448" s="328"/>
      <c r="J448" s="328"/>
      <c r="K448" s="329"/>
      <c r="L448" s="328"/>
      <c r="M448" s="328"/>
      <c r="N448" s="329"/>
      <c r="O448" s="329"/>
      <c r="P448" s="329"/>
      <c r="Q448" s="329"/>
      <c r="R448" s="328"/>
      <c r="S448" s="328"/>
    </row>
    <row r="449" spans="2:19" ht="15.75" customHeight="1">
      <c r="B449" s="328"/>
      <c r="C449" s="329"/>
      <c r="D449" s="329"/>
      <c r="E449" s="331"/>
      <c r="F449" s="328"/>
      <c r="G449" s="328"/>
      <c r="H449" s="329"/>
      <c r="I449" s="328"/>
      <c r="J449" s="328"/>
      <c r="K449" s="329"/>
      <c r="L449" s="328"/>
      <c r="M449" s="328"/>
      <c r="N449" s="329"/>
      <c r="O449" s="329"/>
      <c r="P449" s="329"/>
      <c r="Q449" s="329"/>
      <c r="R449" s="328"/>
      <c r="S449" s="328"/>
    </row>
    <row r="450" spans="2:19" ht="15.75" customHeight="1">
      <c r="B450" s="328"/>
      <c r="C450" s="329"/>
      <c r="D450" s="329"/>
      <c r="E450" s="331"/>
      <c r="F450" s="328"/>
      <c r="G450" s="328"/>
      <c r="H450" s="329"/>
      <c r="I450" s="328"/>
      <c r="J450" s="328"/>
      <c r="K450" s="329"/>
      <c r="L450" s="328"/>
      <c r="M450" s="328"/>
      <c r="N450" s="329"/>
      <c r="O450" s="329"/>
      <c r="P450" s="329"/>
      <c r="Q450" s="329"/>
      <c r="R450" s="328"/>
      <c r="S450" s="328"/>
    </row>
    <row r="451" spans="2:19" ht="15.75" customHeight="1">
      <c r="B451" s="328"/>
      <c r="C451" s="329"/>
      <c r="D451" s="329"/>
      <c r="E451" s="331"/>
      <c r="F451" s="328"/>
      <c r="G451" s="328"/>
      <c r="H451" s="329"/>
      <c r="I451" s="328"/>
      <c r="J451" s="328"/>
      <c r="K451" s="329"/>
      <c r="L451" s="328"/>
      <c r="M451" s="328"/>
      <c r="N451" s="329"/>
      <c r="O451" s="329"/>
      <c r="P451" s="329"/>
      <c r="Q451" s="329"/>
      <c r="R451" s="328"/>
      <c r="S451" s="328"/>
    </row>
    <row r="452" spans="2:19" ht="15.75" customHeight="1">
      <c r="B452" s="328"/>
      <c r="C452" s="329"/>
      <c r="D452" s="329"/>
      <c r="E452" s="331"/>
      <c r="F452" s="328"/>
      <c r="G452" s="328"/>
      <c r="H452" s="329"/>
      <c r="I452" s="328"/>
      <c r="J452" s="328"/>
      <c r="K452" s="329"/>
      <c r="L452" s="328"/>
      <c r="M452" s="328"/>
      <c r="N452" s="329"/>
      <c r="O452" s="329"/>
      <c r="P452" s="329"/>
      <c r="Q452" s="329"/>
      <c r="R452" s="328"/>
      <c r="S452" s="328"/>
    </row>
    <row r="453" spans="2:19" ht="15.75" customHeight="1">
      <c r="B453" s="328"/>
      <c r="C453" s="329"/>
      <c r="D453" s="329"/>
      <c r="E453" s="331"/>
      <c r="F453" s="328"/>
      <c r="G453" s="328"/>
      <c r="H453" s="329"/>
      <c r="I453" s="328"/>
      <c r="J453" s="328"/>
      <c r="K453" s="329"/>
      <c r="L453" s="328"/>
      <c r="M453" s="328"/>
      <c r="N453" s="329"/>
      <c r="O453" s="329"/>
      <c r="P453" s="329"/>
      <c r="Q453" s="329"/>
      <c r="R453" s="328"/>
      <c r="S453" s="328"/>
    </row>
    <row r="454" spans="2:19" ht="15.75" customHeight="1">
      <c r="B454" s="328"/>
      <c r="C454" s="329"/>
      <c r="D454" s="329"/>
      <c r="E454" s="331"/>
      <c r="F454" s="328"/>
      <c r="G454" s="328"/>
      <c r="H454" s="329"/>
      <c r="I454" s="328"/>
      <c r="J454" s="328"/>
      <c r="K454" s="329"/>
      <c r="L454" s="328"/>
      <c r="M454" s="328"/>
      <c r="N454" s="329"/>
      <c r="O454" s="329"/>
      <c r="P454" s="329"/>
      <c r="Q454" s="329"/>
      <c r="R454" s="328"/>
      <c r="S454" s="328"/>
    </row>
    <row r="455" spans="2:19" ht="15.75" customHeight="1">
      <c r="B455" s="328"/>
      <c r="C455" s="329"/>
      <c r="D455" s="329"/>
      <c r="E455" s="331"/>
      <c r="F455" s="328"/>
      <c r="G455" s="328"/>
      <c r="H455" s="329"/>
      <c r="I455" s="328"/>
      <c r="J455" s="328"/>
      <c r="K455" s="329"/>
      <c r="L455" s="328"/>
      <c r="M455" s="328"/>
      <c r="N455" s="329"/>
      <c r="O455" s="329"/>
      <c r="P455" s="329"/>
      <c r="Q455" s="329"/>
      <c r="R455" s="328"/>
      <c r="S455" s="328"/>
    </row>
    <row r="456" spans="2:19" ht="15.75" customHeight="1">
      <c r="B456" s="328"/>
      <c r="C456" s="329"/>
      <c r="D456" s="329"/>
      <c r="E456" s="331"/>
      <c r="F456" s="328"/>
      <c r="G456" s="328"/>
      <c r="H456" s="329"/>
      <c r="I456" s="328"/>
      <c r="J456" s="328"/>
      <c r="K456" s="329"/>
      <c r="L456" s="328"/>
      <c r="M456" s="328"/>
      <c r="N456" s="329"/>
      <c r="O456" s="329"/>
      <c r="P456" s="329"/>
      <c r="Q456" s="329"/>
      <c r="R456" s="328"/>
      <c r="S456" s="328"/>
    </row>
    <row r="457" spans="2:19" ht="15.75" customHeight="1">
      <c r="B457" s="328"/>
      <c r="C457" s="329"/>
      <c r="D457" s="329"/>
      <c r="E457" s="331"/>
      <c r="F457" s="328"/>
      <c r="G457" s="328"/>
      <c r="H457" s="329"/>
      <c r="I457" s="328"/>
      <c r="J457" s="328"/>
      <c r="K457" s="329"/>
      <c r="L457" s="328"/>
      <c r="M457" s="328"/>
      <c r="N457" s="329"/>
      <c r="O457" s="329"/>
      <c r="P457" s="329"/>
      <c r="Q457" s="329"/>
      <c r="R457" s="328"/>
      <c r="S457" s="328"/>
    </row>
    <row r="458" spans="2:19" ht="15.75" customHeight="1">
      <c r="B458" s="328"/>
      <c r="C458" s="329"/>
      <c r="D458" s="329"/>
      <c r="E458" s="331"/>
      <c r="F458" s="328"/>
      <c r="G458" s="328"/>
      <c r="H458" s="329"/>
      <c r="I458" s="328"/>
      <c r="J458" s="328"/>
      <c r="K458" s="329"/>
      <c r="L458" s="328"/>
      <c r="M458" s="328"/>
      <c r="N458" s="329"/>
      <c r="O458" s="329"/>
      <c r="P458" s="329"/>
      <c r="Q458" s="329"/>
      <c r="R458" s="328"/>
      <c r="S458" s="328"/>
    </row>
    <row r="459" spans="2:19" ht="15.75" customHeight="1">
      <c r="B459" s="328"/>
      <c r="C459" s="329"/>
      <c r="D459" s="329"/>
      <c r="E459" s="331"/>
      <c r="F459" s="328"/>
      <c r="G459" s="328"/>
      <c r="H459" s="329"/>
      <c r="I459" s="328"/>
      <c r="J459" s="328"/>
      <c r="K459" s="329"/>
      <c r="L459" s="328"/>
      <c r="M459" s="328"/>
      <c r="N459" s="329"/>
      <c r="O459" s="329"/>
      <c r="P459" s="329"/>
      <c r="Q459" s="329"/>
      <c r="R459" s="328"/>
      <c r="S459" s="328"/>
    </row>
    <row r="460" spans="2:19" ht="15.75" customHeight="1">
      <c r="B460" s="328"/>
      <c r="C460" s="329"/>
      <c r="D460" s="329"/>
      <c r="E460" s="331"/>
      <c r="F460" s="328"/>
      <c r="G460" s="328"/>
      <c r="H460" s="329"/>
      <c r="I460" s="328"/>
      <c r="J460" s="328"/>
      <c r="K460" s="329"/>
      <c r="L460" s="328"/>
      <c r="M460" s="328"/>
      <c r="N460" s="329"/>
      <c r="O460" s="329"/>
      <c r="P460" s="329"/>
      <c r="Q460" s="329"/>
      <c r="R460" s="328"/>
      <c r="S460" s="328"/>
    </row>
    <row r="461" spans="2:19" ht="15.75" customHeight="1">
      <c r="B461" s="328"/>
      <c r="C461" s="329"/>
      <c r="D461" s="329"/>
      <c r="E461" s="331"/>
      <c r="F461" s="328"/>
      <c r="G461" s="328"/>
      <c r="H461" s="329"/>
      <c r="I461" s="328"/>
      <c r="J461" s="328"/>
      <c r="K461" s="329"/>
      <c r="L461" s="328"/>
      <c r="M461" s="328"/>
      <c r="N461" s="329"/>
      <c r="O461" s="329"/>
      <c r="P461" s="329"/>
      <c r="Q461" s="329"/>
      <c r="R461" s="328"/>
      <c r="S461" s="328"/>
    </row>
    <row r="462" spans="2:19" ht="15.75" customHeight="1">
      <c r="B462" s="328"/>
      <c r="C462" s="329"/>
      <c r="D462" s="329"/>
      <c r="E462" s="331"/>
      <c r="F462" s="328"/>
      <c r="G462" s="328"/>
      <c r="H462" s="329"/>
      <c r="I462" s="328"/>
      <c r="J462" s="328"/>
      <c r="K462" s="329"/>
      <c r="L462" s="328"/>
      <c r="M462" s="328"/>
      <c r="N462" s="329"/>
      <c r="O462" s="329"/>
      <c r="P462" s="329"/>
      <c r="Q462" s="329"/>
      <c r="R462" s="328"/>
      <c r="S462" s="328"/>
    </row>
    <row r="463" spans="2:19" ht="15.75" customHeight="1">
      <c r="B463" s="328"/>
      <c r="C463" s="329"/>
      <c r="D463" s="329"/>
      <c r="E463" s="331"/>
      <c r="F463" s="328"/>
      <c r="G463" s="328"/>
      <c r="H463" s="329"/>
      <c r="I463" s="328"/>
      <c r="J463" s="328"/>
      <c r="K463" s="329"/>
      <c r="L463" s="328"/>
      <c r="M463" s="328"/>
      <c r="N463" s="329"/>
      <c r="O463" s="329"/>
      <c r="P463" s="329"/>
      <c r="Q463" s="329"/>
      <c r="R463" s="328"/>
      <c r="S463" s="328"/>
    </row>
    <row r="464" spans="2:19" ht="15.75" customHeight="1">
      <c r="B464" s="328"/>
      <c r="C464" s="329"/>
      <c r="D464" s="329"/>
      <c r="E464" s="331"/>
      <c r="F464" s="328"/>
      <c r="G464" s="328"/>
      <c r="H464" s="329"/>
      <c r="I464" s="328"/>
      <c r="J464" s="328"/>
      <c r="K464" s="329"/>
      <c r="L464" s="328"/>
      <c r="M464" s="328"/>
      <c r="N464" s="329"/>
      <c r="O464" s="329"/>
      <c r="P464" s="329"/>
      <c r="Q464" s="329"/>
      <c r="R464" s="328"/>
      <c r="S464" s="328"/>
    </row>
    <row r="465" spans="2:19" ht="15.75" customHeight="1">
      <c r="B465" s="328"/>
      <c r="C465" s="329"/>
      <c r="D465" s="329"/>
      <c r="E465" s="331"/>
      <c r="F465" s="328"/>
      <c r="G465" s="328"/>
      <c r="H465" s="329"/>
      <c r="I465" s="328"/>
      <c r="J465" s="328"/>
      <c r="K465" s="329"/>
      <c r="L465" s="328"/>
      <c r="M465" s="328"/>
      <c r="N465" s="329"/>
      <c r="O465" s="329"/>
      <c r="P465" s="329"/>
      <c r="Q465" s="329"/>
      <c r="R465" s="328"/>
      <c r="S465" s="328"/>
    </row>
    <row r="466" spans="2:19" ht="15.75" customHeight="1">
      <c r="B466" s="328"/>
      <c r="C466" s="329"/>
      <c r="D466" s="329"/>
      <c r="E466" s="331"/>
      <c r="F466" s="328"/>
      <c r="G466" s="328"/>
      <c r="H466" s="329"/>
      <c r="I466" s="328"/>
      <c r="J466" s="328"/>
      <c r="K466" s="329"/>
      <c r="L466" s="328"/>
      <c r="M466" s="328"/>
      <c r="N466" s="329"/>
      <c r="O466" s="329"/>
      <c r="P466" s="329"/>
      <c r="Q466" s="329"/>
      <c r="R466" s="328"/>
      <c r="S466" s="328"/>
    </row>
    <row r="467" spans="2:19" ht="15.75" customHeight="1">
      <c r="B467" s="328"/>
      <c r="C467" s="329"/>
      <c r="D467" s="329"/>
      <c r="E467" s="331"/>
      <c r="F467" s="328"/>
      <c r="G467" s="328"/>
      <c r="H467" s="329"/>
      <c r="I467" s="328"/>
      <c r="J467" s="328"/>
      <c r="K467" s="329"/>
      <c r="L467" s="328"/>
      <c r="M467" s="328"/>
      <c r="N467" s="329"/>
      <c r="O467" s="329"/>
      <c r="P467" s="329"/>
      <c r="Q467" s="329"/>
      <c r="R467" s="328"/>
      <c r="S467" s="328"/>
    </row>
    <row r="468" spans="2:19" ht="15.75" customHeight="1">
      <c r="B468" s="328"/>
      <c r="C468" s="329"/>
      <c r="D468" s="329"/>
      <c r="E468" s="331"/>
      <c r="F468" s="328"/>
      <c r="G468" s="328"/>
      <c r="H468" s="329"/>
      <c r="I468" s="328"/>
      <c r="J468" s="328"/>
      <c r="K468" s="329"/>
      <c r="L468" s="328"/>
      <c r="M468" s="328"/>
      <c r="N468" s="329"/>
      <c r="O468" s="329"/>
      <c r="P468" s="329"/>
      <c r="Q468" s="329"/>
      <c r="R468" s="328"/>
      <c r="S468" s="328"/>
    </row>
    <row r="469" spans="2:19" ht="15.75" customHeight="1">
      <c r="B469" s="328"/>
      <c r="C469" s="329"/>
      <c r="D469" s="329"/>
      <c r="E469" s="331"/>
      <c r="F469" s="328"/>
      <c r="G469" s="328"/>
      <c r="H469" s="329"/>
      <c r="I469" s="328"/>
      <c r="J469" s="328"/>
      <c r="K469" s="329"/>
      <c r="L469" s="328"/>
      <c r="M469" s="328"/>
      <c r="N469" s="329"/>
      <c r="O469" s="329"/>
      <c r="P469" s="329"/>
      <c r="Q469" s="329"/>
      <c r="R469" s="328"/>
      <c r="S469" s="328"/>
    </row>
    <row r="470" spans="2:19" ht="15.75" customHeight="1">
      <c r="B470" s="328"/>
      <c r="C470" s="329"/>
      <c r="D470" s="329"/>
      <c r="E470" s="331"/>
      <c r="F470" s="328"/>
      <c r="G470" s="328"/>
      <c r="H470" s="329"/>
      <c r="I470" s="328"/>
      <c r="J470" s="328"/>
      <c r="K470" s="329"/>
      <c r="L470" s="328"/>
      <c r="M470" s="328"/>
      <c r="N470" s="329"/>
      <c r="O470" s="329"/>
      <c r="P470" s="329"/>
      <c r="Q470" s="329"/>
      <c r="R470" s="328"/>
      <c r="S470" s="328"/>
    </row>
    <row r="471" spans="2:19" ht="15.75" customHeight="1">
      <c r="B471" s="328"/>
      <c r="C471" s="329"/>
      <c r="D471" s="329"/>
      <c r="E471" s="331"/>
      <c r="F471" s="328"/>
      <c r="G471" s="328"/>
      <c r="H471" s="329"/>
      <c r="I471" s="328"/>
      <c r="J471" s="328"/>
      <c r="K471" s="329"/>
      <c r="L471" s="328"/>
      <c r="M471" s="328"/>
      <c r="N471" s="329"/>
      <c r="O471" s="329"/>
      <c r="P471" s="329"/>
      <c r="Q471" s="329"/>
      <c r="R471" s="328"/>
      <c r="S471" s="328"/>
    </row>
    <row r="472" spans="2:19" ht="15.75" customHeight="1">
      <c r="B472" s="328"/>
      <c r="C472" s="329"/>
      <c r="D472" s="329"/>
      <c r="E472" s="331"/>
      <c r="F472" s="328"/>
      <c r="G472" s="328"/>
      <c r="H472" s="329"/>
      <c r="I472" s="328"/>
      <c r="J472" s="328"/>
      <c r="K472" s="329"/>
      <c r="L472" s="328"/>
      <c r="M472" s="328"/>
      <c r="N472" s="329"/>
      <c r="O472" s="329"/>
      <c r="P472" s="329"/>
      <c r="Q472" s="329"/>
      <c r="R472" s="328"/>
      <c r="S472" s="328"/>
    </row>
    <row r="473" spans="2:19" ht="15.75" customHeight="1">
      <c r="B473" s="328"/>
      <c r="C473" s="329"/>
      <c r="D473" s="329"/>
      <c r="E473" s="331"/>
      <c r="F473" s="328"/>
      <c r="G473" s="328"/>
      <c r="H473" s="329"/>
      <c r="I473" s="328"/>
      <c r="J473" s="328"/>
      <c r="K473" s="329"/>
      <c r="L473" s="328"/>
      <c r="M473" s="328"/>
      <c r="N473" s="329"/>
      <c r="O473" s="329"/>
      <c r="P473" s="329"/>
      <c r="Q473" s="329"/>
      <c r="R473" s="328"/>
      <c r="S473" s="328"/>
    </row>
    <row r="474" spans="2:19" ht="15.75" customHeight="1">
      <c r="B474" s="328"/>
      <c r="C474" s="329"/>
      <c r="D474" s="329"/>
      <c r="E474" s="331"/>
      <c r="F474" s="328"/>
      <c r="G474" s="328"/>
      <c r="H474" s="329"/>
      <c r="I474" s="328"/>
      <c r="J474" s="328"/>
      <c r="K474" s="329"/>
      <c r="L474" s="328"/>
      <c r="M474" s="328"/>
      <c r="N474" s="329"/>
      <c r="O474" s="329"/>
      <c r="P474" s="329"/>
      <c r="Q474" s="329"/>
      <c r="R474" s="328"/>
      <c r="S474" s="328"/>
    </row>
    <row r="475" spans="2:19" ht="15.75" customHeight="1">
      <c r="B475" s="328"/>
      <c r="C475" s="329"/>
      <c r="D475" s="329"/>
      <c r="E475" s="331"/>
      <c r="F475" s="328"/>
      <c r="G475" s="328"/>
      <c r="H475" s="329"/>
      <c r="I475" s="328"/>
      <c r="J475" s="328"/>
      <c r="K475" s="329"/>
      <c r="L475" s="328"/>
      <c r="M475" s="328"/>
      <c r="N475" s="329"/>
      <c r="O475" s="329"/>
      <c r="P475" s="329"/>
      <c r="Q475" s="329"/>
      <c r="R475" s="328"/>
      <c r="S475" s="328"/>
    </row>
    <row r="476" spans="2:19" ht="15.75" customHeight="1">
      <c r="B476" s="328"/>
      <c r="C476" s="329"/>
      <c r="D476" s="329"/>
      <c r="E476" s="331"/>
      <c r="F476" s="328"/>
      <c r="G476" s="328"/>
      <c r="H476" s="329"/>
      <c r="I476" s="328"/>
      <c r="J476" s="328"/>
      <c r="K476" s="329"/>
      <c r="L476" s="328"/>
      <c r="M476" s="328"/>
      <c r="N476" s="329"/>
      <c r="O476" s="329"/>
      <c r="P476" s="329"/>
      <c r="Q476" s="329"/>
      <c r="R476" s="328"/>
      <c r="S476" s="328"/>
    </row>
    <row r="477" spans="2:19" ht="15.75" customHeight="1">
      <c r="B477" s="328"/>
      <c r="C477" s="329"/>
      <c r="D477" s="329"/>
      <c r="E477" s="331"/>
      <c r="F477" s="328"/>
      <c r="G477" s="328"/>
      <c r="H477" s="329"/>
      <c r="I477" s="328"/>
      <c r="J477" s="328"/>
      <c r="K477" s="329"/>
      <c r="L477" s="328"/>
      <c r="M477" s="328"/>
      <c r="N477" s="329"/>
      <c r="O477" s="329"/>
      <c r="P477" s="329"/>
      <c r="Q477" s="329"/>
      <c r="R477" s="328"/>
      <c r="S477" s="328"/>
    </row>
    <row r="478" spans="2:19" ht="15.75" customHeight="1">
      <c r="B478" s="328"/>
      <c r="C478" s="329"/>
      <c r="D478" s="329"/>
      <c r="E478" s="331"/>
      <c r="F478" s="328"/>
      <c r="G478" s="328"/>
      <c r="H478" s="329"/>
      <c r="I478" s="328"/>
      <c r="J478" s="328"/>
      <c r="K478" s="329"/>
      <c r="L478" s="328"/>
      <c r="M478" s="328"/>
      <c r="N478" s="329"/>
      <c r="O478" s="329"/>
      <c r="P478" s="329"/>
      <c r="Q478" s="329"/>
      <c r="R478" s="328"/>
      <c r="S478" s="328"/>
    </row>
    <row r="479" spans="2:19" ht="15.75" customHeight="1">
      <c r="B479" s="328"/>
      <c r="C479" s="329"/>
      <c r="D479" s="329"/>
      <c r="E479" s="331"/>
      <c r="F479" s="328"/>
      <c r="G479" s="328"/>
      <c r="H479" s="329"/>
      <c r="I479" s="328"/>
      <c r="J479" s="328"/>
      <c r="K479" s="329"/>
      <c r="L479" s="328"/>
      <c r="M479" s="328"/>
      <c r="N479" s="329"/>
      <c r="O479" s="329"/>
      <c r="P479" s="329"/>
      <c r="Q479" s="329"/>
      <c r="R479" s="328"/>
      <c r="S479" s="328"/>
    </row>
    <row r="480" spans="2:19" ht="15.75" customHeight="1">
      <c r="B480" s="328"/>
      <c r="C480" s="329"/>
      <c r="D480" s="329"/>
      <c r="E480" s="331"/>
      <c r="F480" s="328"/>
      <c r="G480" s="328"/>
      <c r="H480" s="329"/>
      <c r="I480" s="328"/>
      <c r="J480" s="328"/>
      <c r="K480" s="329"/>
      <c r="L480" s="328"/>
      <c r="M480" s="328"/>
      <c r="N480" s="329"/>
      <c r="O480" s="329"/>
      <c r="P480" s="329"/>
      <c r="Q480" s="329"/>
      <c r="R480" s="328"/>
      <c r="S480" s="328"/>
    </row>
    <row r="481" spans="2:19" ht="15.75" customHeight="1">
      <c r="B481" s="328"/>
      <c r="C481" s="329"/>
      <c r="D481" s="329"/>
      <c r="E481" s="331"/>
      <c r="F481" s="328"/>
      <c r="G481" s="328"/>
      <c r="H481" s="329"/>
      <c r="I481" s="328"/>
      <c r="J481" s="328"/>
      <c r="K481" s="329"/>
      <c r="L481" s="328"/>
      <c r="M481" s="328"/>
      <c r="N481" s="329"/>
      <c r="O481" s="329"/>
      <c r="P481" s="329"/>
      <c r="Q481" s="329"/>
      <c r="R481" s="328"/>
      <c r="S481" s="328"/>
    </row>
    <row r="482" spans="2:19" ht="15.75" customHeight="1">
      <c r="B482" s="328"/>
      <c r="C482" s="329"/>
      <c r="D482" s="329"/>
      <c r="E482" s="331"/>
      <c r="F482" s="328"/>
      <c r="G482" s="328"/>
      <c r="H482" s="329"/>
      <c r="I482" s="328"/>
      <c r="J482" s="328"/>
      <c r="K482" s="329"/>
      <c r="L482" s="328"/>
      <c r="M482" s="328"/>
      <c r="N482" s="329"/>
      <c r="O482" s="329"/>
      <c r="P482" s="329"/>
      <c r="Q482" s="329"/>
      <c r="R482" s="328"/>
      <c r="S482" s="328"/>
    </row>
    <row r="483" spans="2:19" ht="15.75" customHeight="1">
      <c r="B483" s="328"/>
      <c r="C483" s="329"/>
      <c r="D483" s="329"/>
      <c r="E483" s="331"/>
      <c r="F483" s="328"/>
      <c r="G483" s="328"/>
      <c r="H483" s="329"/>
      <c r="I483" s="328"/>
      <c r="J483" s="328"/>
      <c r="K483" s="329"/>
      <c r="L483" s="328"/>
      <c r="M483" s="328"/>
      <c r="N483" s="329"/>
      <c r="O483" s="329"/>
      <c r="P483" s="329"/>
      <c r="Q483" s="329"/>
      <c r="R483" s="328"/>
      <c r="S483" s="328"/>
    </row>
    <row r="484" spans="2:19" ht="15.75" customHeight="1">
      <c r="B484" s="328"/>
      <c r="C484" s="329"/>
      <c r="D484" s="329"/>
      <c r="E484" s="331"/>
      <c r="F484" s="328"/>
      <c r="G484" s="328"/>
      <c r="H484" s="329"/>
      <c r="I484" s="328"/>
      <c r="J484" s="328"/>
      <c r="K484" s="329"/>
      <c r="L484" s="328"/>
      <c r="M484" s="328"/>
      <c r="N484" s="329"/>
      <c r="O484" s="329"/>
      <c r="P484" s="329"/>
      <c r="Q484" s="329"/>
      <c r="R484" s="328"/>
      <c r="S484" s="328"/>
    </row>
  </sheetData>
  <sheetProtection algorithmName="SHA-512" hashValue="OEEMtYonxPIRXi/+yiCmQj4IbStis7haVLirVzZPFfMDnUXCVQSGH9kpB9wvIzZPoky/sLJfIUM55vVH7eCsiw==" saltValue="we9O5PIvgqyBHSourhQSbw==" spinCount="100000" sheet="1" objects="1" scenarios="1"/>
  <mergeCells count="26">
    <mergeCell ref="S4:S8"/>
    <mergeCell ref="B10:B11"/>
    <mergeCell ref="C10:C11"/>
    <mergeCell ref="D10:D11"/>
    <mergeCell ref="M4:M8"/>
    <mergeCell ref="N4:N8"/>
    <mergeCell ref="O4:O8"/>
    <mergeCell ref="P4:P8"/>
    <mergeCell ref="Q4:Q8"/>
    <mergeCell ref="R4:R8"/>
    <mergeCell ref="G4:G8"/>
    <mergeCell ref="H4:H8"/>
    <mergeCell ref="I4:I8"/>
    <mergeCell ref="J4:J8"/>
    <mergeCell ref="K4:K8"/>
    <mergeCell ref="L4:L8"/>
    <mergeCell ref="E2:G2"/>
    <mergeCell ref="H2:J2"/>
    <mergeCell ref="K2:M2"/>
    <mergeCell ref="N2:P2"/>
    <mergeCell ref="Q2:S2"/>
    <mergeCell ref="B4:B8"/>
    <mergeCell ref="C4:C8"/>
    <mergeCell ref="D4:D8"/>
    <mergeCell ref="E4:E8"/>
    <mergeCell ref="F4:F8"/>
  </mergeCells>
  <pageMargins left="0.7" right="0.7" top="0.75" bottom="0.75" header="0" footer="0"/>
  <pageSetup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3"/>
  <dimension ref="A1:AI673"/>
  <sheetViews>
    <sheetView zoomScale="55" zoomScaleNormal="55" workbookViewId="0">
      <selection activeCell="M14" sqref="M14"/>
    </sheetView>
  </sheetViews>
  <sheetFormatPr baseColWidth="10" defaultColWidth="11.42578125" defaultRowHeight="30" customHeight="1"/>
  <cols>
    <col min="1" max="1" width="6" style="31" customWidth="1"/>
    <col min="2" max="2" width="6.85546875" style="31" bestFit="1" customWidth="1"/>
    <col min="3" max="3" width="27.85546875" style="20" customWidth="1"/>
    <col min="4" max="4" width="17" style="20" customWidth="1"/>
    <col min="5" max="5" width="17.28515625" style="34" customWidth="1"/>
    <col min="6" max="6" width="29.42578125" style="35" customWidth="1"/>
    <col min="7" max="7" width="12.5703125" style="35" customWidth="1"/>
    <col min="8" max="9" width="16.7109375" style="20" customWidth="1"/>
    <col min="10" max="10" width="18.42578125" style="20" bestFit="1" customWidth="1"/>
    <col min="11" max="11" width="11.28515625" style="20" customWidth="1"/>
    <col min="12" max="12" width="18.42578125" style="20" customWidth="1"/>
    <col min="13" max="13" width="12" style="20" customWidth="1"/>
    <col min="14" max="14" width="24.7109375" style="20" customWidth="1"/>
    <col min="15" max="15" width="25.5703125" style="20" customWidth="1"/>
    <col min="16" max="16" width="39.5703125" style="20" customWidth="1"/>
    <col min="17" max="17" width="32.28515625" style="20" customWidth="1"/>
    <col min="18" max="18" width="24.42578125" style="20" customWidth="1"/>
    <col min="19" max="19" width="22.140625" style="20" customWidth="1"/>
    <col min="20" max="20" width="41.7109375" style="20" customWidth="1"/>
    <col min="21" max="22" width="11.42578125" style="20"/>
    <col min="23" max="23" width="11.42578125" style="36"/>
    <col min="24" max="24" width="39.5703125" style="36" customWidth="1"/>
    <col min="25" max="25" width="22.85546875" style="36" customWidth="1"/>
    <col min="26" max="26" width="32.42578125" style="36" customWidth="1"/>
    <col min="27" max="27" width="11.42578125" style="20"/>
    <col min="28" max="29" width="11.42578125" style="20" customWidth="1"/>
    <col min="30" max="30" width="35.140625" style="20" hidden="1" customWidth="1"/>
    <col min="31" max="31" width="23.5703125" style="20" hidden="1" customWidth="1"/>
    <col min="32" max="35" width="11.42578125" style="20" hidden="1" customWidth="1"/>
    <col min="36" max="36" width="11.42578125" style="20" customWidth="1"/>
    <col min="37" max="16384" width="11.42578125" style="20"/>
  </cols>
  <sheetData>
    <row r="1" spans="1:35" ht="39.950000000000003" customHeight="1">
      <c r="B1" s="476" t="s">
        <v>61</v>
      </c>
      <c r="C1" s="477"/>
      <c r="D1" s="477"/>
      <c r="E1" s="477"/>
      <c r="F1" s="477"/>
      <c r="G1" s="477"/>
      <c r="H1" s="477"/>
      <c r="I1" s="477"/>
      <c r="J1" s="477"/>
      <c r="K1" s="477"/>
      <c r="L1" s="477"/>
      <c r="M1" s="477"/>
      <c r="N1" s="477"/>
      <c r="O1" s="477"/>
      <c r="P1" s="477"/>
      <c r="Q1" s="477"/>
      <c r="R1" s="477"/>
      <c r="S1" s="478"/>
      <c r="W1" s="20"/>
      <c r="X1" s="20"/>
      <c r="Y1" s="20"/>
      <c r="Z1" s="20"/>
    </row>
    <row r="2" spans="1:35" s="23" customFormat="1" ht="12.75" customHeight="1">
      <c r="A2" s="21"/>
      <c r="B2" s="21"/>
      <c r="C2" s="22"/>
      <c r="D2" s="22"/>
      <c r="E2" s="22"/>
      <c r="F2" s="22"/>
      <c r="G2" s="22"/>
      <c r="H2" s="22"/>
      <c r="I2" s="20"/>
      <c r="J2" s="20"/>
      <c r="K2" s="20"/>
      <c r="L2" s="20"/>
      <c r="M2" s="20"/>
    </row>
    <row r="3" spans="1:35" s="23" customFormat="1" ht="279" customHeight="1">
      <c r="B3" s="473" t="s">
        <v>584</v>
      </c>
      <c r="C3" s="474"/>
      <c r="D3" s="474"/>
      <c r="E3" s="474"/>
      <c r="F3" s="474"/>
      <c r="G3" s="474"/>
      <c r="H3" s="474"/>
      <c r="I3" s="474"/>
      <c r="J3" s="474"/>
      <c r="K3" s="474"/>
      <c r="L3" s="474"/>
      <c r="M3" s="474"/>
      <c r="N3" s="474"/>
      <c r="O3" s="474"/>
      <c r="P3" s="474"/>
      <c r="Q3" s="474"/>
      <c r="R3" s="474"/>
      <c r="S3" s="475"/>
    </row>
    <row r="4" spans="1:35" s="23" customFormat="1" ht="12.75" customHeight="1">
      <c r="F4" s="479"/>
      <c r="G4" s="479"/>
      <c r="H4" s="479"/>
      <c r="I4" s="479"/>
      <c r="J4" s="479"/>
      <c r="K4" s="479"/>
      <c r="L4" s="479"/>
      <c r="M4" s="479"/>
      <c r="N4" s="479"/>
      <c r="O4" s="20"/>
      <c r="P4" s="20"/>
    </row>
    <row r="5" spans="1:35" s="23" customFormat="1" ht="30.75" customHeight="1">
      <c r="F5" s="480" t="s">
        <v>63</v>
      </c>
      <c r="G5" s="481"/>
      <c r="H5" s="24" t="s">
        <v>64</v>
      </c>
      <c r="L5" s="482" t="s">
        <v>31</v>
      </c>
      <c r="M5" s="482"/>
      <c r="N5" s="483" t="s">
        <v>0</v>
      </c>
      <c r="O5" s="483"/>
      <c r="P5" s="354" t="s">
        <v>1</v>
      </c>
    </row>
    <row r="6" spans="1:35" s="23" customFormat="1" ht="18">
      <c r="F6" s="659">
        <v>887803</v>
      </c>
      <c r="G6" s="660"/>
      <c r="H6" s="661">
        <v>2</v>
      </c>
      <c r="L6" s="482"/>
      <c r="M6" s="482"/>
      <c r="N6" s="662">
        <v>181946826</v>
      </c>
      <c r="O6" s="662"/>
      <c r="P6" s="25">
        <f>+ROUND(N6/$F$6,0)</f>
        <v>205</v>
      </c>
    </row>
    <row r="7" spans="1:35" s="23" customFormat="1" ht="12.75" customHeight="1">
      <c r="A7" s="26"/>
      <c r="B7" s="26"/>
      <c r="C7" s="27"/>
      <c r="D7" s="28"/>
      <c r="E7" s="29"/>
      <c r="F7" s="20"/>
      <c r="G7" s="20"/>
      <c r="H7" s="20"/>
      <c r="I7" s="30"/>
      <c r="J7" s="20"/>
      <c r="K7" s="20"/>
      <c r="L7" s="20"/>
      <c r="M7" s="20"/>
    </row>
    <row r="8" spans="1:35" ht="15">
      <c r="W8" s="20"/>
      <c r="X8" s="20"/>
      <c r="Y8" s="20"/>
      <c r="Z8" s="20"/>
    </row>
    <row r="9" spans="1:35" ht="15">
      <c r="W9" s="20"/>
      <c r="X9" s="20"/>
      <c r="Y9" s="20"/>
      <c r="Z9" s="20"/>
    </row>
    <row r="10" spans="1:35" ht="74.25" customHeight="1">
      <c r="B10" s="94">
        <v>1</v>
      </c>
      <c r="C10" s="451" t="s">
        <v>409</v>
      </c>
      <c r="D10" s="452"/>
      <c r="E10" s="453"/>
      <c r="F10" s="454" t="str">
        <f>IFERROR(VLOOKUP(B10,LISTA_OFERENTES,2,FALSE)," ")</f>
        <v>SERVISEL S.A.S</v>
      </c>
      <c r="G10" s="455"/>
      <c r="H10" s="455"/>
      <c r="I10" s="455"/>
      <c r="J10" s="455"/>
      <c r="K10" s="455"/>
      <c r="L10" s="455"/>
      <c r="M10" s="455"/>
      <c r="N10" s="455"/>
      <c r="O10" s="456"/>
      <c r="P10" s="457" t="s">
        <v>102</v>
      </c>
      <c r="Q10" s="458"/>
      <c r="R10" s="459"/>
      <c r="S10" s="332">
        <f>5-(INT(COUNTBLANK(C13:C27))-10)</f>
        <v>4</v>
      </c>
      <c r="T10" s="2"/>
    </row>
    <row r="11" spans="1:35" s="136" customFormat="1" ht="33.75" customHeight="1">
      <c r="B11" s="460" t="s">
        <v>43</v>
      </c>
      <c r="C11" s="462" t="s">
        <v>14</v>
      </c>
      <c r="D11" s="462" t="s">
        <v>15</v>
      </c>
      <c r="E11" s="462" t="s">
        <v>16</v>
      </c>
      <c r="F11" s="462" t="s">
        <v>17</v>
      </c>
      <c r="G11" s="462" t="s">
        <v>18</v>
      </c>
      <c r="H11" s="462" t="s">
        <v>19</v>
      </c>
      <c r="I11" s="462" t="s">
        <v>20</v>
      </c>
      <c r="J11" s="464" t="s">
        <v>50</v>
      </c>
      <c r="K11" s="465"/>
      <c r="L11" s="465"/>
      <c r="M11" s="466"/>
      <c r="N11" s="462" t="s">
        <v>76</v>
      </c>
      <c r="O11" s="462" t="s">
        <v>77</v>
      </c>
      <c r="P11" s="137" t="s">
        <v>78</v>
      </c>
      <c r="Q11" s="137"/>
      <c r="R11" s="462" t="s">
        <v>79</v>
      </c>
      <c r="S11" s="462" t="s">
        <v>80</v>
      </c>
      <c r="T11" s="462" t="s">
        <v>178</v>
      </c>
      <c r="U11" s="138"/>
      <c r="V11" s="138"/>
      <c r="W11" s="470" t="s">
        <v>97</v>
      </c>
      <c r="X11" s="471"/>
      <c r="Y11" s="472"/>
      <c r="Z11" s="162" t="s">
        <v>98</v>
      </c>
    </row>
    <row r="12" spans="1:35" s="136" customFormat="1" ht="63" customHeight="1">
      <c r="B12" s="461"/>
      <c r="C12" s="463"/>
      <c r="D12" s="463"/>
      <c r="E12" s="463"/>
      <c r="F12" s="463"/>
      <c r="G12" s="463"/>
      <c r="H12" s="463"/>
      <c r="I12" s="463"/>
      <c r="J12" s="467" t="s">
        <v>122</v>
      </c>
      <c r="K12" s="468"/>
      <c r="L12" s="468"/>
      <c r="M12" s="469"/>
      <c r="N12" s="463"/>
      <c r="O12" s="463"/>
      <c r="P12" s="3" t="s">
        <v>12</v>
      </c>
      <c r="Q12" s="3" t="s">
        <v>81</v>
      </c>
      <c r="R12" s="463"/>
      <c r="S12" s="463"/>
      <c r="T12" s="463"/>
      <c r="U12" s="138"/>
      <c r="V12" s="138"/>
      <c r="W12" s="333">
        <v>1</v>
      </c>
      <c r="X12" s="334" t="str">
        <f>IFERROR(VLOOKUP(W12,LISTA_OFERENTES,2,FALSE)," ")</f>
        <v>SERVISEL S.A.S</v>
      </c>
      <c r="Y12" s="334" t="str">
        <f t="shared" ref="Y12:Y41" ca="1" si="0">VLOOKUP(X12,BANDERA,2,FALSE)</f>
        <v>CUMPLE</v>
      </c>
      <c r="Z12" s="11" t="str">
        <f t="shared" ref="Z12:Z41" ca="1" si="1">IF(Y12="CUMPLE","H","NH")</f>
        <v>H</v>
      </c>
      <c r="AD12" s="334" t="str">
        <f>X12</f>
        <v>SERVISEL S.A.S</v>
      </c>
      <c r="AE12" s="87" t="str">
        <f t="shared" ref="AE12:AE41" ca="1" si="2">INDIRECT("T"&amp;AH12)</f>
        <v>CUMPLE</v>
      </c>
      <c r="AG12" s="11" t="s">
        <v>110</v>
      </c>
      <c r="AH12" s="86">
        <v>28</v>
      </c>
      <c r="AI12" s="85"/>
    </row>
    <row r="13" spans="1:35" s="5" customFormat="1" ht="24.95" customHeight="1">
      <c r="A13" s="10"/>
      <c r="B13" s="396">
        <v>1</v>
      </c>
      <c r="C13" s="663">
        <v>13</v>
      </c>
      <c r="D13" s="663">
        <v>11</v>
      </c>
      <c r="E13" s="663" t="s">
        <v>373</v>
      </c>
      <c r="F13" s="663" t="s">
        <v>374</v>
      </c>
      <c r="G13" s="664">
        <v>458.01</v>
      </c>
      <c r="H13" s="665" t="s">
        <v>152</v>
      </c>
      <c r="I13" s="666">
        <v>1</v>
      </c>
      <c r="J13" s="667" t="s">
        <v>379</v>
      </c>
      <c r="K13" s="135">
        <v>461516</v>
      </c>
      <c r="L13" s="667" t="s">
        <v>379</v>
      </c>
      <c r="M13" s="135">
        <v>811115</v>
      </c>
      <c r="N13" s="668" t="s">
        <v>411</v>
      </c>
      <c r="O13" s="668" t="s">
        <v>412</v>
      </c>
      <c r="P13" s="669"/>
      <c r="Q13" s="670" t="s">
        <v>413</v>
      </c>
      <c r="R13" s="670" t="s">
        <v>498</v>
      </c>
      <c r="S13" s="420">
        <f>IF(COUNTIF(J13:M15,"CUMPLE")&gt;=1,(G13*I13),0)* (IF(N13="PRESENTÓ CERTIFICADO",1,0))* (IF(O13="ACORDE A ITEM 5.2.1 (T.R.)",1,0) )* ( IF(OR(Q13="SIN OBSERVACIÓN", Q13="REQUERIMIENTOS SUBSANADOS"),1,0)) *(IF(OR(R13="NINGUNO", R13="CUMPLEN CON LO SOLICITADO"),1,0))</f>
        <v>458.01</v>
      </c>
      <c r="T13" s="671" t="s">
        <v>415</v>
      </c>
      <c r="W13" s="333">
        <v>2</v>
      </c>
      <c r="X13" s="334" t="str">
        <f t="shared" ref="X13:X25" si="3">IFERROR(VLOOKUP(W13,LISTA_OFERENTES,2,FALSE)," ")</f>
        <v>FRISSON TECHNOLOGIES S.A.S</v>
      </c>
      <c r="Y13" s="334" t="str">
        <f t="shared" ca="1" si="0"/>
        <v>CUMPLE</v>
      </c>
      <c r="Z13" s="11" t="str">
        <f t="shared" ca="1" si="1"/>
        <v>H</v>
      </c>
      <c r="AD13" s="334" t="str">
        <f t="shared" ref="AD13:AD41" si="4">X13</f>
        <v>FRISSON TECHNOLOGIES S.A.S</v>
      </c>
      <c r="AE13" s="87" t="str">
        <f t="shared" ca="1" si="2"/>
        <v>CUMPLE</v>
      </c>
      <c r="AF13" s="8"/>
      <c r="AG13" s="11" t="s">
        <v>110</v>
      </c>
      <c r="AH13" s="86">
        <f t="shared" ref="AH13:AH17" si="5">AH12+AI$13</f>
        <v>50</v>
      </c>
      <c r="AI13" s="484">
        <v>22</v>
      </c>
    </row>
    <row r="14" spans="1:35" s="5" customFormat="1" ht="24.95" customHeight="1">
      <c r="A14" s="10"/>
      <c r="B14" s="397"/>
      <c r="C14" s="672"/>
      <c r="D14" s="672"/>
      <c r="E14" s="672"/>
      <c r="F14" s="672"/>
      <c r="G14" s="673"/>
      <c r="H14" s="674"/>
      <c r="I14" s="675"/>
      <c r="J14" s="667" t="s">
        <v>380</v>
      </c>
      <c r="K14" s="135">
        <v>721515</v>
      </c>
      <c r="L14" s="667" t="s">
        <v>380</v>
      </c>
      <c r="M14" s="135">
        <v>811117</v>
      </c>
      <c r="N14" s="676"/>
      <c r="O14" s="676"/>
      <c r="P14" s="677"/>
      <c r="Q14" s="678"/>
      <c r="R14" s="678"/>
      <c r="S14" s="421"/>
      <c r="T14" s="679"/>
      <c r="W14" s="333">
        <v>3</v>
      </c>
      <c r="X14" s="334" t="str">
        <f t="shared" si="3"/>
        <v>SEGURIDAD ATLAS LTDA.</v>
      </c>
      <c r="Y14" s="334" t="str">
        <f t="shared" ca="1" si="0"/>
        <v>CUMPLE</v>
      </c>
      <c r="Z14" s="11" t="str">
        <f t="shared" ca="1" si="1"/>
        <v>H</v>
      </c>
      <c r="AD14" s="334" t="str">
        <f t="shared" si="4"/>
        <v>SEGURIDAD ATLAS LTDA.</v>
      </c>
      <c r="AE14" s="87" t="str">
        <f t="shared" ca="1" si="2"/>
        <v>CUMPLE</v>
      </c>
      <c r="AF14" s="8"/>
      <c r="AG14" s="11" t="s">
        <v>110</v>
      </c>
      <c r="AH14" s="86">
        <f t="shared" si="5"/>
        <v>72</v>
      </c>
      <c r="AI14" s="485"/>
    </row>
    <row r="15" spans="1:35" s="5" customFormat="1" ht="24.95" customHeight="1">
      <c r="A15" s="10"/>
      <c r="B15" s="398"/>
      <c r="C15" s="680"/>
      <c r="D15" s="680"/>
      <c r="E15" s="680"/>
      <c r="F15" s="680"/>
      <c r="G15" s="681"/>
      <c r="H15" s="682"/>
      <c r="I15" s="683"/>
      <c r="J15" s="667" t="s">
        <v>380</v>
      </c>
      <c r="K15" s="135">
        <v>721516</v>
      </c>
      <c r="L15" s="667" t="s">
        <v>379</v>
      </c>
      <c r="M15" s="135">
        <v>921217</v>
      </c>
      <c r="N15" s="684"/>
      <c r="O15" s="684"/>
      <c r="P15" s="685"/>
      <c r="Q15" s="686"/>
      <c r="R15" s="686"/>
      <c r="S15" s="422"/>
      <c r="T15" s="679"/>
      <c r="W15" s="333">
        <v>4</v>
      </c>
      <c r="X15" s="334" t="str">
        <f t="shared" si="3"/>
        <v>SECURITY SHOPS LTDA</v>
      </c>
      <c r="Y15" s="334" t="str">
        <f t="shared" ca="1" si="0"/>
        <v>CUMPLE</v>
      </c>
      <c r="Z15" s="11" t="str">
        <f t="shared" ca="1" si="1"/>
        <v>H</v>
      </c>
      <c r="AD15" s="334" t="str">
        <f t="shared" si="4"/>
        <v>SECURITY SHOPS LTDA</v>
      </c>
      <c r="AE15" s="87" t="str">
        <f t="shared" ca="1" si="2"/>
        <v>CUMPLE</v>
      </c>
      <c r="AF15" s="8"/>
      <c r="AG15" s="11" t="s">
        <v>110</v>
      </c>
      <c r="AH15" s="86">
        <f t="shared" si="5"/>
        <v>94</v>
      </c>
      <c r="AI15" s="485"/>
    </row>
    <row r="16" spans="1:35" s="5" customFormat="1" ht="24.95" customHeight="1">
      <c r="A16" s="10"/>
      <c r="B16" s="396">
        <v>2</v>
      </c>
      <c r="C16" s="687">
        <v>25</v>
      </c>
      <c r="D16" s="687">
        <v>18</v>
      </c>
      <c r="E16" s="687" t="s">
        <v>375</v>
      </c>
      <c r="F16" s="663" t="s">
        <v>374</v>
      </c>
      <c r="G16" s="688">
        <v>650.12</v>
      </c>
      <c r="H16" s="665" t="s">
        <v>152</v>
      </c>
      <c r="I16" s="666">
        <v>1</v>
      </c>
      <c r="J16" s="667" t="s">
        <v>379</v>
      </c>
      <c r="K16" s="135">
        <v>461516</v>
      </c>
      <c r="L16" s="667" t="s">
        <v>379</v>
      </c>
      <c r="M16" s="135">
        <v>811115</v>
      </c>
      <c r="N16" s="668" t="s">
        <v>411</v>
      </c>
      <c r="O16" s="668" t="s">
        <v>412</v>
      </c>
      <c r="P16" s="689"/>
      <c r="Q16" s="690" t="s">
        <v>413</v>
      </c>
      <c r="R16" s="670" t="s">
        <v>498</v>
      </c>
      <c r="S16" s="420">
        <f t="shared" ref="S16" si="6">IF(COUNTIF(J16:M18,"CUMPLE")&gt;=1,(G16*I16),0)* (IF(N16="PRESENTÓ CERTIFICADO",1,0))* (IF(O16="ACORDE A ITEM 5.2.1 (T.R.)",1,0) )* ( IF(OR(Q16="SIN OBSERVACIÓN", Q16="REQUERIMIENTOS SUBSANADOS"),1,0)) *(IF(OR(R16="NINGUNO", R16="CUMPLEN CON LO SOLICITADO"),1,0))</f>
        <v>650.12</v>
      </c>
      <c r="T16" s="679"/>
      <c r="W16" s="335">
        <v>5</v>
      </c>
      <c r="X16" s="336" t="str">
        <f t="shared" si="3"/>
        <v>CYS TECNOLOGIA SAS</v>
      </c>
      <c r="Y16" s="336" t="str">
        <f t="shared" ca="1" si="0"/>
        <v>CUMPLE</v>
      </c>
      <c r="Z16" s="304" t="str">
        <f t="shared" ca="1" si="1"/>
        <v>H</v>
      </c>
      <c r="AD16" s="334" t="str">
        <f t="shared" si="4"/>
        <v>CYS TECNOLOGIA SAS</v>
      </c>
      <c r="AE16" s="87" t="str">
        <f t="shared" ca="1" si="2"/>
        <v>CUMPLE</v>
      </c>
      <c r="AF16" s="8"/>
      <c r="AG16" s="11" t="s">
        <v>110</v>
      </c>
      <c r="AH16" s="86">
        <f t="shared" si="5"/>
        <v>116</v>
      </c>
      <c r="AI16" s="485"/>
    </row>
    <row r="17" spans="1:35" s="5" customFormat="1" ht="24.95" customHeight="1">
      <c r="A17" s="10"/>
      <c r="B17" s="397"/>
      <c r="C17" s="691"/>
      <c r="D17" s="691"/>
      <c r="E17" s="691"/>
      <c r="F17" s="672"/>
      <c r="G17" s="692"/>
      <c r="H17" s="674"/>
      <c r="I17" s="675"/>
      <c r="J17" s="667" t="s">
        <v>380</v>
      </c>
      <c r="K17" s="135">
        <v>721515</v>
      </c>
      <c r="L17" s="667" t="s">
        <v>380</v>
      </c>
      <c r="M17" s="135">
        <v>811117</v>
      </c>
      <c r="N17" s="676"/>
      <c r="O17" s="676"/>
      <c r="P17" s="693"/>
      <c r="Q17" s="694"/>
      <c r="R17" s="678"/>
      <c r="S17" s="421"/>
      <c r="T17" s="679"/>
      <c r="W17" s="305">
        <v>6</v>
      </c>
      <c r="X17" s="306" t="str">
        <f t="shared" si="3"/>
        <v>F</v>
      </c>
      <c r="Y17" s="306" t="str">
        <f t="shared" ca="1" si="0"/>
        <v>NO CUMPLE</v>
      </c>
      <c r="Z17" s="303" t="str">
        <f t="shared" ca="1" si="1"/>
        <v>NH</v>
      </c>
      <c r="AD17" s="334" t="str">
        <f t="shared" si="4"/>
        <v>F</v>
      </c>
      <c r="AE17" s="87" t="str">
        <f t="shared" ca="1" si="2"/>
        <v>NO CUMPLE</v>
      </c>
      <c r="AF17" s="8"/>
      <c r="AG17" s="11" t="s">
        <v>110</v>
      </c>
      <c r="AH17" s="86">
        <f t="shared" si="5"/>
        <v>138</v>
      </c>
      <c r="AI17" s="485"/>
    </row>
    <row r="18" spans="1:35" s="5" customFormat="1" ht="24.95" customHeight="1">
      <c r="A18" s="10"/>
      <c r="B18" s="398"/>
      <c r="C18" s="695"/>
      <c r="D18" s="695"/>
      <c r="E18" s="695"/>
      <c r="F18" s="680"/>
      <c r="G18" s="696"/>
      <c r="H18" s="682"/>
      <c r="I18" s="683"/>
      <c r="J18" s="667" t="s">
        <v>380</v>
      </c>
      <c r="K18" s="135">
        <v>721516</v>
      </c>
      <c r="L18" s="667" t="s">
        <v>379</v>
      </c>
      <c r="M18" s="135">
        <v>921217</v>
      </c>
      <c r="N18" s="684"/>
      <c r="O18" s="684"/>
      <c r="P18" s="697"/>
      <c r="Q18" s="698"/>
      <c r="R18" s="686"/>
      <c r="S18" s="422"/>
      <c r="T18" s="679"/>
      <c r="W18" s="305">
        <v>7</v>
      </c>
      <c r="X18" s="306" t="str">
        <f t="shared" si="3"/>
        <v>G</v>
      </c>
      <c r="Y18" s="306" t="str">
        <f t="shared" ca="1" si="0"/>
        <v>NO CUMPLE</v>
      </c>
      <c r="Z18" s="303" t="str">
        <f t="shared" ca="1" si="1"/>
        <v>NH</v>
      </c>
      <c r="AD18" s="334" t="str">
        <f t="shared" si="4"/>
        <v>G</v>
      </c>
      <c r="AE18" s="87" t="str">
        <f t="shared" ca="1" si="2"/>
        <v>NO CUMPLE</v>
      </c>
      <c r="AF18" s="93"/>
      <c r="AG18" s="11" t="s">
        <v>110</v>
      </c>
      <c r="AH18" s="86">
        <f t="shared" ref="AH18:AH26" si="7">AH17+AI$13</f>
        <v>160</v>
      </c>
      <c r="AI18" s="485"/>
    </row>
    <row r="19" spans="1:35" s="5" customFormat="1" ht="24.95" customHeight="1">
      <c r="A19" s="10"/>
      <c r="B19" s="396">
        <v>3</v>
      </c>
      <c r="C19" s="663">
        <v>31</v>
      </c>
      <c r="D19" s="663">
        <v>22</v>
      </c>
      <c r="E19" s="699">
        <v>43810</v>
      </c>
      <c r="F19" s="663" t="s">
        <v>376</v>
      </c>
      <c r="G19" s="664">
        <v>77.33</v>
      </c>
      <c r="H19" s="665" t="s">
        <v>152</v>
      </c>
      <c r="I19" s="666">
        <v>1</v>
      </c>
      <c r="J19" s="667" t="s">
        <v>379</v>
      </c>
      <c r="K19" s="135">
        <v>461516</v>
      </c>
      <c r="L19" s="667" t="s">
        <v>379</v>
      </c>
      <c r="M19" s="135">
        <v>811115</v>
      </c>
      <c r="N19" s="668" t="s">
        <v>411</v>
      </c>
      <c r="O19" s="668" t="s">
        <v>412</v>
      </c>
      <c r="P19" s="689" t="s">
        <v>583</v>
      </c>
      <c r="Q19" s="690" t="s">
        <v>580</v>
      </c>
      <c r="R19" s="690" t="s">
        <v>498</v>
      </c>
      <c r="S19" s="420">
        <f t="shared" ref="S19" si="8">IF(COUNTIF(J19:M21,"CUMPLE")&gt;=1,(G19*I19),0)* (IF(N19="PRESENTÓ CERTIFICADO",1,0))* (IF(O19="ACORDE A ITEM 5.2.1 (T.R.)",1,0) )* ( IF(OR(Q19="SIN OBSERVACIÓN", Q19="REQUERIMIENTOS SUBSANADOS"),1,0)) *(IF(OR(R19="NINGUNO", R19="CUMPLEN CON LO SOLICITADO"),1,0))</f>
        <v>77.33</v>
      </c>
      <c r="T19" s="679"/>
      <c r="W19" s="305">
        <v>8</v>
      </c>
      <c r="X19" s="306" t="str">
        <f t="shared" si="3"/>
        <v>H</v>
      </c>
      <c r="Y19" s="306" t="str">
        <f t="shared" ca="1" si="0"/>
        <v>NO CUMPLE</v>
      </c>
      <c r="Z19" s="303" t="str">
        <f t="shared" ca="1" si="1"/>
        <v>NH</v>
      </c>
      <c r="AD19" s="334" t="str">
        <f t="shared" si="4"/>
        <v>H</v>
      </c>
      <c r="AE19" s="87" t="str">
        <f t="shared" ca="1" si="2"/>
        <v>NO CUMPLE</v>
      </c>
      <c r="AF19" s="93"/>
      <c r="AG19" s="11" t="s">
        <v>110</v>
      </c>
      <c r="AH19" s="86">
        <f t="shared" si="7"/>
        <v>182</v>
      </c>
      <c r="AI19" s="485"/>
    </row>
    <row r="20" spans="1:35" s="5" customFormat="1" ht="24.95" customHeight="1">
      <c r="A20" s="10"/>
      <c r="B20" s="397"/>
      <c r="C20" s="672"/>
      <c r="D20" s="672"/>
      <c r="E20" s="672"/>
      <c r="F20" s="672"/>
      <c r="G20" s="673"/>
      <c r="H20" s="674"/>
      <c r="I20" s="675"/>
      <c r="J20" s="667" t="s">
        <v>380</v>
      </c>
      <c r="K20" s="135">
        <v>721515</v>
      </c>
      <c r="L20" s="667" t="s">
        <v>380</v>
      </c>
      <c r="M20" s="135">
        <v>811117</v>
      </c>
      <c r="N20" s="676"/>
      <c r="O20" s="676"/>
      <c r="P20" s="693"/>
      <c r="Q20" s="694"/>
      <c r="R20" s="694"/>
      <c r="S20" s="421"/>
      <c r="T20" s="679"/>
      <c r="W20" s="305">
        <v>9</v>
      </c>
      <c r="X20" s="306" t="str">
        <f t="shared" si="3"/>
        <v>I</v>
      </c>
      <c r="Y20" s="306" t="str">
        <f t="shared" ca="1" si="0"/>
        <v>NO CUMPLE</v>
      </c>
      <c r="Z20" s="303" t="str">
        <f t="shared" ca="1" si="1"/>
        <v>NH</v>
      </c>
      <c r="AD20" s="334" t="str">
        <f t="shared" si="4"/>
        <v>I</v>
      </c>
      <c r="AE20" s="87" t="str">
        <f t="shared" ca="1" si="2"/>
        <v>NO CUMPLE</v>
      </c>
      <c r="AF20" s="93"/>
      <c r="AG20" s="11" t="s">
        <v>110</v>
      </c>
      <c r="AH20" s="86">
        <f t="shared" si="7"/>
        <v>204</v>
      </c>
      <c r="AI20" s="485"/>
    </row>
    <row r="21" spans="1:35" s="5" customFormat="1" ht="24.95" customHeight="1">
      <c r="A21" s="10"/>
      <c r="B21" s="398"/>
      <c r="C21" s="680"/>
      <c r="D21" s="680"/>
      <c r="E21" s="680"/>
      <c r="F21" s="680"/>
      <c r="G21" s="681"/>
      <c r="H21" s="682"/>
      <c r="I21" s="683"/>
      <c r="J21" s="667" t="s">
        <v>380</v>
      </c>
      <c r="K21" s="135">
        <v>721516</v>
      </c>
      <c r="L21" s="667" t="s">
        <v>380</v>
      </c>
      <c r="M21" s="135">
        <v>921217</v>
      </c>
      <c r="N21" s="684"/>
      <c r="O21" s="684"/>
      <c r="P21" s="697"/>
      <c r="Q21" s="698"/>
      <c r="R21" s="698"/>
      <c r="S21" s="422"/>
      <c r="T21" s="679"/>
      <c r="W21" s="305">
        <v>10</v>
      </c>
      <c r="X21" s="306" t="str">
        <f t="shared" si="3"/>
        <v>J</v>
      </c>
      <c r="Y21" s="306" t="str">
        <f t="shared" ca="1" si="0"/>
        <v>NO CUMPLE</v>
      </c>
      <c r="Z21" s="303" t="str">
        <f t="shared" ca="1" si="1"/>
        <v>NH</v>
      </c>
      <c r="AD21" s="334" t="str">
        <f t="shared" si="4"/>
        <v>J</v>
      </c>
      <c r="AE21" s="87" t="str">
        <f t="shared" ca="1" si="2"/>
        <v>NO CUMPLE</v>
      </c>
      <c r="AF21" s="93"/>
      <c r="AG21" s="11" t="s">
        <v>110</v>
      </c>
      <c r="AH21" s="86">
        <f t="shared" si="7"/>
        <v>226</v>
      </c>
      <c r="AI21" s="485"/>
    </row>
    <row r="22" spans="1:35" s="5" customFormat="1" ht="24.95" customHeight="1">
      <c r="A22" s="10"/>
      <c r="B22" s="396">
        <v>4</v>
      </c>
      <c r="C22" s="687">
        <v>33</v>
      </c>
      <c r="D22" s="687">
        <v>24</v>
      </c>
      <c r="E22" s="687" t="s">
        <v>377</v>
      </c>
      <c r="F22" s="687" t="s">
        <v>378</v>
      </c>
      <c r="G22" s="688">
        <v>242.06</v>
      </c>
      <c r="H22" s="665" t="s">
        <v>152</v>
      </c>
      <c r="I22" s="666">
        <v>1</v>
      </c>
      <c r="J22" s="667" t="s">
        <v>379</v>
      </c>
      <c r="K22" s="135">
        <v>461516</v>
      </c>
      <c r="L22" s="667" t="s">
        <v>379</v>
      </c>
      <c r="M22" s="135">
        <v>811115</v>
      </c>
      <c r="N22" s="668" t="s">
        <v>411</v>
      </c>
      <c r="O22" s="668" t="s">
        <v>412</v>
      </c>
      <c r="P22" s="689"/>
      <c r="Q22" s="690" t="s">
        <v>413</v>
      </c>
      <c r="R22" s="670" t="s">
        <v>498</v>
      </c>
      <c r="S22" s="420">
        <f t="shared" ref="S22" si="9">IF(COUNTIF(J22:M24,"CUMPLE")&gt;=1,(G22*I22),0)* (IF(N22="PRESENTÓ CERTIFICADO",1,0))* (IF(O22="ACORDE A ITEM 5.2.1 (T.R.)",1,0) )* ( IF(OR(Q22="SIN OBSERVACIÓN", Q22="REQUERIMIENTOS SUBSANADOS"),1,0)) *(IF(OR(R22="NINGUNO", R22="CUMPLEN CON LO SOLICITADO"),1,0))</f>
        <v>242.06</v>
      </c>
      <c r="T22" s="679"/>
      <c r="W22" s="305">
        <v>11</v>
      </c>
      <c r="X22" s="306" t="str">
        <f t="shared" si="3"/>
        <v>K</v>
      </c>
      <c r="Y22" s="306" t="str">
        <f t="shared" ca="1" si="0"/>
        <v>NO CUMPLE</v>
      </c>
      <c r="Z22" s="303" t="str">
        <f t="shared" ca="1" si="1"/>
        <v>NH</v>
      </c>
      <c r="AD22" s="334" t="str">
        <f t="shared" si="4"/>
        <v>K</v>
      </c>
      <c r="AE22" s="87" t="str">
        <f t="shared" ca="1" si="2"/>
        <v>NO CUMPLE</v>
      </c>
      <c r="AF22" s="93"/>
      <c r="AG22" s="11" t="s">
        <v>110</v>
      </c>
      <c r="AH22" s="86">
        <f t="shared" si="7"/>
        <v>248</v>
      </c>
      <c r="AI22" s="485"/>
    </row>
    <row r="23" spans="1:35" s="5" customFormat="1" ht="24.95" customHeight="1">
      <c r="A23" s="10"/>
      <c r="B23" s="397"/>
      <c r="C23" s="691"/>
      <c r="D23" s="691"/>
      <c r="E23" s="691"/>
      <c r="F23" s="691"/>
      <c r="G23" s="692"/>
      <c r="H23" s="674"/>
      <c r="I23" s="675"/>
      <c r="J23" s="667" t="s">
        <v>380</v>
      </c>
      <c r="K23" s="135">
        <v>721515</v>
      </c>
      <c r="L23" s="667" t="s">
        <v>380</v>
      </c>
      <c r="M23" s="135">
        <v>811117</v>
      </c>
      <c r="N23" s="676"/>
      <c r="O23" s="676"/>
      <c r="P23" s="693"/>
      <c r="Q23" s="694"/>
      <c r="R23" s="678"/>
      <c r="S23" s="421"/>
      <c r="T23" s="679"/>
      <c r="W23" s="305">
        <v>12</v>
      </c>
      <c r="X23" s="306" t="str">
        <f t="shared" si="3"/>
        <v>L</v>
      </c>
      <c r="Y23" s="306" t="str">
        <f t="shared" ca="1" si="0"/>
        <v>NO CUMPLE</v>
      </c>
      <c r="Z23" s="303" t="str">
        <f t="shared" ca="1" si="1"/>
        <v>NH</v>
      </c>
      <c r="AD23" s="334" t="str">
        <f t="shared" si="4"/>
        <v>L</v>
      </c>
      <c r="AE23" s="87" t="str">
        <f t="shared" ca="1" si="2"/>
        <v>NO CUMPLE</v>
      </c>
      <c r="AF23" s="93"/>
      <c r="AG23" s="11" t="s">
        <v>110</v>
      </c>
      <c r="AH23" s="86">
        <f t="shared" si="7"/>
        <v>270</v>
      </c>
      <c r="AI23" s="485"/>
    </row>
    <row r="24" spans="1:35" s="5" customFormat="1" ht="24.95" customHeight="1">
      <c r="A24" s="10"/>
      <c r="B24" s="398"/>
      <c r="C24" s="695"/>
      <c r="D24" s="695"/>
      <c r="E24" s="695"/>
      <c r="F24" s="695"/>
      <c r="G24" s="696"/>
      <c r="H24" s="682"/>
      <c r="I24" s="683"/>
      <c r="J24" s="667" t="s">
        <v>380</v>
      </c>
      <c r="K24" s="135">
        <v>721516</v>
      </c>
      <c r="L24" s="667" t="s">
        <v>379</v>
      </c>
      <c r="M24" s="135">
        <v>921217</v>
      </c>
      <c r="N24" s="684"/>
      <c r="O24" s="684"/>
      <c r="P24" s="697"/>
      <c r="Q24" s="698"/>
      <c r="R24" s="686"/>
      <c r="S24" s="422"/>
      <c r="T24" s="679"/>
      <c r="W24" s="305">
        <v>13</v>
      </c>
      <c r="X24" s="306" t="str">
        <f t="shared" si="3"/>
        <v>M</v>
      </c>
      <c r="Y24" s="306" t="str">
        <f t="shared" ca="1" si="0"/>
        <v>NO CUMPLE</v>
      </c>
      <c r="Z24" s="303" t="str">
        <f t="shared" ca="1" si="1"/>
        <v>NH</v>
      </c>
      <c r="AD24" s="334" t="str">
        <f t="shared" si="4"/>
        <v>M</v>
      </c>
      <c r="AE24" s="87" t="str">
        <f t="shared" ca="1" si="2"/>
        <v>NO CUMPLE</v>
      </c>
      <c r="AF24" s="93"/>
      <c r="AG24" s="11" t="s">
        <v>110</v>
      </c>
      <c r="AH24" s="86">
        <f t="shared" si="7"/>
        <v>292</v>
      </c>
      <c r="AI24" s="485"/>
    </row>
    <row r="25" spans="1:35" s="5" customFormat="1" ht="24.95" hidden="1" customHeight="1">
      <c r="A25" s="10"/>
      <c r="B25" s="396">
        <v>5</v>
      </c>
      <c r="C25" s="663"/>
      <c r="D25" s="663"/>
      <c r="E25" s="663"/>
      <c r="F25" s="663"/>
      <c r="G25" s="664"/>
      <c r="H25" s="665"/>
      <c r="I25" s="666"/>
      <c r="J25" s="667"/>
      <c r="K25" s="135">
        <v>461516</v>
      </c>
      <c r="L25" s="667"/>
      <c r="M25" s="135">
        <v>811115</v>
      </c>
      <c r="N25" s="668"/>
      <c r="O25" s="668"/>
      <c r="P25" s="669"/>
      <c r="Q25" s="670"/>
      <c r="R25" s="670"/>
      <c r="S25" s="420">
        <f t="shared" ref="S25" si="10">IF(COUNTIF(J25:M27,"CUMPLE")&gt;=1,(G25*I25),0)* (IF(N25="PRESENTÓ CERTIFICADO",1,0))* (IF(O25="ACORDE A ITEM 5.2.1 (T.R.)",1,0) )* ( IF(OR(Q25="SIN OBSERVACIÓN", Q25="REQUERIMIENTOS SUBSANADOS"),1,0)) *(IF(OR(R25="NINGUNO", R25="CUMPLEN CON LO SOLICITADO"),1,0))</f>
        <v>0</v>
      </c>
      <c r="T25" s="679"/>
      <c r="W25" s="305">
        <v>14</v>
      </c>
      <c r="X25" s="306" t="str">
        <f t="shared" si="3"/>
        <v>N</v>
      </c>
      <c r="Y25" s="306" t="str">
        <f t="shared" ca="1" si="0"/>
        <v>NO CUMPLE</v>
      </c>
      <c r="Z25" s="303" t="str">
        <f t="shared" ca="1" si="1"/>
        <v>NH</v>
      </c>
      <c r="AD25" s="334" t="str">
        <f t="shared" si="4"/>
        <v>N</v>
      </c>
      <c r="AE25" s="87" t="str">
        <f t="shared" ca="1" si="2"/>
        <v>NO CUMPLE</v>
      </c>
      <c r="AF25" s="93"/>
      <c r="AG25" s="11" t="s">
        <v>110</v>
      </c>
      <c r="AH25" s="86">
        <f t="shared" si="7"/>
        <v>314</v>
      </c>
      <c r="AI25" s="485"/>
    </row>
    <row r="26" spans="1:35" s="5" customFormat="1" ht="24.95" hidden="1" customHeight="1">
      <c r="A26" s="10"/>
      <c r="B26" s="397"/>
      <c r="C26" s="672"/>
      <c r="D26" s="672"/>
      <c r="E26" s="672"/>
      <c r="F26" s="672"/>
      <c r="G26" s="673"/>
      <c r="H26" s="674"/>
      <c r="I26" s="675"/>
      <c r="J26" s="667"/>
      <c r="K26" s="135">
        <v>721515</v>
      </c>
      <c r="L26" s="667"/>
      <c r="M26" s="135">
        <v>811117</v>
      </c>
      <c r="N26" s="676"/>
      <c r="O26" s="676"/>
      <c r="P26" s="677"/>
      <c r="Q26" s="678"/>
      <c r="R26" s="678"/>
      <c r="S26" s="421"/>
      <c r="T26" s="679"/>
      <c r="W26" s="305">
        <v>15</v>
      </c>
      <c r="X26" s="306" t="str">
        <f t="shared" ref="X26:X41" si="11">IFERROR(VLOOKUP(W26,LISTA_OFERENTES,2,FALSE)," ")</f>
        <v>Ñ</v>
      </c>
      <c r="Y26" s="306" t="str">
        <f t="shared" ca="1" si="0"/>
        <v>NO CUMPLE</v>
      </c>
      <c r="Z26" s="303" t="str">
        <f t="shared" ca="1" si="1"/>
        <v>NH</v>
      </c>
      <c r="AD26" s="334" t="str">
        <f t="shared" si="4"/>
        <v>Ñ</v>
      </c>
      <c r="AE26" s="87" t="str">
        <f t="shared" ca="1" si="2"/>
        <v>NO CUMPLE</v>
      </c>
      <c r="AF26" s="93"/>
      <c r="AG26" s="11" t="s">
        <v>110</v>
      </c>
      <c r="AH26" s="86">
        <f t="shared" si="7"/>
        <v>336</v>
      </c>
      <c r="AI26" s="485"/>
    </row>
    <row r="27" spans="1:35" s="5" customFormat="1" ht="24.95" hidden="1" customHeight="1">
      <c r="A27" s="10"/>
      <c r="B27" s="398"/>
      <c r="C27" s="680"/>
      <c r="D27" s="680"/>
      <c r="E27" s="680"/>
      <c r="F27" s="680"/>
      <c r="G27" s="681"/>
      <c r="H27" s="682"/>
      <c r="I27" s="683"/>
      <c r="J27" s="667"/>
      <c r="K27" s="135">
        <v>721516</v>
      </c>
      <c r="L27" s="667"/>
      <c r="M27" s="135">
        <v>921217</v>
      </c>
      <c r="N27" s="684"/>
      <c r="O27" s="684"/>
      <c r="P27" s="685"/>
      <c r="Q27" s="686"/>
      <c r="R27" s="686"/>
      <c r="S27" s="422"/>
      <c r="T27" s="700"/>
      <c r="W27" s="305">
        <v>16</v>
      </c>
      <c r="X27" s="306" t="str">
        <f t="shared" si="11"/>
        <v>O1</v>
      </c>
      <c r="Y27" s="306" t="str">
        <f t="shared" ca="1" si="0"/>
        <v>NO CUMPLE</v>
      </c>
      <c r="Z27" s="303" t="str">
        <f t="shared" ca="1" si="1"/>
        <v>NH</v>
      </c>
      <c r="AD27" s="334" t="str">
        <f t="shared" si="4"/>
        <v>O1</v>
      </c>
      <c r="AE27" s="87" t="str">
        <f t="shared" ca="1" si="2"/>
        <v>NO CUMPLE</v>
      </c>
      <c r="AG27" s="11" t="s">
        <v>110</v>
      </c>
      <c r="AH27" s="86">
        <f t="shared" ref="AH27:AH41" si="12">AH26+AI$13</f>
        <v>358</v>
      </c>
      <c r="AI27" s="485"/>
    </row>
    <row r="28" spans="1:35" s="2" customFormat="1" ht="24.95" customHeight="1">
      <c r="B28" s="423" t="str">
        <f>IF(S29=" "," ",IF(S29&gt;=$H$6,"CUMPLE CON LA EXPERIENCIA REQUERIDA","NO CUMPLE CON LA EXPERIENCIA REQUERIDA"))</f>
        <v>CUMPLE CON LA EXPERIENCIA REQUERIDA</v>
      </c>
      <c r="C28" s="424"/>
      <c r="D28" s="424"/>
      <c r="E28" s="424"/>
      <c r="F28" s="424"/>
      <c r="G28" s="424"/>
      <c r="H28" s="424"/>
      <c r="I28" s="424"/>
      <c r="J28" s="424"/>
      <c r="K28" s="424"/>
      <c r="L28" s="424"/>
      <c r="M28" s="424"/>
      <c r="N28" s="424"/>
      <c r="O28" s="425"/>
      <c r="P28" s="429" t="s">
        <v>21</v>
      </c>
      <c r="Q28" s="430"/>
      <c r="R28" s="7"/>
      <c r="S28" s="6">
        <f>IF(T13="SI",SUM(S13:S27),0)</f>
        <v>1427.52</v>
      </c>
      <c r="T28" s="431" t="str">
        <f>IF(S29=" "," ",IF(S29&gt;=$H$6,"CUMPLE","NO CUMPLE"))</f>
        <v>CUMPLE</v>
      </c>
      <c r="W28" s="305">
        <v>17</v>
      </c>
      <c r="X28" s="306" t="str">
        <f t="shared" si="11"/>
        <v>O2</v>
      </c>
      <c r="Y28" s="306" t="str">
        <f t="shared" ca="1" si="0"/>
        <v>NO CUMPLE</v>
      </c>
      <c r="Z28" s="303" t="str">
        <f t="shared" ca="1" si="1"/>
        <v>NH</v>
      </c>
      <c r="AA28" s="5"/>
      <c r="AB28" s="5"/>
      <c r="AC28" s="5"/>
      <c r="AD28" s="334" t="str">
        <f t="shared" si="4"/>
        <v>O2</v>
      </c>
      <c r="AE28" s="87" t="str">
        <f t="shared" ca="1" si="2"/>
        <v>NO CUMPLE</v>
      </c>
      <c r="AF28" s="5"/>
      <c r="AG28" s="11" t="s">
        <v>110</v>
      </c>
      <c r="AH28" s="86">
        <f t="shared" si="12"/>
        <v>380</v>
      </c>
      <c r="AI28" s="485"/>
    </row>
    <row r="29" spans="1:35" s="5" customFormat="1" ht="24.95" customHeight="1">
      <c r="B29" s="426"/>
      <c r="C29" s="427"/>
      <c r="D29" s="427"/>
      <c r="E29" s="427"/>
      <c r="F29" s="427"/>
      <c r="G29" s="427"/>
      <c r="H29" s="427"/>
      <c r="I29" s="427"/>
      <c r="J29" s="427"/>
      <c r="K29" s="427"/>
      <c r="L29" s="427"/>
      <c r="M29" s="427"/>
      <c r="N29" s="427"/>
      <c r="O29" s="428"/>
      <c r="P29" s="429" t="s">
        <v>23</v>
      </c>
      <c r="Q29" s="430"/>
      <c r="R29" s="7"/>
      <c r="S29" s="74">
        <f>IFERROR((S28/$P$6)," ")</f>
        <v>6.9635121951219512</v>
      </c>
      <c r="T29" s="432"/>
      <c r="W29" s="305">
        <v>18</v>
      </c>
      <c r="X29" s="306" t="str">
        <f t="shared" si="11"/>
        <v>O3</v>
      </c>
      <c r="Y29" s="306" t="str">
        <f t="shared" ca="1" si="0"/>
        <v>NO CUMPLE</v>
      </c>
      <c r="Z29" s="303" t="str">
        <f t="shared" ca="1" si="1"/>
        <v>NH</v>
      </c>
      <c r="AD29" s="334" t="str">
        <f t="shared" si="4"/>
        <v>O3</v>
      </c>
      <c r="AE29" s="87" t="str">
        <f t="shared" ca="1" si="2"/>
        <v>NO CUMPLE</v>
      </c>
      <c r="AG29" s="11" t="s">
        <v>110</v>
      </c>
      <c r="AH29" s="86">
        <f t="shared" si="12"/>
        <v>402</v>
      </c>
      <c r="AI29" s="485"/>
    </row>
    <row r="30" spans="1:35" s="5" customFormat="1" ht="30" customHeight="1">
      <c r="W30" s="305">
        <v>19</v>
      </c>
      <c r="X30" s="306" t="str">
        <f t="shared" si="11"/>
        <v>O4</v>
      </c>
      <c r="Y30" s="306" t="str">
        <f t="shared" ca="1" si="0"/>
        <v>NO CUMPLE</v>
      </c>
      <c r="Z30" s="303" t="str">
        <f t="shared" ca="1" si="1"/>
        <v>NH</v>
      </c>
      <c r="AD30" s="334" t="str">
        <f t="shared" si="4"/>
        <v>O4</v>
      </c>
      <c r="AE30" s="87" t="str">
        <f t="shared" ca="1" si="2"/>
        <v>NO CUMPLE</v>
      </c>
      <c r="AG30" s="11" t="s">
        <v>110</v>
      </c>
      <c r="AH30" s="86">
        <f t="shared" si="12"/>
        <v>424</v>
      </c>
      <c r="AI30" s="485"/>
    </row>
    <row r="31" spans="1:35" ht="30" customHeight="1">
      <c r="W31" s="305">
        <v>20</v>
      </c>
      <c r="X31" s="306" t="str">
        <f t="shared" si="11"/>
        <v>O5</v>
      </c>
      <c r="Y31" s="306" t="str">
        <f t="shared" ca="1" si="0"/>
        <v>NO CUMPLE</v>
      </c>
      <c r="Z31" s="303" t="str">
        <f t="shared" ca="1" si="1"/>
        <v>NH</v>
      </c>
      <c r="AA31" s="5"/>
      <c r="AB31" s="5"/>
      <c r="AC31" s="5"/>
      <c r="AD31" s="334" t="str">
        <f t="shared" si="4"/>
        <v>O5</v>
      </c>
      <c r="AE31" s="87" t="str">
        <f t="shared" ca="1" si="2"/>
        <v>NO CUMPLE</v>
      </c>
      <c r="AF31" s="5"/>
      <c r="AG31" s="11" t="s">
        <v>110</v>
      </c>
      <c r="AH31" s="86">
        <f t="shared" si="12"/>
        <v>446</v>
      </c>
      <c r="AI31" s="485"/>
    </row>
    <row r="32" spans="1:35" ht="36" customHeight="1">
      <c r="B32" s="94">
        <v>2</v>
      </c>
      <c r="C32" s="451" t="s">
        <v>75</v>
      </c>
      <c r="D32" s="452"/>
      <c r="E32" s="453"/>
      <c r="F32" s="454" t="str">
        <f>IFERROR(VLOOKUP(B32,LISTA_OFERENTES,2,FALSE)," ")</f>
        <v>FRISSON TECHNOLOGIES S.A.S</v>
      </c>
      <c r="G32" s="455"/>
      <c r="H32" s="455"/>
      <c r="I32" s="455"/>
      <c r="J32" s="455"/>
      <c r="K32" s="455"/>
      <c r="L32" s="455"/>
      <c r="M32" s="455"/>
      <c r="N32" s="455"/>
      <c r="O32" s="456"/>
      <c r="P32" s="457" t="s">
        <v>102</v>
      </c>
      <c r="Q32" s="458"/>
      <c r="R32" s="459"/>
      <c r="S32" s="332">
        <f>5-(INT(COUNTBLANK(C35:C49))-10)</f>
        <v>4</v>
      </c>
      <c r="T32" s="2"/>
      <c r="W32" s="305">
        <v>21</v>
      </c>
      <c r="X32" s="306" t="str">
        <f t="shared" si="11"/>
        <v>O6</v>
      </c>
      <c r="Y32" s="306" t="str">
        <f t="shared" ca="1" si="0"/>
        <v>NO CUMPLE</v>
      </c>
      <c r="Z32" s="303" t="str">
        <f t="shared" ca="1" si="1"/>
        <v>NH</v>
      </c>
      <c r="AA32" s="5"/>
      <c r="AB32" s="5"/>
      <c r="AC32" s="5"/>
      <c r="AD32" s="334" t="str">
        <f t="shared" si="4"/>
        <v>O6</v>
      </c>
      <c r="AE32" s="87" t="str">
        <f t="shared" ca="1" si="2"/>
        <v>NO CUMPLE</v>
      </c>
      <c r="AF32" s="5"/>
      <c r="AG32" s="11" t="s">
        <v>110</v>
      </c>
      <c r="AH32" s="86">
        <f t="shared" si="12"/>
        <v>468</v>
      </c>
      <c r="AI32" s="485"/>
    </row>
    <row r="33" spans="1:35" s="8" customFormat="1" ht="38.25" customHeight="1">
      <c r="B33" s="460" t="s">
        <v>43</v>
      </c>
      <c r="C33" s="462" t="s">
        <v>14</v>
      </c>
      <c r="D33" s="462" t="s">
        <v>15</v>
      </c>
      <c r="E33" s="462" t="s">
        <v>16</v>
      </c>
      <c r="F33" s="462" t="s">
        <v>17</v>
      </c>
      <c r="G33" s="462" t="s">
        <v>18</v>
      </c>
      <c r="H33" s="462" t="s">
        <v>19</v>
      </c>
      <c r="I33" s="462" t="s">
        <v>20</v>
      </c>
      <c r="J33" s="464" t="s">
        <v>50</v>
      </c>
      <c r="K33" s="465"/>
      <c r="L33" s="465"/>
      <c r="M33" s="466"/>
      <c r="N33" s="462" t="s">
        <v>76</v>
      </c>
      <c r="O33" s="462" t="s">
        <v>77</v>
      </c>
      <c r="P33" s="4" t="s">
        <v>78</v>
      </c>
      <c r="Q33" s="4"/>
      <c r="R33" s="462" t="s">
        <v>79</v>
      </c>
      <c r="S33" s="462" t="s">
        <v>80</v>
      </c>
      <c r="T33" s="462" t="str">
        <f>T11</f>
        <v>CUMPLE CON EL REQUERIMIENTO OBLIGATORIO DE QUE CADA CERTIFICADO DEBE ESTAR SOPORTADO EN MÍNIMO DOS DE LOS CÓDIGOS UNSPSC?</v>
      </c>
      <c r="U33" s="9"/>
      <c r="V33" s="9"/>
      <c r="W33" s="305">
        <v>22</v>
      </c>
      <c r="X33" s="306" t="str">
        <f t="shared" si="11"/>
        <v>O7</v>
      </c>
      <c r="Y33" s="306" t="str">
        <f t="shared" ca="1" si="0"/>
        <v>NO CUMPLE</v>
      </c>
      <c r="Z33" s="303" t="str">
        <f t="shared" ca="1" si="1"/>
        <v>NH</v>
      </c>
      <c r="AA33" s="5"/>
      <c r="AB33" s="5"/>
      <c r="AC33" s="5"/>
      <c r="AD33" s="334" t="str">
        <f t="shared" si="4"/>
        <v>O7</v>
      </c>
      <c r="AE33" s="87" t="str">
        <f t="shared" ca="1" si="2"/>
        <v>NO CUMPLE</v>
      </c>
      <c r="AF33" s="5"/>
      <c r="AG33" s="11" t="s">
        <v>110</v>
      </c>
      <c r="AH33" s="86">
        <f t="shared" si="12"/>
        <v>490</v>
      </c>
      <c r="AI33" s="485"/>
    </row>
    <row r="34" spans="1:35" s="8" customFormat="1" ht="59.25" customHeight="1">
      <c r="B34" s="461"/>
      <c r="C34" s="463"/>
      <c r="D34" s="463"/>
      <c r="E34" s="463"/>
      <c r="F34" s="463"/>
      <c r="G34" s="463"/>
      <c r="H34" s="463"/>
      <c r="I34" s="463"/>
      <c r="J34" s="467" t="s">
        <v>82</v>
      </c>
      <c r="K34" s="468"/>
      <c r="L34" s="468"/>
      <c r="M34" s="469"/>
      <c r="N34" s="463"/>
      <c r="O34" s="463"/>
      <c r="P34" s="3" t="s">
        <v>12</v>
      </c>
      <c r="Q34" s="3" t="s">
        <v>81</v>
      </c>
      <c r="R34" s="463"/>
      <c r="S34" s="463"/>
      <c r="T34" s="463"/>
      <c r="U34" s="9"/>
      <c r="V34" s="9"/>
      <c r="W34" s="305">
        <v>23</v>
      </c>
      <c r="X34" s="306" t="str">
        <f t="shared" si="11"/>
        <v>O8</v>
      </c>
      <c r="Y34" s="306" t="str">
        <f t="shared" ca="1" si="0"/>
        <v>NO CUMPLE</v>
      </c>
      <c r="Z34" s="303" t="str">
        <f t="shared" ca="1" si="1"/>
        <v>NH</v>
      </c>
      <c r="AA34" s="5"/>
      <c r="AB34" s="5"/>
      <c r="AC34" s="5"/>
      <c r="AD34" s="334" t="str">
        <f t="shared" si="4"/>
        <v>O8</v>
      </c>
      <c r="AE34" s="87" t="str">
        <f t="shared" ca="1" si="2"/>
        <v>NO CUMPLE</v>
      </c>
      <c r="AF34" s="5"/>
      <c r="AG34" s="11" t="s">
        <v>110</v>
      </c>
      <c r="AH34" s="86">
        <f t="shared" si="12"/>
        <v>512</v>
      </c>
      <c r="AI34" s="485"/>
    </row>
    <row r="35" spans="1:35" s="5" customFormat="1" ht="24.95" customHeight="1">
      <c r="A35" s="10"/>
      <c r="B35" s="396">
        <v>1</v>
      </c>
      <c r="C35" s="663">
        <v>2</v>
      </c>
      <c r="D35" s="663">
        <v>30</v>
      </c>
      <c r="E35" s="663" t="s">
        <v>381</v>
      </c>
      <c r="F35" s="663" t="s">
        <v>382</v>
      </c>
      <c r="G35" s="701">
        <v>516.35</v>
      </c>
      <c r="H35" s="665" t="s">
        <v>152</v>
      </c>
      <c r="I35" s="666">
        <v>1</v>
      </c>
      <c r="J35" s="667" t="s">
        <v>380</v>
      </c>
      <c r="K35" s="135">
        <v>461516</v>
      </c>
      <c r="L35" s="667" t="s">
        <v>380</v>
      </c>
      <c r="M35" s="135">
        <v>811115</v>
      </c>
      <c r="N35" s="668" t="s">
        <v>411</v>
      </c>
      <c r="O35" s="668" t="s">
        <v>412</v>
      </c>
      <c r="P35" s="669"/>
      <c r="Q35" s="670" t="s">
        <v>413</v>
      </c>
      <c r="R35" s="670" t="s">
        <v>498</v>
      </c>
      <c r="S35" s="420">
        <f>IF(COUNTIF(J35:M37,"CUMPLE")&gt;=1,(G35*I35),0)* (IF(N35="PRESENTÓ CERTIFICADO",1,0))* (IF(O35="ACORDE A ITEM 5.2.1 (T.R.)",1,0) )* ( IF(OR(Q35="SIN OBSERVACIÓN", Q35="REQUERIMIENTOS SUBSANADOS"),1,0)) *(IF(OR(R35="NINGUNO", R35="CUMPLEN CON LO SOLICITADO"),1,0))</f>
        <v>516.35</v>
      </c>
      <c r="T35" s="671" t="s">
        <v>415</v>
      </c>
      <c r="W35" s="305">
        <v>24</v>
      </c>
      <c r="X35" s="306" t="str">
        <f t="shared" si="11"/>
        <v>O9</v>
      </c>
      <c r="Y35" s="306" t="str">
        <f t="shared" ca="1" si="0"/>
        <v>NO CUMPLE</v>
      </c>
      <c r="Z35" s="303" t="str">
        <f t="shared" ca="1" si="1"/>
        <v>NH</v>
      </c>
      <c r="AD35" s="334" t="str">
        <f t="shared" si="4"/>
        <v>O9</v>
      </c>
      <c r="AE35" s="87" t="str">
        <f t="shared" ca="1" si="2"/>
        <v>NO CUMPLE</v>
      </c>
      <c r="AG35" s="11" t="s">
        <v>110</v>
      </c>
      <c r="AH35" s="86">
        <f t="shared" si="12"/>
        <v>534</v>
      </c>
      <c r="AI35" s="485"/>
    </row>
    <row r="36" spans="1:35" s="5" customFormat="1" ht="24.95" customHeight="1">
      <c r="A36" s="10"/>
      <c r="B36" s="397"/>
      <c r="C36" s="672"/>
      <c r="D36" s="672"/>
      <c r="E36" s="672"/>
      <c r="F36" s="672"/>
      <c r="G36" s="673"/>
      <c r="H36" s="674"/>
      <c r="I36" s="675"/>
      <c r="J36" s="667" t="s">
        <v>380</v>
      </c>
      <c r="K36" s="135">
        <v>721515</v>
      </c>
      <c r="L36" s="667" t="s">
        <v>380</v>
      </c>
      <c r="M36" s="135">
        <v>811117</v>
      </c>
      <c r="N36" s="676"/>
      <c r="O36" s="676"/>
      <c r="P36" s="677"/>
      <c r="Q36" s="678"/>
      <c r="R36" s="678"/>
      <c r="S36" s="421"/>
      <c r="T36" s="679"/>
      <c r="W36" s="305">
        <v>25</v>
      </c>
      <c r="X36" s="306" t="str">
        <f t="shared" si="11"/>
        <v>O10</v>
      </c>
      <c r="Y36" s="306" t="str">
        <f t="shared" ca="1" si="0"/>
        <v>NO CUMPLE</v>
      </c>
      <c r="Z36" s="303" t="str">
        <f t="shared" ca="1" si="1"/>
        <v>NH</v>
      </c>
      <c r="AD36" s="334" t="str">
        <f t="shared" si="4"/>
        <v>O10</v>
      </c>
      <c r="AE36" s="87" t="str">
        <f t="shared" ca="1" si="2"/>
        <v>NO CUMPLE</v>
      </c>
      <c r="AG36" s="11" t="s">
        <v>110</v>
      </c>
      <c r="AH36" s="86">
        <f t="shared" si="12"/>
        <v>556</v>
      </c>
      <c r="AI36" s="485"/>
    </row>
    <row r="37" spans="1:35" s="5" customFormat="1" ht="24.95" customHeight="1">
      <c r="A37" s="10"/>
      <c r="B37" s="398"/>
      <c r="C37" s="680"/>
      <c r="D37" s="680"/>
      <c r="E37" s="680"/>
      <c r="F37" s="680"/>
      <c r="G37" s="681"/>
      <c r="H37" s="682"/>
      <c r="I37" s="683"/>
      <c r="J37" s="667" t="s">
        <v>380</v>
      </c>
      <c r="K37" s="135">
        <v>721516</v>
      </c>
      <c r="L37" s="667" t="s">
        <v>380</v>
      </c>
      <c r="M37" s="135">
        <v>921217</v>
      </c>
      <c r="N37" s="684"/>
      <c r="O37" s="684"/>
      <c r="P37" s="685"/>
      <c r="Q37" s="686"/>
      <c r="R37" s="686"/>
      <c r="S37" s="422"/>
      <c r="T37" s="679"/>
      <c r="W37" s="305">
        <v>26</v>
      </c>
      <c r="X37" s="306" t="str">
        <f t="shared" si="11"/>
        <v>O11</v>
      </c>
      <c r="Y37" s="306" t="str">
        <f t="shared" ca="1" si="0"/>
        <v>NO CUMPLE</v>
      </c>
      <c r="Z37" s="303" t="str">
        <f t="shared" ca="1" si="1"/>
        <v>NH</v>
      </c>
      <c r="AD37" s="334" t="str">
        <f t="shared" si="4"/>
        <v>O11</v>
      </c>
      <c r="AE37" s="87" t="str">
        <f t="shared" ca="1" si="2"/>
        <v>NO CUMPLE</v>
      </c>
      <c r="AG37" s="11" t="s">
        <v>110</v>
      </c>
      <c r="AH37" s="86">
        <f t="shared" si="12"/>
        <v>578</v>
      </c>
      <c r="AI37" s="485"/>
    </row>
    <row r="38" spans="1:35" s="5" customFormat="1" ht="24.95" customHeight="1">
      <c r="A38" s="10"/>
      <c r="B38" s="396">
        <v>2</v>
      </c>
      <c r="C38" s="687">
        <v>3</v>
      </c>
      <c r="D38" s="687">
        <v>38</v>
      </c>
      <c r="E38" s="687" t="s">
        <v>383</v>
      </c>
      <c r="F38" s="663" t="s">
        <v>384</v>
      </c>
      <c r="G38" s="702">
        <v>65.08</v>
      </c>
      <c r="H38" s="665" t="s">
        <v>385</v>
      </c>
      <c r="I38" s="703">
        <v>0.5</v>
      </c>
      <c r="J38" s="667" t="s">
        <v>380</v>
      </c>
      <c r="K38" s="135">
        <v>461516</v>
      </c>
      <c r="L38" s="667" t="s">
        <v>379</v>
      </c>
      <c r="M38" s="135">
        <v>811115</v>
      </c>
      <c r="N38" s="668" t="s">
        <v>411</v>
      </c>
      <c r="O38" s="668" t="s">
        <v>412</v>
      </c>
      <c r="P38" s="669"/>
      <c r="Q38" s="690" t="s">
        <v>413</v>
      </c>
      <c r="R38" s="670" t="s">
        <v>498</v>
      </c>
      <c r="S38" s="420">
        <f t="shared" ref="S38" si="13">IF(COUNTIF(J38:M40,"CUMPLE")&gt;=1,(G38*I38),0)* (IF(N38="PRESENTÓ CERTIFICADO",1,0))* (IF(O38="ACORDE A ITEM 5.2.1 (T.R.)",1,0) )* ( IF(OR(Q38="SIN OBSERVACIÓN", Q38="REQUERIMIENTOS SUBSANADOS"),1,0)) *(IF(OR(R38="NINGUNO", R38="CUMPLEN CON LO SOLICITADO"),1,0))</f>
        <v>32.54</v>
      </c>
      <c r="T38" s="679"/>
      <c r="W38" s="305">
        <v>27</v>
      </c>
      <c r="X38" s="306" t="str">
        <f t="shared" si="11"/>
        <v>O12</v>
      </c>
      <c r="Y38" s="306" t="str">
        <f t="shared" ca="1" si="0"/>
        <v>NO CUMPLE</v>
      </c>
      <c r="Z38" s="303" t="str">
        <f t="shared" ca="1" si="1"/>
        <v>NH</v>
      </c>
      <c r="AD38" s="334" t="str">
        <f t="shared" si="4"/>
        <v>O12</v>
      </c>
      <c r="AE38" s="87" t="str">
        <f t="shared" ca="1" si="2"/>
        <v>NO CUMPLE</v>
      </c>
      <c r="AG38" s="11" t="s">
        <v>110</v>
      </c>
      <c r="AH38" s="86">
        <f t="shared" si="12"/>
        <v>600</v>
      </c>
      <c r="AI38" s="485"/>
    </row>
    <row r="39" spans="1:35" s="5" customFormat="1" ht="24.95" customHeight="1">
      <c r="A39" s="10"/>
      <c r="B39" s="397"/>
      <c r="C39" s="691"/>
      <c r="D39" s="691"/>
      <c r="E39" s="691"/>
      <c r="F39" s="672"/>
      <c r="G39" s="692"/>
      <c r="H39" s="674"/>
      <c r="I39" s="704"/>
      <c r="J39" s="667" t="s">
        <v>380</v>
      </c>
      <c r="K39" s="135">
        <v>721515</v>
      </c>
      <c r="L39" s="667" t="s">
        <v>379</v>
      </c>
      <c r="M39" s="135">
        <v>811117</v>
      </c>
      <c r="N39" s="676"/>
      <c r="O39" s="676"/>
      <c r="P39" s="677"/>
      <c r="Q39" s="694"/>
      <c r="R39" s="678"/>
      <c r="S39" s="421"/>
      <c r="T39" s="679"/>
      <c r="W39" s="305">
        <v>28</v>
      </c>
      <c r="X39" s="306" t="str">
        <f t="shared" si="11"/>
        <v>O13</v>
      </c>
      <c r="Y39" s="306" t="str">
        <f t="shared" ca="1" si="0"/>
        <v>NO CUMPLE</v>
      </c>
      <c r="Z39" s="303" t="str">
        <f t="shared" ca="1" si="1"/>
        <v>NH</v>
      </c>
      <c r="AD39" s="334" t="str">
        <f t="shared" si="4"/>
        <v>O13</v>
      </c>
      <c r="AE39" s="87" t="str">
        <f t="shared" ca="1" si="2"/>
        <v>NO CUMPLE</v>
      </c>
      <c r="AG39" s="11" t="s">
        <v>110</v>
      </c>
      <c r="AH39" s="86">
        <f t="shared" si="12"/>
        <v>622</v>
      </c>
      <c r="AI39" s="485"/>
    </row>
    <row r="40" spans="1:35" s="5" customFormat="1" ht="24.95" customHeight="1">
      <c r="A40" s="10"/>
      <c r="B40" s="398"/>
      <c r="C40" s="695"/>
      <c r="D40" s="695"/>
      <c r="E40" s="695"/>
      <c r="F40" s="680"/>
      <c r="G40" s="696"/>
      <c r="H40" s="682"/>
      <c r="I40" s="705"/>
      <c r="J40" s="667" t="s">
        <v>379</v>
      </c>
      <c r="K40" s="135">
        <v>721516</v>
      </c>
      <c r="L40" s="667" t="s">
        <v>379</v>
      </c>
      <c r="M40" s="135">
        <v>921217</v>
      </c>
      <c r="N40" s="684"/>
      <c r="O40" s="684"/>
      <c r="P40" s="685"/>
      <c r="Q40" s="698"/>
      <c r="R40" s="686"/>
      <c r="S40" s="422"/>
      <c r="T40" s="679"/>
      <c r="W40" s="305">
        <v>29</v>
      </c>
      <c r="X40" s="306" t="str">
        <f t="shared" si="11"/>
        <v>O14</v>
      </c>
      <c r="Y40" s="306" t="str">
        <f t="shared" ca="1" si="0"/>
        <v>NO CUMPLE</v>
      </c>
      <c r="Z40" s="303" t="str">
        <f t="shared" ca="1" si="1"/>
        <v>NH</v>
      </c>
      <c r="AD40" s="334" t="str">
        <f t="shared" si="4"/>
        <v>O14</v>
      </c>
      <c r="AE40" s="87" t="str">
        <f t="shared" ca="1" si="2"/>
        <v>NO CUMPLE</v>
      </c>
      <c r="AG40" s="11" t="s">
        <v>110</v>
      </c>
      <c r="AH40" s="86">
        <f t="shared" si="12"/>
        <v>644</v>
      </c>
      <c r="AI40" s="485"/>
    </row>
    <row r="41" spans="1:35" s="5" customFormat="1" ht="24.95" customHeight="1">
      <c r="A41" s="10"/>
      <c r="B41" s="396">
        <v>3</v>
      </c>
      <c r="C41" s="663">
        <v>6</v>
      </c>
      <c r="D41" s="663">
        <v>55</v>
      </c>
      <c r="E41" s="663" t="s">
        <v>386</v>
      </c>
      <c r="F41" s="663" t="s">
        <v>387</v>
      </c>
      <c r="G41" s="701">
        <v>11541.96</v>
      </c>
      <c r="H41" s="665" t="s">
        <v>385</v>
      </c>
      <c r="I41" s="666">
        <v>0.33</v>
      </c>
      <c r="J41" s="667" t="s">
        <v>380</v>
      </c>
      <c r="K41" s="135">
        <v>461516</v>
      </c>
      <c r="L41" s="667" t="s">
        <v>379</v>
      </c>
      <c r="M41" s="135">
        <v>811115</v>
      </c>
      <c r="N41" s="668" t="s">
        <v>411</v>
      </c>
      <c r="O41" s="668" t="s">
        <v>412</v>
      </c>
      <c r="P41" s="669"/>
      <c r="Q41" s="670" t="s">
        <v>413</v>
      </c>
      <c r="R41" s="670" t="s">
        <v>498</v>
      </c>
      <c r="S41" s="420">
        <f t="shared" ref="S41" si="14">IF(COUNTIF(J41:M43,"CUMPLE")&gt;=1,(G41*I41),0)* (IF(N41="PRESENTÓ CERTIFICADO",1,0))* (IF(O41="ACORDE A ITEM 5.2.1 (T.R.)",1,0) )* ( IF(OR(Q41="SIN OBSERVACIÓN", Q41="REQUERIMIENTOS SUBSANADOS"),1,0)) *(IF(OR(R41="NINGUNO", R41="CUMPLEN CON LO SOLICITADO"),1,0))</f>
        <v>3808.8467999999998</v>
      </c>
      <c r="T41" s="679"/>
      <c r="W41" s="305">
        <v>30</v>
      </c>
      <c r="X41" s="306" t="str">
        <f t="shared" si="11"/>
        <v>O15</v>
      </c>
      <c r="Y41" s="306" t="str">
        <f t="shared" ca="1" si="0"/>
        <v>NO CUMPLE</v>
      </c>
      <c r="Z41" s="303" t="str">
        <f t="shared" ca="1" si="1"/>
        <v>NH</v>
      </c>
      <c r="AA41" s="2"/>
      <c r="AB41" s="2"/>
      <c r="AC41" s="2"/>
      <c r="AD41" s="334" t="str">
        <f t="shared" si="4"/>
        <v>O15</v>
      </c>
      <c r="AE41" s="87" t="str">
        <f t="shared" ca="1" si="2"/>
        <v>NO CUMPLE</v>
      </c>
      <c r="AF41" s="2"/>
      <c r="AG41" s="11" t="s">
        <v>110</v>
      </c>
      <c r="AH41" s="86">
        <f t="shared" si="12"/>
        <v>666</v>
      </c>
      <c r="AI41" s="485"/>
    </row>
    <row r="42" spans="1:35" s="5" customFormat="1" ht="24.95" customHeight="1">
      <c r="A42" s="10"/>
      <c r="B42" s="397"/>
      <c r="C42" s="672"/>
      <c r="D42" s="672"/>
      <c r="E42" s="672"/>
      <c r="F42" s="672"/>
      <c r="G42" s="673"/>
      <c r="H42" s="674"/>
      <c r="I42" s="675"/>
      <c r="J42" s="667" t="s">
        <v>380</v>
      </c>
      <c r="K42" s="135">
        <v>721515</v>
      </c>
      <c r="L42" s="667" t="s">
        <v>379</v>
      </c>
      <c r="M42" s="135">
        <v>811117</v>
      </c>
      <c r="N42" s="676"/>
      <c r="O42" s="676"/>
      <c r="P42" s="677"/>
      <c r="Q42" s="678"/>
      <c r="R42" s="678"/>
      <c r="S42" s="421"/>
      <c r="T42" s="679"/>
      <c r="W42" s="302"/>
      <c r="X42" s="302"/>
      <c r="Y42" s="302"/>
      <c r="Z42" s="302"/>
    </row>
    <row r="43" spans="1:35" s="5" customFormat="1" ht="24.95" customHeight="1">
      <c r="A43" s="10"/>
      <c r="B43" s="398"/>
      <c r="C43" s="680"/>
      <c r="D43" s="680"/>
      <c r="E43" s="680"/>
      <c r="F43" s="680"/>
      <c r="G43" s="681"/>
      <c r="H43" s="682"/>
      <c r="I43" s="683"/>
      <c r="J43" s="667" t="s">
        <v>379</v>
      </c>
      <c r="K43" s="135">
        <v>721516</v>
      </c>
      <c r="L43" s="667" t="s">
        <v>379</v>
      </c>
      <c r="M43" s="135">
        <v>921217</v>
      </c>
      <c r="N43" s="684"/>
      <c r="O43" s="684"/>
      <c r="P43" s="685"/>
      <c r="Q43" s="686"/>
      <c r="R43" s="686"/>
      <c r="S43" s="422"/>
      <c r="T43" s="679"/>
      <c r="W43" s="36"/>
      <c r="X43" s="36"/>
      <c r="Y43" s="36"/>
      <c r="Z43" s="36"/>
    </row>
    <row r="44" spans="1:35" s="5" customFormat="1" ht="24.95" customHeight="1">
      <c r="A44" s="10"/>
      <c r="B44" s="396">
        <v>4</v>
      </c>
      <c r="C44" s="687">
        <v>5</v>
      </c>
      <c r="D44" s="687">
        <v>47</v>
      </c>
      <c r="E44" s="687">
        <v>37</v>
      </c>
      <c r="F44" s="687" t="s">
        <v>388</v>
      </c>
      <c r="G44" s="688">
        <v>1277.45</v>
      </c>
      <c r="H44" s="665" t="s">
        <v>385</v>
      </c>
      <c r="I44" s="703">
        <v>0.8</v>
      </c>
      <c r="J44" s="667" t="s">
        <v>380</v>
      </c>
      <c r="K44" s="135">
        <v>461516</v>
      </c>
      <c r="L44" s="667" t="s">
        <v>379</v>
      </c>
      <c r="M44" s="135">
        <v>811115</v>
      </c>
      <c r="N44" s="668" t="s">
        <v>411</v>
      </c>
      <c r="O44" s="668" t="s">
        <v>412</v>
      </c>
      <c r="P44" s="689"/>
      <c r="Q44" s="690" t="s">
        <v>413</v>
      </c>
      <c r="R44" s="670" t="s">
        <v>498</v>
      </c>
      <c r="S44" s="420">
        <f t="shared" ref="S44" si="15">IF(COUNTIF(J44:M46,"CUMPLE")&gt;=1,(G44*I44),0)* (IF(N44="PRESENTÓ CERTIFICADO",1,0))* (IF(O44="ACORDE A ITEM 5.2.1 (T.R.)",1,0) )* ( IF(OR(Q44="SIN OBSERVACIÓN", Q44="REQUERIMIENTOS SUBSANADOS"),1,0)) *(IF(OR(R44="NINGUNO", R44="CUMPLEN CON LO SOLICITADO"),1,0))</f>
        <v>1021.96</v>
      </c>
      <c r="T44" s="679"/>
      <c r="W44" s="36"/>
      <c r="X44" s="36"/>
      <c r="Y44" s="36"/>
      <c r="Z44" s="36"/>
      <c r="AA44" s="20"/>
      <c r="AB44" s="20"/>
      <c r="AC44" s="20"/>
      <c r="AD44" s="20"/>
      <c r="AE44" s="20"/>
      <c r="AF44" s="20"/>
      <c r="AG44" s="20"/>
    </row>
    <row r="45" spans="1:35" s="5" customFormat="1" ht="24.95" customHeight="1">
      <c r="A45" s="10"/>
      <c r="B45" s="397"/>
      <c r="C45" s="691"/>
      <c r="D45" s="691"/>
      <c r="E45" s="691"/>
      <c r="F45" s="691"/>
      <c r="G45" s="692"/>
      <c r="H45" s="674"/>
      <c r="I45" s="704"/>
      <c r="J45" s="667" t="s">
        <v>380</v>
      </c>
      <c r="K45" s="135">
        <v>721515</v>
      </c>
      <c r="L45" s="667" t="s">
        <v>379</v>
      </c>
      <c r="M45" s="135">
        <v>811117</v>
      </c>
      <c r="N45" s="676"/>
      <c r="O45" s="676"/>
      <c r="P45" s="693"/>
      <c r="Q45" s="694"/>
      <c r="R45" s="678"/>
      <c r="S45" s="421"/>
      <c r="T45" s="679"/>
      <c r="W45" s="36"/>
      <c r="X45" s="36"/>
      <c r="Y45" s="36"/>
      <c r="Z45" s="36"/>
      <c r="AA45" s="20"/>
      <c r="AB45" s="20"/>
      <c r="AC45" s="20"/>
      <c r="AD45" s="20"/>
      <c r="AE45" s="20"/>
      <c r="AF45" s="20"/>
      <c r="AG45" s="20"/>
    </row>
    <row r="46" spans="1:35" s="5" customFormat="1" ht="24.95" customHeight="1">
      <c r="A46" s="10"/>
      <c r="B46" s="398"/>
      <c r="C46" s="695"/>
      <c r="D46" s="695"/>
      <c r="E46" s="695"/>
      <c r="F46" s="695"/>
      <c r="G46" s="696"/>
      <c r="H46" s="682"/>
      <c r="I46" s="705"/>
      <c r="J46" s="667" t="s">
        <v>380</v>
      </c>
      <c r="K46" s="135">
        <v>721516</v>
      </c>
      <c r="L46" s="667" t="s">
        <v>379</v>
      </c>
      <c r="M46" s="135">
        <v>921217</v>
      </c>
      <c r="N46" s="684"/>
      <c r="O46" s="684"/>
      <c r="P46" s="697"/>
      <c r="Q46" s="698"/>
      <c r="R46" s="686"/>
      <c r="S46" s="422"/>
      <c r="T46" s="679"/>
      <c r="W46" s="36"/>
      <c r="X46" s="36"/>
      <c r="Y46" s="36"/>
      <c r="Z46" s="36"/>
      <c r="AA46" s="36"/>
      <c r="AB46" s="36"/>
      <c r="AC46" s="36"/>
      <c r="AD46" s="8"/>
      <c r="AE46" s="8"/>
      <c r="AF46" s="8"/>
      <c r="AG46" s="8"/>
    </row>
    <row r="47" spans="1:35" s="5" customFormat="1" ht="24.95" hidden="1" customHeight="1">
      <c r="A47" s="10"/>
      <c r="B47" s="396">
        <v>5</v>
      </c>
      <c r="C47" s="663"/>
      <c r="D47" s="663"/>
      <c r="E47" s="663"/>
      <c r="F47" s="663"/>
      <c r="G47" s="664"/>
      <c r="H47" s="665"/>
      <c r="I47" s="666"/>
      <c r="J47" s="667"/>
      <c r="K47" s="135">
        <v>461516</v>
      </c>
      <c r="L47" s="667"/>
      <c r="M47" s="135">
        <v>811115</v>
      </c>
      <c r="N47" s="668"/>
      <c r="O47" s="668"/>
      <c r="P47" s="669"/>
      <c r="Q47" s="670"/>
      <c r="R47" s="670"/>
      <c r="S47" s="420">
        <f t="shared" ref="S47" si="16">IF(COUNTIF(J47:M49,"CUMPLE")&gt;=1,(G47*I47),0)* (IF(N47="PRESENTÓ CERTIFICADO",1,0))* (IF(O47="ACORDE A ITEM 5.2.1 (T.R.)",1,0) )* ( IF(OR(Q47="SIN OBSERVACIÓN", Q47="REQUERIMIENTOS SUBSANADOS"),1,0)) *(IF(OR(R47="NINGUNO", R47="CUMPLEN CON LO SOLICITADO"),1,0))</f>
        <v>0</v>
      </c>
      <c r="T47" s="679"/>
      <c r="W47" s="36"/>
      <c r="X47" s="36"/>
      <c r="Y47" s="36"/>
      <c r="Z47" s="36"/>
      <c r="AA47" s="36"/>
      <c r="AB47" s="36"/>
      <c r="AC47" s="36"/>
      <c r="AD47" s="8"/>
      <c r="AE47" s="8"/>
      <c r="AF47" s="8"/>
      <c r="AG47" s="8"/>
    </row>
    <row r="48" spans="1:35" s="5" customFormat="1" ht="24.95" hidden="1" customHeight="1">
      <c r="A48" s="10"/>
      <c r="B48" s="397"/>
      <c r="C48" s="672"/>
      <c r="D48" s="672"/>
      <c r="E48" s="672"/>
      <c r="F48" s="672"/>
      <c r="G48" s="673"/>
      <c r="H48" s="674"/>
      <c r="I48" s="675"/>
      <c r="J48" s="667"/>
      <c r="K48" s="135">
        <v>721515</v>
      </c>
      <c r="L48" s="667"/>
      <c r="M48" s="135">
        <v>811117</v>
      </c>
      <c r="N48" s="676"/>
      <c r="O48" s="676"/>
      <c r="P48" s="677"/>
      <c r="Q48" s="678"/>
      <c r="R48" s="678"/>
      <c r="S48" s="421"/>
      <c r="T48" s="679"/>
      <c r="W48" s="36"/>
      <c r="X48" s="36"/>
      <c r="Y48" s="36"/>
      <c r="Z48" s="36"/>
      <c r="AA48" s="36"/>
      <c r="AB48" s="36"/>
      <c r="AC48" s="36"/>
    </row>
    <row r="49" spans="1:34" s="5" customFormat="1" ht="24.95" hidden="1" customHeight="1">
      <c r="A49" s="10"/>
      <c r="B49" s="398"/>
      <c r="C49" s="680"/>
      <c r="D49" s="680"/>
      <c r="E49" s="680"/>
      <c r="F49" s="680"/>
      <c r="G49" s="681"/>
      <c r="H49" s="682"/>
      <c r="I49" s="683"/>
      <c r="J49" s="667"/>
      <c r="K49" s="135">
        <v>721516</v>
      </c>
      <c r="L49" s="667"/>
      <c r="M49" s="135">
        <v>921217</v>
      </c>
      <c r="N49" s="684"/>
      <c r="O49" s="684"/>
      <c r="P49" s="685"/>
      <c r="Q49" s="686"/>
      <c r="R49" s="686"/>
      <c r="S49" s="422"/>
      <c r="T49" s="700"/>
      <c r="W49" s="36"/>
      <c r="X49" s="36"/>
      <c r="Y49" s="36"/>
      <c r="Z49" s="36"/>
      <c r="AA49" s="36"/>
      <c r="AB49" s="36"/>
      <c r="AC49" s="36"/>
    </row>
    <row r="50" spans="1:34" s="2" customFormat="1" ht="24.95" customHeight="1">
      <c r="B50" s="423" t="str">
        <f>IF(S51=" "," ",IF(S51&gt;=$H$6,"CUMPLE CON LA EXPERIENCIA REQUERIDA","NO CUMPLE CON LA EXPERIENCIA REQUERIDA"))</f>
        <v>CUMPLE CON LA EXPERIENCIA REQUERIDA</v>
      </c>
      <c r="C50" s="424"/>
      <c r="D50" s="424"/>
      <c r="E50" s="424"/>
      <c r="F50" s="424"/>
      <c r="G50" s="424"/>
      <c r="H50" s="424"/>
      <c r="I50" s="424"/>
      <c r="J50" s="424"/>
      <c r="K50" s="424"/>
      <c r="L50" s="424"/>
      <c r="M50" s="424"/>
      <c r="N50" s="424"/>
      <c r="O50" s="425"/>
      <c r="P50" s="429" t="s">
        <v>21</v>
      </c>
      <c r="Q50" s="430"/>
      <c r="R50" s="7"/>
      <c r="S50" s="6">
        <f>IF(T35="SI",SUM(S35:S49),0)</f>
        <v>5379.6967999999997</v>
      </c>
      <c r="T50" s="431" t="str">
        <f>IF(S51=" "," ",IF(S51&gt;=$H$6,"CUMPLE","NO CUMPLE"))</f>
        <v>CUMPLE</v>
      </c>
      <c r="W50" s="36"/>
      <c r="X50" s="36"/>
      <c r="Y50" s="36"/>
      <c r="Z50" s="36"/>
      <c r="AA50" s="36"/>
      <c r="AB50" s="36"/>
      <c r="AC50" s="36"/>
      <c r="AD50" s="5"/>
      <c r="AE50" s="5"/>
      <c r="AF50" s="5"/>
      <c r="AG50" s="5"/>
      <c r="AH50" s="5"/>
    </row>
    <row r="51" spans="1:34" s="5" customFormat="1" ht="24.95" customHeight="1">
      <c r="B51" s="426"/>
      <c r="C51" s="427"/>
      <c r="D51" s="427"/>
      <c r="E51" s="427"/>
      <c r="F51" s="427"/>
      <c r="G51" s="427"/>
      <c r="H51" s="427"/>
      <c r="I51" s="427"/>
      <c r="J51" s="427"/>
      <c r="K51" s="427"/>
      <c r="L51" s="427"/>
      <c r="M51" s="427"/>
      <c r="N51" s="427"/>
      <c r="O51" s="428"/>
      <c r="P51" s="429" t="s">
        <v>23</v>
      </c>
      <c r="Q51" s="430"/>
      <c r="R51" s="7"/>
      <c r="S51" s="74">
        <f>IFERROR((S50/$P$6)," ")</f>
        <v>26.242423414634146</v>
      </c>
      <c r="T51" s="432"/>
      <c r="W51" s="36"/>
      <c r="X51" s="36"/>
      <c r="Y51" s="36"/>
      <c r="Z51" s="36"/>
      <c r="AA51" s="36"/>
      <c r="AB51" s="36"/>
      <c r="AC51" s="36"/>
    </row>
    <row r="52" spans="1:34" ht="30" customHeight="1">
      <c r="AA52" s="36"/>
      <c r="AB52" s="36"/>
      <c r="AC52" s="36"/>
      <c r="AD52" s="5"/>
      <c r="AE52" s="5"/>
      <c r="AF52" s="5"/>
      <c r="AG52" s="5"/>
      <c r="AH52" s="2"/>
    </row>
    <row r="53" spans="1:34" ht="30" customHeight="1">
      <c r="AA53" s="36"/>
      <c r="AB53" s="36"/>
      <c r="AC53" s="36"/>
      <c r="AD53" s="5"/>
      <c r="AE53" s="5"/>
      <c r="AF53" s="5"/>
      <c r="AG53" s="5"/>
      <c r="AH53" s="5"/>
    </row>
    <row r="54" spans="1:34" ht="36" customHeight="1">
      <c r="B54" s="94">
        <v>3</v>
      </c>
      <c r="C54" s="451" t="s">
        <v>75</v>
      </c>
      <c r="D54" s="452"/>
      <c r="E54" s="453"/>
      <c r="F54" s="454" t="str">
        <f>IFERROR(VLOOKUP(B54,LISTA_OFERENTES,2,FALSE)," ")</f>
        <v>SEGURIDAD ATLAS LTDA.</v>
      </c>
      <c r="G54" s="455"/>
      <c r="H54" s="455"/>
      <c r="I54" s="455"/>
      <c r="J54" s="455"/>
      <c r="K54" s="455"/>
      <c r="L54" s="455"/>
      <c r="M54" s="455"/>
      <c r="N54" s="455"/>
      <c r="O54" s="456"/>
      <c r="P54" s="457" t="s">
        <v>102</v>
      </c>
      <c r="Q54" s="458"/>
      <c r="R54" s="459"/>
      <c r="S54" s="332">
        <f>5-(INT(COUNTBLANK(C57:C71))-10)</f>
        <v>5</v>
      </c>
      <c r="T54" s="2"/>
      <c r="AA54" s="36"/>
      <c r="AB54" s="36"/>
      <c r="AC54" s="36"/>
      <c r="AD54" s="5"/>
      <c r="AE54" s="5"/>
      <c r="AF54" s="5"/>
      <c r="AG54" s="5"/>
    </row>
    <row r="55" spans="1:34" s="8" customFormat="1" ht="30" customHeight="1">
      <c r="B55" s="460" t="s">
        <v>43</v>
      </c>
      <c r="C55" s="462" t="s">
        <v>14</v>
      </c>
      <c r="D55" s="462" t="s">
        <v>15</v>
      </c>
      <c r="E55" s="462" t="s">
        <v>16</v>
      </c>
      <c r="F55" s="462" t="s">
        <v>17</v>
      </c>
      <c r="G55" s="462" t="s">
        <v>18</v>
      </c>
      <c r="H55" s="462" t="s">
        <v>19</v>
      </c>
      <c r="I55" s="462" t="s">
        <v>20</v>
      </c>
      <c r="J55" s="464" t="s">
        <v>50</v>
      </c>
      <c r="K55" s="465"/>
      <c r="L55" s="465"/>
      <c r="M55" s="466"/>
      <c r="N55" s="462" t="s">
        <v>76</v>
      </c>
      <c r="O55" s="462" t="s">
        <v>77</v>
      </c>
      <c r="P55" s="4" t="s">
        <v>78</v>
      </c>
      <c r="Q55" s="4"/>
      <c r="R55" s="462" t="s">
        <v>79</v>
      </c>
      <c r="S55" s="462" t="s">
        <v>80</v>
      </c>
      <c r="T55" s="462" t="str">
        <f>T11</f>
        <v>CUMPLE CON EL REQUERIMIENTO OBLIGATORIO DE QUE CADA CERTIFICADO DEBE ESTAR SOPORTADO EN MÍNIMO DOS DE LOS CÓDIGOS UNSPSC?</v>
      </c>
      <c r="U55" s="9"/>
      <c r="V55" s="9"/>
      <c r="W55" s="36"/>
      <c r="X55" s="36"/>
      <c r="Y55" s="36"/>
      <c r="Z55" s="36"/>
      <c r="AA55" s="36"/>
      <c r="AB55" s="36"/>
      <c r="AC55" s="36"/>
      <c r="AD55" s="5"/>
      <c r="AE55" s="5"/>
      <c r="AF55" s="5"/>
      <c r="AG55" s="5"/>
      <c r="AH55" s="20"/>
    </row>
    <row r="56" spans="1:34" s="8" customFormat="1" ht="59.25" customHeight="1">
      <c r="B56" s="461"/>
      <c r="C56" s="463"/>
      <c r="D56" s="463"/>
      <c r="E56" s="463"/>
      <c r="F56" s="463"/>
      <c r="G56" s="463"/>
      <c r="H56" s="463"/>
      <c r="I56" s="463"/>
      <c r="J56" s="467" t="s">
        <v>82</v>
      </c>
      <c r="K56" s="468"/>
      <c r="L56" s="468"/>
      <c r="M56" s="469"/>
      <c r="N56" s="463"/>
      <c r="O56" s="463"/>
      <c r="P56" s="3" t="s">
        <v>12</v>
      </c>
      <c r="Q56" s="3" t="s">
        <v>81</v>
      </c>
      <c r="R56" s="463"/>
      <c r="S56" s="463"/>
      <c r="T56" s="463"/>
      <c r="U56" s="9"/>
      <c r="V56" s="9"/>
      <c r="W56" s="36"/>
      <c r="X56" s="36"/>
      <c r="Y56" s="36"/>
      <c r="Z56" s="36"/>
      <c r="AA56" s="36"/>
      <c r="AB56" s="36"/>
      <c r="AC56" s="36"/>
      <c r="AD56" s="5"/>
      <c r="AE56" s="5"/>
      <c r="AF56" s="5"/>
      <c r="AG56" s="5"/>
      <c r="AH56" s="20"/>
    </row>
    <row r="57" spans="1:34" s="5" customFormat="1" ht="24.95" customHeight="1">
      <c r="A57" s="10"/>
      <c r="B57" s="396">
        <v>1</v>
      </c>
      <c r="C57" s="663">
        <v>11</v>
      </c>
      <c r="D57" s="663">
        <v>12</v>
      </c>
      <c r="E57" s="706" t="s">
        <v>389</v>
      </c>
      <c r="F57" s="663" t="s">
        <v>390</v>
      </c>
      <c r="G57" s="664">
        <v>1674.1</v>
      </c>
      <c r="H57" s="665" t="s">
        <v>152</v>
      </c>
      <c r="I57" s="666">
        <v>1</v>
      </c>
      <c r="J57" s="667" t="s">
        <v>380</v>
      </c>
      <c r="K57" s="135">
        <v>461516</v>
      </c>
      <c r="L57" s="667" t="s">
        <v>379</v>
      </c>
      <c r="M57" s="135">
        <v>811115</v>
      </c>
      <c r="N57" s="668" t="s">
        <v>411</v>
      </c>
      <c r="O57" s="668" t="s">
        <v>412</v>
      </c>
      <c r="P57" s="669"/>
      <c r="Q57" s="670" t="s">
        <v>413</v>
      </c>
      <c r="R57" s="670" t="s">
        <v>498</v>
      </c>
      <c r="S57" s="420">
        <f>IF(COUNTIF(J57:M59,"CUMPLE")&gt;=1,(G57*I57),0)* (IF(N57="PRESENTÓ CERTIFICADO",1,0))* (IF(O57="ACORDE A ITEM 5.2.1 (T.R.)",1,0) )* ( IF(OR(Q57="SIN OBSERVACIÓN", Q57="REQUERIMIENTOS SUBSANADOS"),1,0)) *(IF(OR(R57="NINGUNO", R57="CUMPLEN CON LO SOLICITADO"),1,0))</f>
        <v>1674.1</v>
      </c>
      <c r="T57" s="671" t="s">
        <v>415</v>
      </c>
      <c r="W57" s="36"/>
      <c r="X57" s="36"/>
      <c r="Y57" s="36"/>
      <c r="Z57" s="36"/>
      <c r="AA57" s="36"/>
      <c r="AB57" s="36"/>
      <c r="AC57" s="36"/>
      <c r="AH57" s="8"/>
    </row>
    <row r="58" spans="1:34" s="5" customFormat="1" ht="24.95" customHeight="1">
      <c r="A58" s="10"/>
      <c r="B58" s="397"/>
      <c r="C58" s="672"/>
      <c r="D58" s="672"/>
      <c r="E58" s="672"/>
      <c r="F58" s="672"/>
      <c r="G58" s="673"/>
      <c r="H58" s="674"/>
      <c r="I58" s="675"/>
      <c r="J58" s="667" t="s">
        <v>379</v>
      </c>
      <c r="K58" s="135">
        <v>721515</v>
      </c>
      <c r="L58" s="667" t="s">
        <v>379</v>
      </c>
      <c r="M58" s="135">
        <v>811117</v>
      </c>
      <c r="N58" s="676"/>
      <c r="O58" s="676"/>
      <c r="P58" s="677"/>
      <c r="Q58" s="678"/>
      <c r="R58" s="678"/>
      <c r="S58" s="421"/>
      <c r="T58" s="679"/>
      <c r="W58" s="36"/>
      <c r="X58" s="36"/>
      <c r="Y58" s="36"/>
      <c r="Z58" s="36"/>
      <c r="AA58" s="36"/>
      <c r="AB58" s="36"/>
      <c r="AC58" s="36"/>
      <c r="AH58" s="8"/>
    </row>
    <row r="59" spans="1:34" s="5" customFormat="1" ht="24.95" customHeight="1">
      <c r="A59" s="10"/>
      <c r="B59" s="398"/>
      <c r="C59" s="680"/>
      <c r="D59" s="680"/>
      <c r="E59" s="680"/>
      <c r="F59" s="680"/>
      <c r="G59" s="681"/>
      <c r="H59" s="682"/>
      <c r="I59" s="683"/>
      <c r="J59" s="667" t="s">
        <v>379</v>
      </c>
      <c r="K59" s="135">
        <v>721516</v>
      </c>
      <c r="L59" s="667" t="s">
        <v>380</v>
      </c>
      <c r="M59" s="135">
        <v>921217</v>
      </c>
      <c r="N59" s="684"/>
      <c r="O59" s="684"/>
      <c r="P59" s="685"/>
      <c r="Q59" s="686"/>
      <c r="R59" s="686"/>
      <c r="S59" s="422"/>
      <c r="T59" s="679"/>
      <c r="W59" s="36"/>
      <c r="X59" s="36"/>
      <c r="Y59" s="36"/>
      <c r="Z59" s="36"/>
      <c r="AA59" s="36"/>
      <c r="AB59" s="36"/>
      <c r="AC59" s="36"/>
    </row>
    <row r="60" spans="1:34" s="5" customFormat="1" ht="24.95" customHeight="1">
      <c r="A60" s="10"/>
      <c r="B60" s="396">
        <v>2</v>
      </c>
      <c r="C60" s="687">
        <v>98</v>
      </c>
      <c r="D60" s="687">
        <v>39</v>
      </c>
      <c r="E60" s="706" t="s">
        <v>389</v>
      </c>
      <c r="F60" s="663" t="s">
        <v>392</v>
      </c>
      <c r="G60" s="688">
        <v>698.77</v>
      </c>
      <c r="H60" s="665" t="s">
        <v>152</v>
      </c>
      <c r="I60" s="703">
        <v>1</v>
      </c>
      <c r="J60" s="667" t="s">
        <v>380</v>
      </c>
      <c r="K60" s="135">
        <v>461516</v>
      </c>
      <c r="L60" s="667" t="s">
        <v>379</v>
      </c>
      <c r="M60" s="135">
        <v>811115</v>
      </c>
      <c r="N60" s="668" t="s">
        <v>411</v>
      </c>
      <c r="O60" s="668" t="s">
        <v>412</v>
      </c>
      <c r="P60" s="669"/>
      <c r="Q60" s="670" t="s">
        <v>413</v>
      </c>
      <c r="R60" s="670" t="s">
        <v>498</v>
      </c>
      <c r="S60" s="420">
        <f>IF(COUNTIF(J60:M62,"CUMPLE")&gt;=1,(G60*I60),0)* (IF(N60="PRESENTÓ CERTIFICADO",1,0))* (IF(O60="ACORDE A ITEM 5.2.1 (T.R.)",1,0) )* ( IF(OR(Q60="SIN OBSERVACIÓN", Q60="REQUERIMIENTOS SUBSANADOS"),1,0)) *(IF(OR(R60="NINGUNO", R60="CUMPLEN CON LO SOLICITADO"),1,0))</f>
        <v>698.77</v>
      </c>
      <c r="T60" s="679"/>
      <c r="W60" s="36"/>
      <c r="X60" s="36"/>
      <c r="Y60" s="36"/>
      <c r="Z60" s="36"/>
      <c r="AA60" s="36"/>
      <c r="AB60" s="36"/>
      <c r="AC60" s="36"/>
    </row>
    <row r="61" spans="1:34" s="5" customFormat="1" ht="24.95" customHeight="1">
      <c r="A61" s="10"/>
      <c r="B61" s="397"/>
      <c r="C61" s="691"/>
      <c r="D61" s="691"/>
      <c r="E61" s="672"/>
      <c r="F61" s="672"/>
      <c r="G61" s="692"/>
      <c r="H61" s="674"/>
      <c r="I61" s="704"/>
      <c r="J61" s="667" t="s">
        <v>379</v>
      </c>
      <c r="K61" s="135">
        <v>721515</v>
      </c>
      <c r="L61" s="667" t="s">
        <v>379</v>
      </c>
      <c r="M61" s="135">
        <v>811117</v>
      </c>
      <c r="N61" s="676"/>
      <c r="O61" s="676"/>
      <c r="P61" s="677"/>
      <c r="Q61" s="678"/>
      <c r="R61" s="678"/>
      <c r="S61" s="421"/>
      <c r="T61" s="679"/>
      <c r="W61" s="36"/>
      <c r="X61" s="36"/>
      <c r="Y61" s="36"/>
      <c r="Z61" s="36"/>
      <c r="AA61" s="36"/>
      <c r="AB61" s="36"/>
      <c r="AC61" s="36"/>
    </row>
    <row r="62" spans="1:34" s="5" customFormat="1" ht="24.95" customHeight="1">
      <c r="A62" s="10"/>
      <c r="B62" s="398"/>
      <c r="C62" s="695"/>
      <c r="D62" s="695"/>
      <c r="E62" s="680"/>
      <c r="F62" s="680"/>
      <c r="G62" s="696"/>
      <c r="H62" s="682"/>
      <c r="I62" s="705"/>
      <c r="J62" s="667" t="s">
        <v>379</v>
      </c>
      <c r="K62" s="135">
        <v>721516</v>
      </c>
      <c r="L62" s="667" t="s">
        <v>380</v>
      </c>
      <c r="M62" s="135">
        <v>921217</v>
      </c>
      <c r="N62" s="684"/>
      <c r="O62" s="684"/>
      <c r="P62" s="685"/>
      <c r="Q62" s="686"/>
      <c r="R62" s="686"/>
      <c r="S62" s="422"/>
      <c r="T62" s="679"/>
      <c r="W62" s="36"/>
      <c r="X62" s="36"/>
      <c r="Y62" s="36"/>
      <c r="Z62" s="36"/>
    </row>
    <row r="63" spans="1:34" s="5" customFormat="1" ht="24.95" customHeight="1">
      <c r="A63" s="10"/>
      <c r="B63" s="396">
        <v>3</v>
      </c>
      <c r="C63" s="663">
        <v>117</v>
      </c>
      <c r="D63" s="663">
        <v>45</v>
      </c>
      <c r="E63" s="706" t="s">
        <v>389</v>
      </c>
      <c r="F63" s="663" t="s">
        <v>391</v>
      </c>
      <c r="G63" s="664">
        <v>134.97</v>
      </c>
      <c r="H63" s="665" t="s">
        <v>152</v>
      </c>
      <c r="I63" s="666">
        <v>1</v>
      </c>
      <c r="J63" s="667" t="s">
        <v>380</v>
      </c>
      <c r="K63" s="135">
        <v>461516</v>
      </c>
      <c r="L63" s="667" t="s">
        <v>379</v>
      </c>
      <c r="M63" s="135">
        <v>811115</v>
      </c>
      <c r="N63" s="668" t="s">
        <v>411</v>
      </c>
      <c r="O63" s="668" t="s">
        <v>412</v>
      </c>
      <c r="P63" s="669"/>
      <c r="Q63" s="670" t="s">
        <v>413</v>
      </c>
      <c r="R63" s="670" t="s">
        <v>498</v>
      </c>
      <c r="S63" s="420">
        <f>IF(COUNTIF(J63:M65,"CUMPLE")&gt;=1,(G63*I63),0)* (IF(N63="PRESENTÓ CERTIFICADO",1,0))* (IF(O63="ACORDE A ITEM 5.2.1 (T.R.)",1,0) )* ( IF(OR(Q63="SIN OBSERVACIÓN", Q63="REQUERIMIENTOS SUBSANADOS"),1,0)) *(IF(OR(R63="NINGUNO", R63="CUMPLEN CON LO SOLICITADO"),1,0))</f>
        <v>134.97</v>
      </c>
      <c r="T63" s="679"/>
      <c r="W63" s="36"/>
      <c r="X63" s="36"/>
      <c r="Y63" s="36"/>
      <c r="Z63" s="36"/>
      <c r="AA63" s="2"/>
      <c r="AB63" s="2"/>
      <c r="AC63" s="2"/>
      <c r="AD63" s="2"/>
      <c r="AE63" s="2"/>
      <c r="AF63" s="2"/>
      <c r="AG63" s="2"/>
    </row>
    <row r="64" spans="1:34" s="5" customFormat="1" ht="24.95" customHeight="1">
      <c r="A64" s="10"/>
      <c r="B64" s="397"/>
      <c r="C64" s="672"/>
      <c r="D64" s="672"/>
      <c r="E64" s="672"/>
      <c r="F64" s="672"/>
      <c r="G64" s="673"/>
      <c r="H64" s="674"/>
      <c r="I64" s="675"/>
      <c r="J64" s="667" t="s">
        <v>379</v>
      </c>
      <c r="K64" s="135">
        <v>721515</v>
      </c>
      <c r="L64" s="667" t="s">
        <v>379</v>
      </c>
      <c r="M64" s="135">
        <v>811117</v>
      </c>
      <c r="N64" s="676"/>
      <c r="O64" s="676"/>
      <c r="P64" s="677"/>
      <c r="Q64" s="678"/>
      <c r="R64" s="678"/>
      <c r="S64" s="421"/>
      <c r="T64" s="679"/>
      <c r="W64" s="36"/>
      <c r="X64" s="36"/>
      <c r="Y64" s="36"/>
      <c r="Z64" s="36"/>
    </row>
    <row r="65" spans="1:34" s="5" customFormat="1" ht="24.95" customHeight="1">
      <c r="A65" s="10"/>
      <c r="B65" s="398"/>
      <c r="C65" s="680"/>
      <c r="D65" s="680"/>
      <c r="E65" s="680"/>
      <c r="F65" s="680"/>
      <c r="G65" s="681"/>
      <c r="H65" s="682"/>
      <c r="I65" s="683"/>
      <c r="J65" s="667" t="s">
        <v>379</v>
      </c>
      <c r="K65" s="135">
        <v>721516</v>
      </c>
      <c r="L65" s="667" t="s">
        <v>380</v>
      </c>
      <c r="M65" s="135">
        <v>921217</v>
      </c>
      <c r="N65" s="684"/>
      <c r="O65" s="684"/>
      <c r="P65" s="685"/>
      <c r="Q65" s="686"/>
      <c r="R65" s="686"/>
      <c r="S65" s="422"/>
      <c r="T65" s="679"/>
      <c r="W65" s="36"/>
      <c r="X65" s="36"/>
      <c r="Y65" s="36"/>
      <c r="Z65" s="36"/>
      <c r="AA65" s="20"/>
      <c r="AB65" s="20"/>
      <c r="AC65" s="20"/>
      <c r="AD65" s="20"/>
      <c r="AE65" s="20"/>
      <c r="AF65" s="20"/>
      <c r="AG65" s="20"/>
    </row>
    <row r="66" spans="1:34" s="5" customFormat="1" ht="24.95" customHeight="1">
      <c r="A66" s="10"/>
      <c r="B66" s="396">
        <v>4</v>
      </c>
      <c r="C66" s="687">
        <v>119</v>
      </c>
      <c r="D66" s="687">
        <v>45</v>
      </c>
      <c r="E66" s="706" t="s">
        <v>389</v>
      </c>
      <c r="F66" s="663" t="s">
        <v>392</v>
      </c>
      <c r="G66" s="688">
        <v>215</v>
      </c>
      <c r="H66" s="665" t="s">
        <v>152</v>
      </c>
      <c r="I66" s="666">
        <v>1</v>
      </c>
      <c r="J66" s="667" t="s">
        <v>380</v>
      </c>
      <c r="K66" s="135">
        <v>461516</v>
      </c>
      <c r="L66" s="667" t="s">
        <v>379</v>
      </c>
      <c r="M66" s="135">
        <v>811115</v>
      </c>
      <c r="N66" s="668" t="s">
        <v>411</v>
      </c>
      <c r="O66" s="668" t="s">
        <v>412</v>
      </c>
      <c r="P66" s="669"/>
      <c r="Q66" s="670" t="s">
        <v>413</v>
      </c>
      <c r="R66" s="670" t="s">
        <v>498</v>
      </c>
      <c r="S66" s="420">
        <f>IF(COUNTIF(J66:M68,"CUMPLE")&gt;=1,(G66*I66),0)* (IF(N66="PRESENTÓ CERTIFICADO",1,0))* (IF(O66="ACORDE A ITEM 5.2.1 (T.R.)",1,0) )* ( IF(OR(Q66="SIN OBSERVACIÓN", Q66="REQUERIMIENTOS SUBSANADOS"),1,0)) *(IF(OR(R66="NINGUNO", R66="CUMPLEN CON LO SOLICITADO"),1,0))</f>
        <v>215</v>
      </c>
      <c r="T66" s="679"/>
      <c r="W66" s="36"/>
      <c r="X66" s="36"/>
      <c r="Y66" s="36"/>
      <c r="Z66" s="36"/>
      <c r="AA66" s="20"/>
      <c r="AB66" s="20"/>
      <c r="AC66" s="20"/>
      <c r="AD66" s="20"/>
      <c r="AE66" s="20"/>
      <c r="AF66" s="20"/>
      <c r="AG66" s="20"/>
    </row>
    <row r="67" spans="1:34" s="5" customFormat="1" ht="23.25" customHeight="1">
      <c r="A67" s="10"/>
      <c r="B67" s="397"/>
      <c r="C67" s="691"/>
      <c r="D67" s="691"/>
      <c r="E67" s="672"/>
      <c r="F67" s="672"/>
      <c r="G67" s="692"/>
      <c r="H67" s="674"/>
      <c r="I67" s="675"/>
      <c r="J67" s="667" t="s">
        <v>379</v>
      </c>
      <c r="K67" s="135">
        <v>721515</v>
      </c>
      <c r="L67" s="667" t="s">
        <v>379</v>
      </c>
      <c r="M67" s="135">
        <v>811117</v>
      </c>
      <c r="N67" s="676"/>
      <c r="O67" s="676"/>
      <c r="P67" s="677"/>
      <c r="Q67" s="678"/>
      <c r="R67" s="678"/>
      <c r="S67" s="421"/>
      <c r="T67" s="679"/>
      <c r="W67" s="36"/>
      <c r="X67" s="36"/>
      <c r="Y67" s="36"/>
      <c r="Z67" s="36"/>
      <c r="AA67" s="20"/>
      <c r="AB67" s="20"/>
      <c r="AC67" s="20"/>
      <c r="AD67" s="20"/>
      <c r="AE67" s="20"/>
      <c r="AF67" s="20"/>
      <c r="AG67" s="20"/>
    </row>
    <row r="68" spans="1:34" s="5" customFormat="1" ht="24.95" customHeight="1">
      <c r="A68" s="10"/>
      <c r="B68" s="398"/>
      <c r="C68" s="695"/>
      <c r="D68" s="695"/>
      <c r="E68" s="680"/>
      <c r="F68" s="680"/>
      <c r="G68" s="696"/>
      <c r="H68" s="682"/>
      <c r="I68" s="683"/>
      <c r="J68" s="667" t="s">
        <v>379</v>
      </c>
      <c r="K68" s="135">
        <v>721516</v>
      </c>
      <c r="L68" s="667" t="s">
        <v>380</v>
      </c>
      <c r="M68" s="135">
        <v>921217</v>
      </c>
      <c r="N68" s="684"/>
      <c r="O68" s="684"/>
      <c r="P68" s="685"/>
      <c r="Q68" s="686"/>
      <c r="R68" s="686"/>
      <c r="S68" s="422"/>
      <c r="T68" s="679"/>
      <c r="W68" s="36"/>
      <c r="X68" s="36"/>
      <c r="Y68" s="36"/>
      <c r="Z68" s="36"/>
      <c r="AA68" s="36"/>
      <c r="AB68" s="36"/>
      <c r="AC68" s="36"/>
      <c r="AD68" s="8"/>
      <c r="AE68" s="8"/>
      <c r="AF68" s="8"/>
      <c r="AG68" s="8"/>
    </row>
    <row r="69" spans="1:34" s="5" customFormat="1" ht="24.95" customHeight="1">
      <c r="A69" s="10"/>
      <c r="B69" s="396">
        <v>5</v>
      </c>
      <c r="C69" s="663">
        <v>132</v>
      </c>
      <c r="D69" s="663">
        <v>50</v>
      </c>
      <c r="E69" s="663" t="s">
        <v>393</v>
      </c>
      <c r="F69" s="663" t="s">
        <v>394</v>
      </c>
      <c r="G69" s="664">
        <v>560.03</v>
      </c>
      <c r="H69" s="665" t="s">
        <v>152</v>
      </c>
      <c r="I69" s="666">
        <v>1</v>
      </c>
      <c r="J69" s="667" t="s">
        <v>380</v>
      </c>
      <c r="K69" s="135">
        <v>461516</v>
      </c>
      <c r="L69" s="667" t="s">
        <v>379</v>
      </c>
      <c r="M69" s="135">
        <v>811115</v>
      </c>
      <c r="N69" s="668" t="s">
        <v>411</v>
      </c>
      <c r="O69" s="668" t="s">
        <v>412</v>
      </c>
      <c r="P69" s="669"/>
      <c r="Q69" s="670" t="s">
        <v>413</v>
      </c>
      <c r="R69" s="670" t="s">
        <v>498</v>
      </c>
      <c r="S69" s="420">
        <f>IF(COUNTIF(J69:M71,"CUMPLE")&gt;=1,(G69*I69),0)* (IF(N69="PRESENTÓ CERTIFICADO",1,0))* (IF(O69="ACORDE A ITEM 5.2.1 (T.R.)",1,0) )* ( IF(OR(Q69="SIN OBSERVACIÓN", Q69="REQUERIMIENTOS SUBSANADOS"),1,0)) *(IF(OR(R69="NINGUNO", R69="CUMPLEN CON LO SOLICITADO"),1,0))</f>
        <v>560.03</v>
      </c>
      <c r="T69" s="679"/>
      <c r="W69" s="36"/>
      <c r="X69" s="36"/>
      <c r="Y69" s="36"/>
      <c r="Z69" s="36"/>
      <c r="AA69" s="36"/>
      <c r="AB69" s="36"/>
      <c r="AC69" s="36"/>
      <c r="AD69" s="8"/>
      <c r="AE69" s="8"/>
      <c r="AF69" s="8"/>
      <c r="AG69" s="8"/>
    </row>
    <row r="70" spans="1:34" s="5" customFormat="1" ht="24.95" customHeight="1">
      <c r="A70" s="10"/>
      <c r="B70" s="397"/>
      <c r="C70" s="672"/>
      <c r="D70" s="672"/>
      <c r="E70" s="672"/>
      <c r="F70" s="672"/>
      <c r="G70" s="673"/>
      <c r="H70" s="674"/>
      <c r="I70" s="675"/>
      <c r="J70" s="667" t="s">
        <v>379</v>
      </c>
      <c r="K70" s="135">
        <v>721515</v>
      </c>
      <c r="L70" s="667" t="s">
        <v>379</v>
      </c>
      <c r="M70" s="135">
        <v>811117</v>
      </c>
      <c r="N70" s="676"/>
      <c r="O70" s="676"/>
      <c r="P70" s="677"/>
      <c r="Q70" s="678"/>
      <c r="R70" s="678"/>
      <c r="S70" s="421"/>
      <c r="T70" s="679"/>
      <c r="W70" s="36"/>
      <c r="X70" s="36"/>
      <c r="Y70" s="36"/>
      <c r="Z70" s="36"/>
      <c r="AA70" s="36"/>
      <c r="AB70" s="36"/>
      <c r="AC70" s="36"/>
    </row>
    <row r="71" spans="1:34" s="5" customFormat="1" ht="24.95" customHeight="1">
      <c r="A71" s="10"/>
      <c r="B71" s="398"/>
      <c r="C71" s="680"/>
      <c r="D71" s="680"/>
      <c r="E71" s="680"/>
      <c r="F71" s="680"/>
      <c r="G71" s="681"/>
      <c r="H71" s="682"/>
      <c r="I71" s="683"/>
      <c r="J71" s="667" t="s">
        <v>379</v>
      </c>
      <c r="K71" s="135">
        <v>721516</v>
      </c>
      <c r="L71" s="667" t="s">
        <v>380</v>
      </c>
      <c r="M71" s="135">
        <v>921217</v>
      </c>
      <c r="N71" s="684"/>
      <c r="O71" s="684"/>
      <c r="P71" s="685"/>
      <c r="Q71" s="686"/>
      <c r="R71" s="686"/>
      <c r="S71" s="422"/>
      <c r="T71" s="700"/>
      <c r="W71" s="36"/>
      <c r="X71" s="36"/>
      <c r="Y71" s="36"/>
      <c r="Z71" s="36"/>
      <c r="AA71" s="36"/>
      <c r="AB71" s="36"/>
      <c r="AC71" s="36"/>
    </row>
    <row r="72" spans="1:34" s="2" customFormat="1" ht="24.95" customHeight="1">
      <c r="B72" s="423" t="str">
        <f>IF(S73=" "," ",IF(S73&gt;=$H$6,"CUMPLE CON LA EXPERIENCIA REQUERIDA","NO CUMPLE CON LA EXPERIENCIA REQUERIDA"))</f>
        <v>CUMPLE CON LA EXPERIENCIA REQUERIDA</v>
      </c>
      <c r="C72" s="424"/>
      <c r="D72" s="424"/>
      <c r="E72" s="424"/>
      <c r="F72" s="424"/>
      <c r="G72" s="424"/>
      <c r="H72" s="424"/>
      <c r="I72" s="424"/>
      <c r="J72" s="424"/>
      <c r="K72" s="424"/>
      <c r="L72" s="424"/>
      <c r="M72" s="424"/>
      <c r="N72" s="424"/>
      <c r="O72" s="425"/>
      <c r="P72" s="429" t="s">
        <v>21</v>
      </c>
      <c r="Q72" s="430"/>
      <c r="R72" s="7"/>
      <c r="S72" s="6">
        <f>IF(T57="SI",SUM(S57:S71),0)</f>
        <v>3282.87</v>
      </c>
      <c r="T72" s="431" t="str">
        <f>IF(S73=" "," ",IF(S73&gt;=$H$6,"CUMPLE","NO CUMPLE"))</f>
        <v>CUMPLE</v>
      </c>
      <c r="W72" s="36"/>
      <c r="X72" s="36"/>
      <c r="Y72" s="36"/>
      <c r="Z72" s="36"/>
      <c r="AA72" s="36"/>
      <c r="AB72" s="36"/>
      <c r="AC72" s="36"/>
      <c r="AD72" s="5"/>
      <c r="AE72" s="5"/>
      <c r="AF72" s="5"/>
      <c r="AG72" s="5"/>
      <c r="AH72" s="5"/>
    </row>
    <row r="73" spans="1:34" s="5" customFormat="1" ht="24.95" customHeight="1">
      <c r="B73" s="426"/>
      <c r="C73" s="427"/>
      <c r="D73" s="427"/>
      <c r="E73" s="427"/>
      <c r="F73" s="427"/>
      <c r="G73" s="427"/>
      <c r="H73" s="427"/>
      <c r="I73" s="427"/>
      <c r="J73" s="427"/>
      <c r="K73" s="427"/>
      <c r="L73" s="427"/>
      <c r="M73" s="427"/>
      <c r="N73" s="427"/>
      <c r="O73" s="428"/>
      <c r="P73" s="429" t="s">
        <v>23</v>
      </c>
      <c r="Q73" s="430"/>
      <c r="R73" s="7"/>
      <c r="S73" s="74">
        <f>IFERROR((S72/$P$6)," ")</f>
        <v>16.013999999999999</v>
      </c>
      <c r="T73" s="432"/>
      <c r="W73" s="36"/>
      <c r="X73" s="36"/>
      <c r="Y73" s="36"/>
      <c r="Z73" s="36"/>
      <c r="AA73" s="36"/>
      <c r="AB73" s="36"/>
      <c r="AC73" s="36"/>
    </row>
    <row r="74" spans="1:34" ht="30" customHeight="1">
      <c r="AA74" s="36"/>
      <c r="AB74" s="36"/>
      <c r="AC74" s="36"/>
      <c r="AD74" s="5"/>
      <c r="AE74" s="5"/>
      <c r="AF74" s="5"/>
      <c r="AG74" s="5"/>
      <c r="AH74" s="2"/>
    </row>
    <row r="75" spans="1:34" ht="30" customHeight="1">
      <c r="AA75" s="36"/>
      <c r="AB75" s="36"/>
      <c r="AC75" s="36"/>
      <c r="AD75" s="5"/>
      <c r="AE75" s="5"/>
      <c r="AF75" s="5"/>
      <c r="AG75" s="5"/>
      <c r="AH75" s="5"/>
    </row>
    <row r="76" spans="1:34" ht="36" customHeight="1">
      <c r="B76" s="94">
        <v>4</v>
      </c>
      <c r="C76" s="451" t="s">
        <v>75</v>
      </c>
      <c r="D76" s="452"/>
      <c r="E76" s="453"/>
      <c r="F76" s="454" t="str">
        <f>IFERROR(VLOOKUP(B76,LISTA_OFERENTES,2,FALSE)," ")</f>
        <v>SECURITY SHOPS LTDA</v>
      </c>
      <c r="G76" s="455"/>
      <c r="H76" s="455"/>
      <c r="I76" s="455"/>
      <c r="J76" s="455"/>
      <c r="K76" s="455"/>
      <c r="L76" s="455"/>
      <c r="M76" s="455"/>
      <c r="N76" s="455"/>
      <c r="O76" s="456"/>
      <c r="P76" s="457" t="s">
        <v>102</v>
      </c>
      <c r="Q76" s="458"/>
      <c r="R76" s="459"/>
      <c r="S76" s="332">
        <f>5-(INT(COUNTBLANK(C79:C93))-10)</f>
        <v>3</v>
      </c>
      <c r="T76" s="2"/>
      <c r="AA76" s="36"/>
      <c r="AB76" s="36"/>
      <c r="AC76" s="36"/>
      <c r="AD76" s="5"/>
      <c r="AE76" s="5"/>
      <c r="AF76" s="5"/>
      <c r="AG76" s="5"/>
    </row>
    <row r="77" spans="1:34" s="8" customFormat="1" ht="30" customHeight="1">
      <c r="B77" s="460" t="s">
        <v>43</v>
      </c>
      <c r="C77" s="462" t="s">
        <v>14</v>
      </c>
      <c r="D77" s="462" t="s">
        <v>15</v>
      </c>
      <c r="E77" s="462" t="s">
        <v>16</v>
      </c>
      <c r="F77" s="462" t="s">
        <v>17</v>
      </c>
      <c r="G77" s="462" t="s">
        <v>18</v>
      </c>
      <c r="H77" s="462" t="s">
        <v>19</v>
      </c>
      <c r="I77" s="462" t="s">
        <v>20</v>
      </c>
      <c r="J77" s="464" t="s">
        <v>50</v>
      </c>
      <c r="K77" s="465"/>
      <c r="L77" s="465"/>
      <c r="M77" s="466"/>
      <c r="N77" s="462" t="s">
        <v>76</v>
      </c>
      <c r="O77" s="462" t="s">
        <v>77</v>
      </c>
      <c r="P77" s="4" t="s">
        <v>78</v>
      </c>
      <c r="Q77" s="4"/>
      <c r="R77" s="462" t="s">
        <v>79</v>
      </c>
      <c r="S77" s="462" t="s">
        <v>80</v>
      </c>
      <c r="T77" s="462" t="str">
        <f>T11</f>
        <v>CUMPLE CON EL REQUERIMIENTO OBLIGATORIO DE QUE CADA CERTIFICADO DEBE ESTAR SOPORTADO EN MÍNIMO DOS DE LOS CÓDIGOS UNSPSC?</v>
      </c>
      <c r="U77" s="9"/>
      <c r="V77" s="9"/>
      <c r="W77" s="36"/>
      <c r="X77" s="36"/>
      <c r="Y77" s="36"/>
      <c r="Z77" s="36"/>
      <c r="AA77" s="36"/>
      <c r="AB77" s="36"/>
      <c r="AC77" s="36"/>
      <c r="AD77" s="5"/>
      <c r="AE77" s="5"/>
      <c r="AF77" s="5"/>
      <c r="AG77" s="5"/>
      <c r="AH77" s="20"/>
    </row>
    <row r="78" spans="1:34" s="8" customFormat="1" ht="105.75" customHeight="1">
      <c r="B78" s="461"/>
      <c r="C78" s="463"/>
      <c r="D78" s="463"/>
      <c r="E78" s="463"/>
      <c r="F78" s="463"/>
      <c r="G78" s="463"/>
      <c r="H78" s="463"/>
      <c r="I78" s="463"/>
      <c r="J78" s="467" t="s">
        <v>82</v>
      </c>
      <c r="K78" s="468"/>
      <c r="L78" s="468"/>
      <c r="M78" s="469"/>
      <c r="N78" s="463"/>
      <c r="O78" s="463"/>
      <c r="P78" s="3" t="s">
        <v>12</v>
      </c>
      <c r="Q78" s="3" t="s">
        <v>81</v>
      </c>
      <c r="R78" s="463"/>
      <c r="S78" s="463"/>
      <c r="T78" s="463"/>
      <c r="U78" s="9"/>
      <c r="V78" s="9"/>
      <c r="W78" s="36"/>
      <c r="X78" s="36"/>
      <c r="Y78" s="36"/>
      <c r="Z78" s="36"/>
      <c r="AA78" s="36"/>
      <c r="AB78" s="36"/>
      <c r="AC78" s="36"/>
      <c r="AD78" s="5"/>
      <c r="AE78" s="5"/>
      <c r="AF78" s="5"/>
      <c r="AG78" s="5"/>
      <c r="AH78" s="20"/>
    </row>
    <row r="79" spans="1:34" s="5" customFormat="1" ht="24.95" customHeight="1">
      <c r="A79" s="10"/>
      <c r="B79" s="396">
        <v>1</v>
      </c>
      <c r="C79" s="663">
        <v>29</v>
      </c>
      <c r="D79" s="663">
        <v>18</v>
      </c>
      <c r="E79" s="663" t="s">
        <v>395</v>
      </c>
      <c r="F79" s="663" t="s">
        <v>493</v>
      </c>
      <c r="G79" s="664">
        <v>269.14999999999998</v>
      </c>
      <c r="H79" s="665" t="s">
        <v>152</v>
      </c>
      <c r="I79" s="666">
        <v>1</v>
      </c>
      <c r="J79" s="667" t="s">
        <v>379</v>
      </c>
      <c r="K79" s="135">
        <v>461516</v>
      </c>
      <c r="L79" s="667" t="s">
        <v>379</v>
      </c>
      <c r="M79" s="135">
        <v>811115</v>
      </c>
      <c r="N79" s="668" t="s">
        <v>411</v>
      </c>
      <c r="O79" s="668" t="s">
        <v>412</v>
      </c>
      <c r="P79" s="669"/>
      <c r="Q79" s="670" t="s">
        <v>413</v>
      </c>
      <c r="R79" s="670" t="s">
        <v>498</v>
      </c>
      <c r="S79" s="420">
        <f>IF(COUNTIF(J79:M81,"CUMPLE")&gt;=1,(G79*I79),0)* (IF(N79="PRESENTÓ CERTIFICADO",1,0))* (IF(O79="ACORDE A ITEM 5.2.1 (T.R.)",1,0) )* ( IF(OR(Q79="SIN OBSERVACIÓN", Q79="REQUERIMIENTOS SUBSANADOS"),1,0)) *(IF(OR(R79="NINGUNO", R79="CUMPLEN CON LO SOLICITADO"),1,0))</f>
        <v>269.14999999999998</v>
      </c>
      <c r="T79" s="671" t="s">
        <v>415</v>
      </c>
      <c r="W79" s="36"/>
      <c r="X79" s="36"/>
      <c r="Y79" s="36"/>
      <c r="Z79" s="36"/>
      <c r="AA79" s="36"/>
      <c r="AB79" s="36"/>
      <c r="AC79" s="36"/>
      <c r="AH79" s="8"/>
    </row>
    <row r="80" spans="1:34" s="5" customFormat="1" ht="24.95" customHeight="1">
      <c r="A80" s="10"/>
      <c r="B80" s="397"/>
      <c r="C80" s="672"/>
      <c r="D80" s="672"/>
      <c r="E80" s="672"/>
      <c r="F80" s="672"/>
      <c r="G80" s="673"/>
      <c r="H80" s="674"/>
      <c r="I80" s="675"/>
      <c r="J80" s="667" t="s">
        <v>380</v>
      </c>
      <c r="K80" s="135">
        <v>721515</v>
      </c>
      <c r="L80" s="667" t="s">
        <v>379</v>
      </c>
      <c r="M80" s="135">
        <v>811117</v>
      </c>
      <c r="N80" s="676"/>
      <c r="O80" s="676"/>
      <c r="P80" s="677"/>
      <c r="Q80" s="678"/>
      <c r="R80" s="678"/>
      <c r="S80" s="421"/>
      <c r="T80" s="679"/>
      <c r="W80" s="36"/>
      <c r="X80" s="36"/>
      <c r="Y80" s="36"/>
      <c r="Z80" s="36"/>
      <c r="AA80" s="36"/>
      <c r="AB80" s="36"/>
      <c r="AC80" s="36"/>
      <c r="AH80" s="8"/>
    </row>
    <row r="81" spans="1:34" s="5" customFormat="1" ht="24.95" customHeight="1">
      <c r="A81" s="10"/>
      <c r="B81" s="398"/>
      <c r="C81" s="680"/>
      <c r="D81" s="680"/>
      <c r="E81" s="680"/>
      <c r="F81" s="680"/>
      <c r="G81" s="681"/>
      <c r="H81" s="682"/>
      <c r="I81" s="683"/>
      <c r="J81" s="667" t="s">
        <v>379</v>
      </c>
      <c r="K81" s="135">
        <v>721516</v>
      </c>
      <c r="L81" s="667" t="s">
        <v>380</v>
      </c>
      <c r="M81" s="135">
        <v>921217</v>
      </c>
      <c r="N81" s="684"/>
      <c r="O81" s="684"/>
      <c r="P81" s="685"/>
      <c r="Q81" s="686"/>
      <c r="R81" s="686"/>
      <c r="S81" s="422"/>
      <c r="T81" s="679"/>
      <c r="W81" s="36"/>
      <c r="X81" s="36"/>
      <c r="Y81" s="36"/>
      <c r="Z81" s="36"/>
      <c r="AA81" s="36"/>
      <c r="AB81" s="36"/>
      <c r="AC81" s="36"/>
    </row>
    <row r="82" spans="1:34" s="5" customFormat="1" ht="24.95" customHeight="1">
      <c r="A82" s="10"/>
      <c r="B82" s="396">
        <v>2</v>
      </c>
      <c r="C82" s="687">
        <v>63</v>
      </c>
      <c r="D82" s="687">
        <v>31</v>
      </c>
      <c r="E82" s="687" t="s">
        <v>398</v>
      </c>
      <c r="F82" s="663" t="s">
        <v>399</v>
      </c>
      <c r="G82" s="688">
        <v>1744.3</v>
      </c>
      <c r="H82" s="665" t="s">
        <v>152</v>
      </c>
      <c r="I82" s="703">
        <v>1</v>
      </c>
      <c r="J82" s="667" t="s">
        <v>379</v>
      </c>
      <c r="K82" s="135">
        <v>461516</v>
      </c>
      <c r="L82" s="667" t="s">
        <v>379</v>
      </c>
      <c r="M82" s="135">
        <v>811115</v>
      </c>
      <c r="N82" s="668" t="s">
        <v>411</v>
      </c>
      <c r="O82" s="668" t="s">
        <v>412</v>
      </c>
      <c r="P82" s="689"/>
      <c r="Q82" s="690" t="s">
        <v>413</v>
      </c>
      <c r="R82" s="690" t="s">
        <v>498</v>
      </c>
      <c r="S82" s="420">
        <f t="shared" ref="S82" si="17">IF(COUNTIF(J82:M84,"CUMPLE")&gt;=1,(G82*I82),0)* (IF(N82="PRESENTÓ CERTIFICADO",1,0))* (IF(O82="ACORDE A ITEM 5.2.1 (T.R.)",1,0) )* ( IF(OR(Q82="SIN OBSERVACIÓN", Q82="REQUERIMIENTOS SUBSANADOS"),1,0)) *(IF(OR(R82="NINGUNO", R82="CUMPLEN CON LO SOLICITADO"),1,0))</f>
        <v>1744.3</v>
      </c>
      <c r="T82" s="679"/>
      <c r="W82" s="36"/>
      <c r="X82" s="36"/>
      <c r="Y82" s="36"/>
      <c r="Z82" s="36"/>
      <c r="AA82" s="36"/>
      <c r="AB82" s="36"/>
      <c r="AC82" s="36"/>
    </row>
    <row r="83" spans="1:34" s="5" customFormat="1" ht="24.95" customHeight="1">
      <c r="A83" s="10"/>
      <c r="B83" s="397"/>
      <c r="C83" s="691"/>
      <c r="D83" s="691"/>
      <c r="E83" s="691"/>
      <c r="F83" s="672"/>
      <c r="G83" s="692"/>
      <c r="H83" s="674"/>
      <c r="I83" s="704"/>
      <c r="J83" s="667" t="s">
        <v>380</v>
      </c>
      <c r="K83" s="135">
        <v>721515</v>
      </c>
      <c r="L83" s="667" t="s">
        <v>379</v>
      </c>
      <c r="M83" s="135">
        <v>811117</v>
      </c>
      <c r="N83" s="676"/>
      <c r="O83" s="676"/>
      <c r="P83" s="693"/>
      <c r="Q83" s="694"/>
      <c r="R83" s="694"/>
      <c r="S83" s="421"/>
      <c r="T83" s="679"/>
      <c r="W83" s="36"/>
      <c r="X83" s="36"/>
      <c r="Y83" s="36"/>
      <c r="Z83" s="36"/>
      <c r="AA83" s="36"/>
      <c r="AB83" s="36"/>
      <c r="AC83" s="36"/>
    </row>
    <row r="84" spans="1:34" s="5" customFormat="1" ht="24.95" customHeight="1">
      <c r="A84" s="10"/>
      <c r="B84" s="398"/>
      <c r="C84" s="695"/>
      <c r="D84" s="695"/>
      <c r="E84" s="695"/>
      <c r="F84" s="680"/>
      <c r="G84" s="696"/>
      <c r="H84" s="682"/>
      <c r="I84" s="705"/>
      <c r="J84" s="667" t="s">
        <v>379</v>
      </c>
      <c r="K84" s="135">
        <v>721516</v>
      </c>
      <c r="L84" s="667" t="s">
        <v>380</v>
      </c>
      <c r="M84" s="135">
        <v>921217</v>
      </c>
      <c r="N84" s="684"/>
      <c r="O84" s="684"/>
      <c r="P84" s="697"/>
      <c r="Q84" s="698"/>
      <c r="R84" s="698"/>
      <c r="S84" s="422"/>
      <c r="T84" s="679"/>
      <c r="W84" s="36"/>
      <c r="X84" s="36"/>
      <c r="Y84" s="36"/>
      <c r="Z84" s="36"/>
    </row>
    <row r="85" spans="1:34" s="5" customFormat="1" ht="24.95" customHeight="1">
      <c r="A85" s="10"/>
      <c r="B85" s="396">
        <v>3</v>
      </c>
      <c r="C85" s="687">
        <v>111</v>
      </c>
      <c r="D85" s="687">
        <v>52</v>
      </c>
      <c r="E85" s="687" t="s">
        <v>494</v>
      </c>
      <c r="F85" s="687" t="s">
        <v>492</v>
      </c>
      <c r="G85" s="688">
        <v>408.45</v>
      </c>
      <c r="H85" s="665" t="s">
        <v>152</v>
      </c>
      <c r="I85" s="703">
        <v>1</v>
      </c>
      <c r="J85" s="667" t="s">
        <v>379</v>
      </c>
      <c r="K85" s="135">
        <v>461516</v>
      </c>
      <c r="L85" s="667" t="s">
        <v>380</v>
      </c>
      <c r="M85" s="135">
        <v>811115</v>
      </c>
      <c r="N85" s="668" t="s">
        <v>411</v>
      </c>
      <c r="O85" s="668" t="s">
        <v>412</v>
      </c>
      <c r="P85" s="669"/>
      <c r="Q85" s="670" t="s">
        <v>413</v>
      </c>
      <c r="R85" s="670" t="s">
        <v>498</v>
      </c>
      <c r="S85" s="420">
        <f>IF(COUNTIF(J85:M87,"CUMPLE")&gt;=1,('5.2.2 EXPERIENCIA ESPEC'!G79*'5.2.2 EXPERIENCIA ESPEC'!I79),0)* (IF(N85="PRESENTÓ CERTIFICADO",1,0))* (IF(O85="ACORDE A ITEM 5.2.1 (T.R.)",1,0) )* ( IF(OR(Q85="SIN OBSERVACIÓN", Q85="REQUERIMIENTOS SUBSANADOS"),1,0)) *(IF(OR(R85="NINGUNO", R85="CUMPLEN CON LO SOLICITADO"),1,0))</f>
        <v>154.06</v>
      </c>
      <c r="T85" s="679"/>
      <c r="W85" s="36"/>
      <c r="X85" s="36"/>
      <c r="Y85" s="36"/>
      <c r="Z85" s="36"/>
      <c r="AA85" s="2"/>
      <c r="AB85" s="2"/>
      <c r="AC85" s="2"/>
      <c r="AD85" s="2"/>
      <c r="AE85" s="2"/>
      <c r="AF85" s="2"/>
      <c r="AG85" s="2"/>
    </row>
    <row r="86" spans="1:34" s="5" customFormat="1" ht="24.95" customHeight="1">
      <c r="A86" s="10"/>
      <c r="B86" s="397"/>
      <c r="C86" s="691"/>
      <c r="D86" s="691"/>
      <c r="E86" s="691"/>
      <c r="F86" s="691"/>
      <c r="G86" s="692"/>
      <c r="H86" s="674"/>
      <c r="I86" s="704"/>
      <c r="J86" s="667" t="s">
        <v>380</v>
      </c>
      <c r="K86" s="135">
        <v>721515</v>
      </c>
      <c r="L86" s="667" t="s">
        <v>379</v>
      </c>
      <c r="M86" s="135">
        <v>811117</v>
      </c>
      <c r="N86" s="676"/>
      <c r="O86" s="676"/>
      <c r="P86" s="677"/>
      <c r="Q86" s="678"/>
      <c r="R86" s="678"/>
      <c r="S86" s="421"/>
      <c r="T86" s="679"/>
      <c r="W86" s="36"/>
      <c r="X86" s="36"/>
      <c r="Y86" s="36"/>
      <c r="Z86" s="36"/>
    </row>
    <row r="87" spans="1:34" s="5" customFormat="1" ht="24.95" customHeight="1">
      <c r="A87" s="10"/>
      <c r="B87" s="398"/>
      <c r="C87" s="695"/>
      <c r="D87" s="695"/>
      <c r="E87" s="695"/>
      <c r="F87" s="695"/>
      <c r="G87" s="696"/>
      <c r="H87" s="682"/>
      <c r="I87" s="705"/>
      <c r="J87" s="667" t="s">
        <v>379</v>
      </c>
      <c r="K87" s="135">
        <v>721516</v>
      </c>
      <c r="L87" s="667" t="s">
        <v>380</v>
      </c>
      <c r="M87" s="135">
        <v>921217</v>
      </c>
      <c r="N87" s="684"/>
      <c r="O87" s="684"/>
      <c r="P87" s="685"/>
      <c r="Q87" s="686"/>
      <c r="R87" s="686"/>
      <c r="S87" s="422"/>
      <c r="T87" s="679"/>
      <c r="W87" s="36"/>
      <c r="X87" s="36"/>
      <c r="Y87" s="36"/>
      <c r="Z87" s="36"/>
      <c r="AA87" s="20"/>
      <c r="AB87" s="20"/>
      <c r="AC87" s="20"/>
      <c r="AD87" s="20"/>
      <c r="AE87" s="20"/>
      <c r="AF87" s="20"/>
      <c r="AG87" s="20"/>
    </row>
    <row r="88" spans="1:34" s="5" customFormat="1" ht="24.95" hidden="1" customHeight="1">
      <c r="A88" s="10"/>
      <c r="B88" s="396">
        <v>4</v>
      </c>
      <c r="C88" s="687"/>
      <c r="D88" s="687"/>
      <c r="E88" s="687"/>
      <c r="F88" s="687"/>
      <c r="G88" s="688"/>
      <c r="H88" s="665"/>
      <c r="I88" s="703"/>
      <c r="J88" s="667"/>
      <c r="K88" s="135">
        <v>461516</v>
      </c>
      <c r="L88" s="667"/>
      <c r="M88" s="135">
        <v>811115</v>
      </c>
      <c r="N88" s="668"/>
      <c r="O88" s="668"/>
      <c r="P88" s="689"/>
      <c r="Q88" s="690"/>
      <c r="R88" s="690"/>
      <c r="S88" s="420">
        <f t="shared" ref="S88" si="18">IF(COUNTIF(J88:M90,"CUMPLE")&gt;=1,(G88*I88),0)* (IF(N88="PRESENTÓ CERTIFICADO",1,0))* (IF(O88="ACORDE A ITEM 5.2.1 (T.R.)",1,0) )* ( IF(OR(Q88="SIN OBSERVACIÓN", Q88="REQUERIMIENTOS SUBSANADOS"),1,0)) *(IF(OR(R88="NINGUNO", R88="CUMPLEN CON LO SOLICITADO"),1,0))</f>
        <v>0</v>
      </c>
      <c r="T88" s="679"/>
      <c r="W88" s="36"/>
      <c r="X88" s="36"/>
      <c r="Y88" s="36"/>
      <c r="Z88" s="36"/>
      <c r="AA88" s="20"/>
      <c r="AB88" s="20"/>
      <c r="AC88" s="20"/>
      <c r="AD88" s="20"/>
      <c r="AE88" s="20"/>
      <c r="AF88" s="20"/>
      <c r="AG88" s="20"/>
    </row>
    <row r="89" spans="1:34" s="5" customFormat="1" ht="24.95" hidden="1" customHeight="1">
      <c r="A89" s="10"/>
      <c r="B89" s="397"/>
      <c r="C89" s="691"/>
      <c r="D89" s="691"/>
      <c r="E89" s="691"/>
      <c r="F89" s="691"/>
      <c r="G89" s="692"/>
      <c r="H89" s="674"/>
      <c r="I89" s="704"/>
      <c r="J89" s="667"/>
      <c r="K89" s="135">
        <v>721515</v>
      </c>
      <c r="L89" s="667"/>
      <c r="M89" s="135">
        <v>811117</v>
      </c>
      <c r="N89" s="676"/>
      <c r="O89" s="676"/>
      <c r="P89" s="693"/>
      <c r="Q89" s="694"/>
      <c r="R89" s="694"/>
      <c r="S89" s="421"/>
      <c r="T89" s="679"/>
      <c r="W89" s="36"/>
      <c r="X89" s="36"/>
      <c r="Y89" s="36"/>
      <c r="Z89" s="36"/>
      <c r="AA89" s="20"/>
      <c r="AB89" s="20"/>
      <c r="AC89" s="20"/>
      <c r="AD89" s="20"/>
      <c r="AE89" s="20"/>
      <c r="AF89" s="20"/>
      <c r="AG89" s="20"/>
    </row>
    <row r="90" spans="1:34" s="5" customFormat="1" ht="24.95" hidden="1" customHeight="1">
      <c r="A90" s="10"/>
      <c r="B90" s="398"/>
      <c r="C90" s="695"/>
      <c r="D90" s="695"/>
      <c r="E90" s="695"/>
      <c r="F90" s="695"/>
      <c r="G90" s="696"/>
      <c r="H90" s="682"/>
      <c r="I90" s="705"/>
      <c r="J90" s="667"/>
      <c r="K90" s="135">
        <v>721516</v>
      </c>
      <c r="L90" s="667"/>
      <c r="M90" s="135">
        <v>921217</v>
      </c>
      <c r="N90" s="684"/>
      <c r="O90" s="684"/>
      <c r="P90" s="697"/>
      <c r="Q90" s="698"/>
      <c r="R90" s="698"/>
      <c r="S90" s="422"/>
      <c r="T90" s="679"/>
      <c r="W90" s="36"/>
      <c r="X90" s="36"/>
      <c r="Y90" s="36"/>
      <c r="Z90" s="36"/>
      <c r="AA90" s="36"/>
      <c r="AB90" s="36"/>
      <c r="AC90" s="36"/>
      <c r="AD90" s="8"/>
      <c r="AE90" s="8"/>
      <c r="AF90" s="8"/>
      <c r="AG90" s="8"/>
    </row>
    <row r="91" spans="1:34" s="5" customFormat="1" ht="24.95" hidden="1" customHeight="1">
      <c r="A91" s="10"/>
      <c r="B91" s="396">
        <v>5</v>
      </c>
      <c r="C91" s="663"/>
      <c r="D91" s="663"/>
      <c r="E91" s="663"/>
      <c r="F91" s="663"/>
      <c r="G91" s="664"/>
      <c r="H91" s="665"/>
      <c r="I91" s="666"/>
      <c r="J91" s="667"/>
      <c r="K91" s="135">
        <v>461516</v>
      </c>
      <c r="L91" s="667"/>
      <c r="M91" s="135">
        <v>811115</v>
      </c>
      <c r="N91" s="668"/>
      <c r="O91" s="668"/>
      <c r="P91" s="669"/>
      <c r="Q91" s="670"/>
      <c r="R91" s="670"/>
      <c r="S91" s="420">
        <f t="shared" ref="S91" si="19">IF(COUNTIF(J91:M93,"CUMPLE")&gt;=1,(G91*I91),0)* (IF(N91="PRESENTÓ CERTIFICADO",1,0))* (IF(O91="ACORDE A ITEM 5.2.1 (T.R.)",1,0) )* ( IF(OR(Q91="SIN OBSERVACIÓN", Q91="REQUERIMIENTOS SUBSANADOS"),1,0)) *(IF(OR(R91="NINGUNO", R91="CUMPLEN CON LO SOLICITADO"),1,0))</f>
        <v>0</v>
      </c>
      <c r="T91" s="679"/>
      <c r="W91" s="36"/>
      <c r="X91" s="36"/>
      <c r="Y91" s="36"/>
      <c r="Z91" s="36"/>
      <c r="AA91" s="36"/>
      <c r="AB91" s="36"/>
      <c r="AC91" s="36"/>
      <c r="AD91" s="8"/>
      <c r="AE91" s="8"/>
      <c r="AF91" s="8"/>
      <c r="AG91" s="8"/>
    </row>
    <row r="92" spans="1:34" s="5" customFormat="1" ht="24.95" hidden="1" customHeight="1">
      <c r="A92" s="10"/>
      <c r="B92" s="397"/>
      <c r="C92" s="672"/>
      <c r="D92" s="672"/>
      <c r="E92" s="672"/>
      <c r="F92" s="672"/>
      <c r="G92" s="673"/>
      <c r="H92" s="674"/>
      <c r="I92" s="675"/>
      <c r="J92" s="667"/>
      <c r="K92" s="135">
        <v>721515</v>
      </c>
      <c r="L92" s="667"/>
      <c r="M92" s="135">
        <v>811117</v>
      </c>
      <c r="N92" s="676"/>
      <c r="O92" s="676"/>
      <c r="P92" s="677"/>
      <c r="Q92" s="678"/>
      <c r="R92" s="678"/>
      <c r="S92" s="421"/>
      <c r="T92" s="679"/>
      <c r="W92" s="36"/>
      <c r="X92" s="36"/>
      <c r="Y92" s="36"/>
      <c r="Z92" s="36"/>
      <c r="AA92" s="36"/>
      <c r="AB92" s="36"/>
      <c r="AC92" s="36"/>
    </row>
    <row r="93" spans="1:34" s="5" customFormat="1" ht="24.95" hidden="1" customHeight="1">
      <c r="A93" s="10"/>
      <c r="B93" s="398"/>
      <c r="C93" s="680"/>
      <c r="D93" s="680"/>
      <c r="E93" s="680"/>
      <c r="F93" s="680"/>
      <c r="G93" s="681"/>
      <c r="H93" s="682"/>
      <c r="I93" s="683"/>
      <c r="J93" s="667"/>
      <c r="K93" s="135">
        <v>721516</v>
      </c>
      <c r="L93" s="667"/>
      <c r="M93" s="135">
        <v>921217</v>
      </c>
      <c r="N93" s="684"/>
      <c r="O93" s="684"/>
      <c r="P93" s="685"/>
      <c r="Q93" s="686"/>
      <c r="R93" s="686"/>
      <c r="S93" s="422"/>
      <c r="T93" s="700"/>
      <c r="W93" s="36"/>
      <c r="X93" s="36"/>
      <c r="Y93" s="36"/>
      <c r="Z93" s="36"/>
      <c r="AA93" s="36"/>
      <c r="AB93" s="36"/>
      <c r="AC93" s="36"/>
    </row>
    <row r="94" spans="1:34" s="2" customFormat="1" ht="24.95" customHeight="1">
      <c r="B94" s="423" t="str">
        <f>IF(S95=" "," ",IF(S95&gt;=$H$6,"CUMPLE CON LA EXPERIENCIA REQUERIDA","NO CUMPLE CON LA EXPERIENCIA REQUERIDA"))</f>
        <v>CUMPLE CON LA EXPERIENCIA REQUERIDA</v>
      </c>
      <c r="C94" s="424"/>
      <c r="D94" s="424"/>
      <c r="E94" s="424"/>
      <c r="F94" s="424"/>
      <c r="G94" s="424"/>
      <c r="H94" s="424"/>
      <c r="I94" s="424"/>
      <c r="J94" s="424"/>
      <c r="K94" s="424"/>
      <c r="L94" s="424"/>
      <c r="M94" s="424"/>
      <c r="N94" s="424"/>
      <c r="O94" s="425"/>
      <c r="P94" s="429" t="s">
        <v>21</v>
      </c>
      <c r="Q94" s="430"/>
      <c r="R94" s="7"/>
      <c r="S94" s="6">
        <f>IF(T79="SI",SUM(S79:S93),0)</f>
        <v>2167.5099999999998</v>
      </c>
      <c r="T94" s="431" t="str">
        <f>IF(S95=" "," ",IF(S95&gt;=$H$6,"CUMPLE","NO CUMPLE"))</f>
        <v>CUMPLE</v>
      </c>
      <c r="W94" s="36"/>
      <c r="X94" s="36"/>
      <c r="Y94" s="36"/>
      <c r="Z94" s="36"/>
      <c r="AA94" s="36"/>
      <c r="AB94" s="36"/>
      <c r="AC94" s="36"/>
      <c r="AD94" s="5"/>
      <c r="AE94" s="5"/>
      <c r="AF94" s="5"/>
      <c r="AG94" s="5"/>
      <c r="AH94" s="5"/>
    </row>
    <row r="95" spans="1:34" s="5" customFormat="1" ht="24.95" customHeight="1">
      <c r="B95" s="426"/>
      <c r="C95" s="427"/>
      <c r="D95" s="427"/>
      <c r="E95" s="427"/>
      <c r="F95" s="427"/>
      <c r="G95" s="427"/>
      <c r="H95" s="427"/>
      <c r="I95" s="427"/>
      <c r="J95" s="427"/>
      <c r="K95" s="427"/>
      <c r="L95" s="427"/>
      <c r="M95" s="427"/>
      <c r="N95" s="427"/>
      <c r="O95" s="428"/>
      <c r="P95" s="429" t="s">
        <v>23</v>
      </c>
      <c r="Q95" s="430"/>
      <c r="R95" s="7"/>
      <c r="S95" s="74">
        <f>IFERROR((S94/$P$6)," ")</f>
        <v>10.57321951219512</v>
      </c>
      <c r="T95" s="432"/>
      <c r="W95" s="36"/>
      <c r="X95" s="36"/>
      <c r="Y95" s="36"/>
      <c r="Z95" s="36"/>
      <c r="AA95" s="36"/>
      <c r="AB95" s="36"/>
      <c r="AC95" s="36"/>
    </row>
    <row r="96" spans="1:34" ht="30" customHeight="1">
      <c r="L96" s="35"/>
      <c r="AA96" s="36"/>
      <c r="AB96" s="36"/>
      <c r="AC96" s="36"/>
      <c r="AD96" s="5"/>
      <c r="AE96" s="5"/>
      <c r="AF96" s="5"/>
      <c r="AG96" s="5"/>
      <c r="AH96" s="2"/>
    </row>
    <row r="97" spans="1:34" ht="30" customHeight="1">
      <c r="AA97" s="36"/>
      <c r="AB97" s="36"/>
      <c r="AC97" s="36"/>
      <c r="AD97" s="5"/>
      <c r="AE97" s="5"/>
      <c r="AF97" s="5"/>
      <c r="AG97" s="5"/>
      <c r="AH97" s="5"/>
    </row>
    <row r="98" spans="1:34" ht="36" customHeight="1">
      <c r="B98" s="94">
        <v>5</v>
      </c>
      <c r="C98" s="451" t="s">
        <v>75</v>
      </c>
      <c r="D98" s="452"/>
      <c r="E98" s="453"/>
      <c r="F98" s="454" t="str">
        <f>IFERROR(VLOOKUP(B98,LISTA_OFERENTES,2,FALSE)," ")</f>
        <v>CYS TECNOLOGIA SAS</v>
      </c>
      <c r="G98" s="455"/>
      <c r="H98" s="455"/>
      <c r="I98" s="455"/>
      <c r="J98" s="455"/>
      <c r="K98" s="455"/>
      <c r="L98" s="455"/>
      <c r="M98" s="455"/>
      <c r="N98" s="455"/>
      <c r="O98" s="456"/>
      <c r="P98" s="457" t="s">
        <v>102</v>
      </c>
      <c r="Q98" s="458"/>
      <c r="R98" s="459"/>
      <c r="S98" s="332">
        <f>5-(INT(COUNTBLANK(C101:C115))-10)</f>
        <v>5</v>
      </c>
      <c r="T98" s="2"/>
      <c r="AA98" s="36"/>
      <c r="AB98" s="36"/>
      <c r="AC98" s="36"/>
      <c r="AD98" s="5"/>
      <c r="AE98" s="5"/>
      <c r="AF98" s="5"/>
      <c r="AG98" s="5"/>
    </row>
    <row r="99" spans="1:34" s="8" customFormat="1" ht="30" customHeight="1">
      <c r="B99" s="460" t="s">
        <v>43</v>
      </c>
      <c r="C99" s="462" t="s">
        <v>14</v>
      </c>
      <c r="D99" s="462" t="s">
        <v>15</v>
      </c>
      <c r="E99" s="462" t="s">
        <v>16</v>
      </c>
      <c r="F99" s="462" t="s">
        <v>17</v>
      </c>
      <c r="G99" s="462" t="s">
        <v>18</v>
      </c>
      <c r="H99" s="462" t="s">
        <v>19</v>
      </c>
      <c r="I99" s="462" t="s">
        <v>20</v>
      </c>
      <c r="J99" s="464" t="s">
        <v>50</v>
      </c>
      <c r="K99" s="465"/>
      <c r="L99" s="465"/>
      <c r="M99" s="466"/>
      <c r="N99" s="462" t="s">
        <v>76</v>
      </c>
      <c r="O99" s="462" t="s">
        <v>77</v>
      </c>
      <c r="P99" s="4" t="s">
        <v>78</v>
      </c>
      <c r="Q99" s="4"/>
      <c r="R99" s="462" t="s">
        <v>79</v>
      </c>
      <c r="S99" s="462" t="s">
        <v>80</v>
      </c>
      <c r="T99" s="462" t="str">
        <f>T11</f>
        <v>CUMPLE CON EL REQUERIMIENTO OBLIGATORIO DE QUE CADA CERTIFICADO DEBE ESTAR SOPORTADO EN MÍNIMO DOS DE LOS CÓDIGOS UNSPSC?</v>
      </c>
      <c r="U99" s="9"/>
      <c r="V99" s="9"/>
      <c r="W99" s="36"/>
      <c r="X99" s="36"/>
      <c r="Y99" s="36"/>
      <c r="Z99" s="36"/>
      <c r="AA99" s="36"/>
      <c r="AB99" s="36"/>
      <c r="AC99" s="36"/>
      <c r="AD99" s="5"/>
      <c r="AE99" s="5"/>
      <c r="AF99" s="5"/>
      <c r="AG99" s="5"/>
      <c r="AH99" s="20"/>
    </row>
    <row r="100" spans="1:34" s="8" customFormat="1" ht="90.75" customHeight="1">
      <c r="B100" s="461"/>
      <c r="C100" s="463"/>
      <c r="D100" s="463"/>
      <c r="E100" s="463"/>
      <c r="F100" s="463"/>
      <c r="G100" s="463"/>
      <c r="H100" s="463"/>
      <c r="I100" s="463"/>
      <c r="J100" s="467" t="s">
        <v>82</v>
      </c>
      <c r="K100" s="468"/>
      <c r="L100" s="468"/>
      <c r="M100" s="469"/>
      <c r="N100" s="463"/>
      <c r="O100" s="463"/>
      <c r="P100" s="3" t="s">
        <v>12</v>
      </c>
      <c r="Q100" s="3" t="s">
        <v>81</v>
      </c>
      <c r="R100" s="463"/>
      <c r="S100" s="463"/>
      <c r="T100" s="463"/>
      <c r="U100" s="9"/>
      <c r="V100" s="9"/>
      <c r="W100" s="36"/>
      <c r="X100" s="36"/>
      <c r="Y100" s="36"/>
      <c r="Z100" s="36"/>
      <c r="AA100" s="36"/>
      <c r="AB100" s="36"/>
      <c r="AC100" s="36"/>
      <c r="AD100" s="5"/>
      <c r="AE100" s="5"/>
      <c r="AF100" s="5"/>
      <c r="AG100" s="5"/>
      <c r="AH100" s="20"/>
    </row>
    <row r="101" spans="1:34" s="5" customFormat="1" ht="24.95" customHeight="1">
      <c r="A101" s="10"/>
      <c r="B101" s="396">
        <v>1</v>
      </c>
      <c r="C101" s="663">
        <v>124</v>
      </c>
      <c r="D101" s="663">
        <v>51</v>
      </c>
      <c r="E101" s="663" t="s">
        <v>579</v>
      </c>
      <c r="F101" s="663" t="s">
        <v>400</v>
      </c>
      <c r="G101" s="664">
        <v>3313</v>
      </c>
      <c r="H101" s="665" t="s">
        <v>152</v>
      </c>
      <c r="I101" s="666">
        <v>1</v>
      </c>
      <c r="J101" s="667" t="s">
        <v>379</v>
      </c>
      <c r="K101" s="135">
        <v>461516</v>
      </c>
      <c r="L101" s="667" t="s">
        <v>380</v>
      </c>
      <c r="M101" s="135">
        <v>811115</v>
      </c>
      <c r="N101" s="668" t="s">
        <v>411</v>
      </c>
      <c r="O101" s="668" t="s">
        <v>412</v>
      </c>
      <c r="P101" s="669"/>
      <c r="Q101" s="670" t="s">
        <v>413</v>
      </c>
      <c r="R101" s="670" t="s">
        <v>498</v>
      </c>
      <c r="S101" s="420">
        <f>IF(COUNTIF(J101:M103,"CUMPLE")&gt;=1,(G101*I101),0)* (IF(N101="PRESENTÓ CERTIFICADO",1,0))* (IF(O101="ACORDE A ITEM 5.2.1 (T.R.)",1,0) )* ( IF(OR(Q101="SIN OBSERVACIÓN", Q101="REQUERIMIENTOS SUBSANADOS"),1,0)) *(IF(OR(R101="NINGUNO", R101="CUMPLEN CON LO SOLICITADO"),1,0))</f>
        <v>3313</v>
      </c>
      <c r="T101" s="671" t="s">
        <v>415</v>
      </c>
      <c r="W101" s="36"/>
      <c r="X101" s="36"/>
      <c r="Y101" s="36"/>
      <c r="Z101" s="36"/>
      <c r="AA101" s="36"/>
      <c r="AB101" s="36"/>
      <c r="AC101" s="36"/>
      <c r="AH101" s="8"/>
    </row>
    <row r="102" spans="1:34" s="5" customFormat="1" ht="24.95" customHeight="1">
      <c r="A102" s="10"/>
      <c r="B102" s="397"/>
      <c r="C102" s="672"/>
      <c r="D102" s="672"/>
      <c r="E102" s="672"/>
      <c r="F102" s="672"/>
      <c r="G102" s="673"/>
      <c r="H102" s="674"/>
      <c r="I102" s="675"/>
      <c r="J102" s="667" t="s">
        <v>380</v>
      </c>
      <c r="K102" s="135">
        <v>721515</v>
      </c>
      <c r="L102" s="667" t="s">
        <v>379</v>
      </c>
      <c r="M102" s="135">
        <v>811117</v>
      </c>
      <c r="N102" s="676"/>
      <c r="O102" s="676"/>
      <c r="P102" s="677"/>
      <c r="Q102" s="678"/>
      <c r="R102" s="678"/>
      <c r="S102" s="421"/>
      <c r="T102" s="679"/>
      <c r="W102" s="36"/>
      <c r="X102" s="36"/>
      <c r="Y102" s="36"/>
      <c r="Z102" s="36"/>
      <c r="AA102" s="36"/>
      <c r="AB102" s="36"/>
      <c r="AC102" s="36"/>
      <c r="AH102" s="8"/>
    </row>
    <row r="103" spans="1:34" s="5" customFormat="1" ht="24.95" customHeight="1">
      <c r="A103" s="10"/>
      <c r="B103" s="398"/>
      <c r="C103" s="680"/>
      <c r="D103" s="680"/>
      <c r="E103" s="680"/>
      <c r="F103" s="680"/>
      <c r="G103" s="681"/>
      <c r="H103" s="682"/>
      <c r="I103" s="683"/>
      <c r="J103" s="667" t="s">
        <v>380</v>
      </c>
      <c r="K103" s="135">
        <v>721516</v>
      </c>
      <c r="L103" s="667" t="s">
        <v>379</v>
      </c>
      <c r="M103" s="135">
        <v>921217</v>
      </c>
      <c r="N103" s="684"/>
      <c r="O103" s="684"/>
      <c r="P103" s="685"/>
      <c r="Q103" s="686"/>
      <c r="R103" s="686"/>
      <c r="S103" s="422"/>
      <c r="T103" s="679"/>
      <c r="W103" s="36"/>
      <c r="X103" s="36"/>
      <c r="Y103" s="36"/>
      <c r="Z103" s="36"/>
      <c r="AA103" s="36"/>
      <c r="AB103" s="36"/>
      <c r="AC103" s="36"/>
    </row>
    <row r="104" spans="1:34" s="5" customFormat="1" ht="24.95" customHeight="1">
      <c r="A104" s="10"/>
      <c r="B104" s="396">
        <v>2</v>
      </c>
      <c r="C104" s="687">
        <v>330</v>
      </c>
      <c r="D104" s="687">
        <v>154</v>
      </c>
      <c r="E104" s="687" t="s">
        <v>401</v>
      </c>
      <c r="F104" s="687" t="s">
        <v>402</v>
      </c>
      <c r="G104" s="687">
        <v>479.67</v>
      </c>
      <c r="H104" s="665" t="s">
        <v>152</v>
      </c>
      <c r="I104" s="666">
        <v>1</v>
      </c>
      <c r="J104" s="667" t="s">
        <v>379</v>
      </c>
      <c r="K104" s="135">
        <v>461516</v>
      </c>
      <c r="L104" s="667" t="s">
        <v>380</v>
      </c>
      <c r="M104" s="135">
        <v>811115</v>
      </c>
      <c r="N104" s="668" t="s">
        <v>411</v>
      </c>
      <c r="O104" s="668" t="s">
        <v>412</v>
      </c>
      <c r="P104" s="689" t="s">
        <v>581</v>
      </c>
      <c r="Q104" s="690" t="s">
        <v>580</v>
      </c>
      <c r="R104" s="690" t="s">
        <v>498</v>
      </c>
      <c r="S104" s="420">
        <f t="shared" ref="S104" si="20">IF(COUNTIF(J104:M106,"CUMPLE")&gt;=1,(G104*I104),0)* (IF(N104="PRESENTÓ CERTIFICADO",1,0))* (IF(O104="ACORDE A ITEM 5.2.1 (T.R.)",1,0) )* ( IF(OR(Q104="SIN OBSERVACIÓN", Q104="REQUERIMIENTOS SUBSANADOS"),1,0)) *(IF(OR(R104="NINGUNO", R104="CUMPLEN CON LO SOLICITADO"),1,0))</f>
        <v>479.67</v>
      </c>
      <c r="T104" s="679"/>
      <c r="W104" s="36"/>
      <c r="X104" s="36"/>
      <c r="Y104" s="36"/>
      <c r="Z104" s="36"/>
      <c r="AA104" s="36"/>
      <c r="AB104" s="36"/>
      <c r="AC104" s="36"/>
    </row>
    <row r="105" spans="1:34" s="5" customFormat="1" ht="24.95" customHeight="1">
      <c r="A105" s="10"/>
      <c r="B105" s="397"/>
      <c r="C105" s="691"/>
      <c r="D105" s="691"/>
      <c r="E105" s="691"/>
      <c r="F105" s="691"/>
      <c r="G105" s="691"/>
      <c r="H105" s="674"/>
      <c r="I105" s="675"/>
      <c r="J105" s="667" t="s">
        <v>379</v>
      </c>
      <c r="K105" s="135">
        <v>721515</v>
      </c>
      <c r="L105" s="667" t="s">
        <v>379</v>
      </c>
      <c r="M105" s="135">
        <v>811117</v>
      </c>
      <c r="N105" s="676"/>
      <c r="O105" s="676"/>
      <c r="P105" s="693"/>
      <c r="Q105" s="694"/>
      <c r="R105" s="694"/>
      <c r="S105" s="421"/>
      <c r="T105" s="679"/>
      <c r="W105" s="36"/>
      <c r="X105" s="36"/>
      <c r="Y105" s="36"/>
      <c r="Z105" s="36"/>
      <c r="AA105" s="36"/>
      <c r="AB105" s="36"/>
      <c r="AC105" s="36"/>
    </row>
    <row r="106" spans="1:34" s="5" customFormat="1" ht="24.95" customHeight="1">
      <c r="A106" s="10"/>
      <c r="B106" s="398"/>
      <c r="C106" s="695"/>
      <c r="D106" s="695"/>
      <c r="E106" s="695"/>
      <c r="F106" s="695"/>
      <c r="G106" s="695"/>
      <c r="H106" s="682"/>
      <c r="I106" s="683"/>
      <c r="J106" s="667" t="s">
        <v>380</v>
      </c>
      <c r="K106" s="135">
        <v>721516</v>
      </c>
      <c r="L106" s="667" t="s">
        <v>379</v>
      </c>
      <c r="M106" s="135">
        <v>921217</v>
      </c>
      <c r="N106" s="684"/>
      <c r="O106" s="684"/>
      <c r="P106" s="697"/>
      <c r="Q106" s="698"/>
      <c r="R106" s="698"/>
      <c r="S106" s="422"/>
      <c r="T106" s="679"/>
      <c r="W106" s="36"/>
      <c r="X106" s="36"/>
      <c r="Y106" s="36"/>
      <c r="Z106" s="36"/>
    </row>
    <row r="107" spans="1:34" s="5" customFormat="1" ht="24.95" customHeight="1">
      <c r="A107" s="10"/>
      <c r="B107" s="396">
        <v>3</v>
      </c>
      <c r="C107" s="663">
        <v>308</v>
      </c>
      <c r="D107" s="663">
        <v>144</v>
      </c>
      <c r="E107" s="663" t="s">
        <v>403</v>
      </c>
      <c r="F107" s="663" t="s">
        <v>404</v>
      </c>
      <c r="G107" s="664">
        <v>238.31</v>
      </c>
      <c r="H107" s="665" t="s">
        <v>152</v>
      </c>
      <c r="I107" s="666">
        <v>1</v>
      </c>
      <c r="J107" s="667" t="s">
        <v>379</v>
      </c>
      <c r="K107" s="135">
        <v>461516</v>
      </c>
      <c r="L107" s="667" t="s">
        <v>379</v>
      </c>
      <c r="M107" s="135">
        <v>811115</v>
      </c>
      <c r="N107" s="668" t="s">
        <v>411</v>
      </c>
      <c r="O107" s="668" t="s">
        <v>412</v>
      </c>
      <c r="P107" s="689" t="s">
        <v>581</v>
      </c>
      <c r="Q107" s="690" t="s">
        <v>580</v>
      </c>
      <c r="R107" s="690" t="s">
        <v>498</v>
      </c>
      <c r="S107" s="420">
        <f t="shared" ref="S107" si="21">IF(COUNTIF(J107:M109,"CUMPLE")&gt;=1,(G107*I107),0)* (IF(N107="PRESENTÓ CERTIFICADO",1,0))* (IF(O107="ACORDE A ITEM 5.2.1 (T.R.)",1,0) )* ( IF(OR(Q107="SIN OBSERVACIÓN", Q107="REQUERIMIENTOS SUBSANADOS"),1,0)) *(IF(OR(R107="NINGUNO", R107="CUMPLEN CON LO SOLICITADO"),1,0))</f>
        <v>238.31</v>
      </c>
      <c r="T107" s="679"/>
      <c r="W107" s="36"/>
      <c r="X107" s="36"/>
      <c r="Y107" s="36"/>
      <c r="Z107" s="36"/>
      <c r="AA107" s="2"/>
      <c r="AB107" s="2"/>
      <c r="AC107" s="2"/>
      <c r="AD107" s="2"/>
      <c r="AE107" s="2"/>
      <c r="AF107" s="2"/>
      <c r="AG107" s="2"/>
    </row>
    <row r="108" spans="1:34" s="5" customFormat="1" ht="24.95" customHeight="1">
      <c r="A108" s="10"/>
      <c r="B108" s="397"/>
      <c r="C108" s="672"/>
      <c r="D108" s="672"/>
      <c r="E108" s="672"/>
      <c r="F108" s="672"/>
      <c r="G108" s="673"/>
      <c r="H108" s="674"/>
      <c r="I108" s="675"/>
      <c r="J108" s="667" t="s">
        <v>380</v>
      </c>
      <c r="K108" s="135">
        <v>721515</v>
      </c>
      <c r="L108" s="667" t="s">
        <v>379</v>
      </c>
      <c r="M108" s="135">
        <v>811117</v>
      </c>
      <c r="N108" s="676"/>
      <c r="O108" s="676"/>
      <c r="P108" s="693"/>
      <c r="Q108" s="694"/>
      <c r="R108" s="694"/>
      <c r="S108" s="421"/>
      <c r="T108" s="679"/>
      <c r="W108" s="36"/>
      <c r="X108" s="36"/>
      <c r="Y108" s="36"/>
      <c r="Z108" s="36"/>
    </row>
    <row r="109" spans="1:34" s="5" customFormat="1" ht="24.95" customHeight="1">
      <c r="A109" s="10"/>
      <c r="B109" s="398"/>
      <c r="C109" s="680"/>
      <c r="D109" s="680"/>
      <c r="E109" s="680"/>
      <c r="F109" s="680"/>
      <c r="G109" s="681"/>
      <c r="H109" s="682"/>
      <c r="I109" s="683"/>
      <c r="J109" s="667" t="s">
        <v>380</v>
      </c>
      <c r="K109" s="135">
        <v>721516</v>
      </c>
      <c r="L109" s="667" t="s">
        <v>379</v>
      </c>
      <c r="M109" s="135">
        <v>921217</v>
      </c>
      <c r="N109" s="684"/>
      <c r="O109" s="684"/>
      <c r="P109" s="697"/>
      <c r="Q109" s="698"/>
      <c r="R109" s="698"/>
      <c r="S109" s="422"/>
      <c r="T109" s="679"/>
      <c r="W109" s="36"/>
      <c r="X109" s="36"/>
      <c r="Y109" s="36"/>
      <c r="Z109" s="36"/>
      <c r="AA109" s="20"/>
      <c r="AB109" s="20"/>
      <c r="AC109" s="20"/>
      <c r="AD109" s="20"/>
      <c r="AE109" s="20"/>
      <c r="AF109" s="20"/>
      <c r="AG109" s="20"/>
    </row>
    <row r="110" spans="1:34" s="5" customFormat="1" ht="24.95" customHeight="1">
      <c r="A110" s="10"/>
      <c r="B110" s="396">
        <v>4</v>
      </c>
      <c r="C110" s="687">
        <v>255</v>
      </c>
      <c r="D110" s="687">
        <v>115</v>
      </c>
      <c r="E110" s="687" t="s">
        <v>405</v>
      </c>
      <c r="F110" s="663" t="s">
        <v>406</v>
      </c>
      <c r="G110" s="688">
        <v>1073.82</v>
      </c>
      <c r="H110" s="665" t="s">
        <v>152</v>
      </c>
      <c r="I110" s="703">
        <v>1</v>
      </c>
      <c r="J110" s="667" t="s">
        <v>379</v>
      </c>
      <c r="K110" s="135">
        <v>461516</v>
      </c>
      <c r="L110" s="667" t="s">
        <v>379</v>
      </c>
      <c r="M110" s="135">
        <v>811115</v>
      </c>
      <c r="N110" s="668" t="s">
        <v>411</v>
      </c>
      <c r="O110" s="668" t="s">
        <v>416</v>
      </c>
      <c r="P110" s="669" t="s">
        <v>495</v>
      </c>
      <c r="Q110" s="690" t="s">
        <v>496</v>
      </c>
      <c r="R110" s="690" t="s">
        <v>497</v>
      </c>
      <c r="S110" s="420">
        <f t="shared" ref="S110" si="22">IF(COUNTIF(J110:M112,"CUMPLE")&gt;=1,(G110*I110),0)* (IF(N110="PRESENTÓ CERTIFICADO",1,0))* (IF(O110="ACORDE A ITEM 5.2.1 (T.R.)",1,0) )* ( IF(OR(Q110="SIN OBSERVACIÓN", Q110="REQUERIMIENTOS SUBSANADOS"),1,0)) *(IF(OR(R110="NINGUNO", R110="CUMPLEN CON LO SOLICITADO"),1,0))</f>
        <v>0</v>
      </c>
      <c r="T110" s="679"/>
      <c r="W110" s="36"/>
      <c r="X110" s="36"/>
      <c r="Y110" s="36"/>
      <c r="Z110" s="36"/>
      <c r="AA110" s="20"/>
      <c r="AB110" s="20"/>
      <c r="AC110" s="20"/>
      <c r="AD110" s="20"/>
      <c r="AE110" s="20"/>
      <c r="AF110" s="20"/>
      <c r="AG110" s="20"/>
    </row>
    <row r="111" spans="1:34" s="5" customFormat="1" ht="24.95" customHeight="1">
      <c r="A111" s="10"/>
      <c r="B111" s="397"/>
      <c r="C111" s="691"/>
      <c r="D111" s="691"/>
      <c r="E111" s="691"/>
      <c r="F111" s="672"/>
      <c r="G111" s="692"/>
      <c r="H111" s="674"/>
      <c r="I111" s="704"/>
      <c r="J111" s="667" t="s">
        <v>379</v>
      </c>
      <c r="K111" s="135">
        <v>721515</v>
      </c>
      <c r="L111" s="667" t="s">
        <v>379</v>
      </c>
      <c r="M111" s="135">
        <v>811117</v>
      </c>
      <c r="N111" s="676"/>
      <c r="O111" s="676"/>
      <c r="P111" s="677"/>
      <c r="Q111" s="694"/>
      <c r="R111" s="694"/>
      <c r="S111" s="421"/>
      <c r="T111" s="679"/>
      <c r="W111" s="36"/>
      <c r="X111" s="36"/>
      <c r="Y111" s="36"/>
      <c r="Z111" s="36"/>
      <c r="AA111" s="20"/>
      <c r="AB111" s="20"/>
      <c r="AC111" s="20"/>
      <c r="AD111" s="20"/>
      <c r="AE111" s="20"/>
      <c r="AF111" s="20"/>
      <c r="AG111" s="20"/>
    </row>
    <row r="112" spans="1:34" s="5" customFormat="1" ht="24.95" customHeight="1">
      <c r="A112" s="10"/>
      <c r="B112" s="398"/>
      <c r="C112" s="695"/>
      <c r="D112" s="695"/>
      <c r="E112" s="695"/>
      <c r="F112" s="680"/>
      <c r="G112" s="696"/>
      <c r="H112" s="682"/>
      <c r="I112" s="705"/>
      <c r="J112" s="667" t="s">
        <v>379</v>
      </c>
      <c r="K112" s="135">
        <v>721516</v>
      </c>
      <c r="L112" s="667" t="s">
        <v>379</v>
      </c>
      <c r="M112" s="135">
        <v>921217</v>
      </c>
      <c r="N112" s="684"/>
      <c r="O112" s="684"/>
      <c r="P112" s="685"/>
      <c r="Q112" s="698"/>
      <c r="R112" s="698"/>
      <c r="S112" s="422"/>
      <c r="T112" s="679"/>
      <c r="W112" s="36"/>
      <c r="X112" s="36"/>
      <c r="Y112" s="36"/>
      <c r="Z112" s="36"/>
      <c r="AA112" s="36"/>
      <c r="AB112" s="36"/>
      <c r="AC112" s="36"/>
      <c r="AD112" s="8"/>
      <c r="AE112" s="8"/>
      <c r="AF112" s="8"/>
      <c r="AG112" s="8"/>
    </row>
    <row r="113" spans="1:34" s="5" customFormat="1" ht="24.95" customHeight="1">
      <c r="A113" s="10"/>
      <c r="B113" s="396">
        <v>5</v>
      </c>
      <c r="C113" s="663">
        <v>209</v>
      </c>
      <c r="D113" s="663">
        <v>91</v>
      </c>
      <c r="E113" s="663" t="s">
        <v>407</v>
      </c>
      <c r="F113" s="663" t="s">
        <v>408</v>
      </c>
      <c r="G113" s="664">
        <v>1093.94</v>
      </c>
      <c r="H113" s="665" t="s">
        <v>152</v>
      </c>
      <c r="I113" s="666">
        <v>1</v>
      </c>
      <c r="J113" s="667" t="s">
        <v>379</v>
      </c>
      <c r="K113" s="135">
        <v>461516</v>
      </c>
      <c r="L113" s="667" t="s">
        <v>379</v>
      </c>
      <c r="M113" s="135">
        <v>811115</v>
      </c>
      <c r="N113" s="668" t="s">
        <v>411</v>
      </c>
      <c r="O113" s="668" t="s">
        <v>416</v>
      </c>
      <c r="P113" s="669" t="s">
        <v>495</v>
      </c>
      <c r="Q113" s="670" t="s">
        <v>496</v>
      </c>
      <c r="R113" s="670" t="s">
        <v>497</v>
      </c>
      <c r="S113" s="420">
        <f t="shared" ref="S113" si="23">IF(COUNTIF(J113:M115,"CUMPLE")&gt;=1,(G113*I113),0)* (IF(N113="PRESENTÓ CERTIFICADO",1,0))* (IF(O113="ACORDE A ITEM 5.2.1 (T.R.)",1,0) )* ( IF(OR(Q113="SIN OBSERVACIÓN", Q113="REQUERIMIENTOS SUBSANADOS"),1,0)) *(IF(OR(R113="NINGUNO", R113="CUMPLEN CON LO SOLICITADO"),1,0))</f>
        <v>0</v>
      </c>
      <c r="T113" s="679"/>
      <c r="W113" s="36"/>
      <c r="X113" s="36"/>
      <c r="Y113" s="36"/>
      <c r="Z113" s="36"/>
      <c r="AA113" s="36"/>
      <c r="AB113" s="36"/>
      <c r="AC113" s="36"/>
      <c r="AD113" s="8"/>
      <c r="AE113" s="8"/>
      <c r="AF113" s="8"/>
      <c r="AG113" s="8"/>
    </row>
    <row r="114" spans="1:34" s="5" customFormat="1" ht="24.95" customHeight="1">
      <c r="A114" s="10"/>
      <c r="B114" s="397"/>
      <c r="C114" s="672"/>
      <c r="D114" s="672"/>
      <c r="E114" s="672"/>
      <c r="F114" s="672"/>
      <c r="G114" s="673"/>
      <c r="H114" s="674"/>
      <c r="I114" s="675"/>
      <c r="J114" s="667" t="s">
        <v>380</v>
      </c>
      <c r="K114" s="135">
        <v>721515</v>
      </c>
      <c r="L114" s="667" t="s">
        <v>379</v>
      </c>
      <c r="M114" s="135">
        <v>811117</v>
      </c>
      <c r="N114" s="676"/>
      <c r="O114" s="676"/>
      <c r="P114" s="677"/>
      <c r="Q114" s="678"/>
      <c r="R114" s="678"/>
      <c r="S114" s="421"/>
      <c r="T114" s="679"/>
      <c r="W114" s="36"/>
      <c r="X114" s="36"/>
      <c r="Y114" s="36"/>
      <c r="Z114" s="36"/>
      <c r="AA114" s="36"/>
      <c r="AB114" s="36"/>
      <c r="AC114" s="36"/>
    </row>
    <row r="115" spans="1:34" s="5" customFormat="1" ht="24.95" customHeight="1">
      <c r="A115" s="10"/>
      <c r="B115" s="398"/>
      <c r="C115" s="680"/>
      <c r="D115" s="680"/>
      <c r="E115" s="680"/>
      <c r="F115" s="680"/>
      <c r="G115" s="681"/>
      <c r="H115" s="682"/>
      <c r="I115" s="683"/>
      <c r="J115" s="667" t="s">
        <v>379</v>
      </c>
      <c r="K115" s="135">
        <v>721516</v>
      </c>
      <c r="L115" s="667" t="s">
        <v>379</v>
      </c>
      <c r="M115" s="135">
        <v>921217</v>
      </c>
      <c r="N115" s="684"/>
      <c r="O115" s="684"/>
      <c r="P115" s="685"/>
      <c r="Q115" s="686"/>
      <c r="R115" s="686"/>
      <c r="S115" s="422"/>
      <c r="T115" s="700"/>
      <c r="W115" s="36"/>
      <c r="X115" s="36"/>
      <c r="Y115" s="36"/>
      <c r="Z115" s="36"/>
      <c r="AA115" s="36"/>
      <c r="AB115" s="36"/>
      <c r="AC115" s="36"/>
    </row>
    <row r="116" spans="1:34" s="2" customFormat="1" ht="24.95" customHeight="1">
      <c r="B116" s="423" t="str">
        <f>IF(S117=" "," ",IF(S117&gt;=$H$6,"CUMPLE CON LA EXPERIENCIA REQUERIDA","NO CUMPLE CON LA EXPERIENCIA REQUERIDA"))</f>
        <v>CUMPLE CON LA EXPERIENCIA REQUERIDA</v>
      </c>
      <c r="C116" s="424"/>
      <c r="D116" s="424"/>
      <c r="E116" s="424"/>
      <c r="F116" s="424"/>
      <c r="G116" s="424"/>
      <c r="H116" s="424"/>
      <c r="I116" s="424"/>
      <c r="J116" s="424"/>
      <c r="K116" s="424"/>
      <c r="L116" s="424"/>
      <c r="M116" s="424"/>
      <c r="N116" s="424"/>
      <c r="O116" s="425"/>
      <c r="P116" s="429" t="s">
        <v>21</v>
      </c>
      <c r="Q116" s="430"/>
      <c r="R116" s="7"/>
      <c r="S116" s="6">
        <f>IF(T101="SI",SUM(S101:S115),0)</f>
        <v>4030.98</v>
      </c>
      <c r="T116" s="431" t="str">
        <f>IF(S117=" "," ",IF(S117&gt;=$H$6,"CUMPLE","NO CUMPLE"))</f>
        <v>CUMPLE</v>
      </c>
      <c r="W116" s="36"/>
      <c r="X116" s="36"/>
      <c r="Y116" s="36"/>
      <c r="Z116" s="36"/>
      <c r="AA116" s="36"/>
      <c r="AB116" s="36"/>
      <c r="AC116" s="36"/>
      <c r="AD116" s="5"/>
      <c r="AE116" s="5"/>
      <c r="AF116" s="5"/>
      <c r="AG116" s="5"/>
      <c r="AH116" s="5"/>
    </row>
    <row r="117" spans="1:34" s="5" customFormat="1" ht="24.95" customHeight="1">
      <c r="B117" s="426"/>
      <c r="C117" s="427"/>
      <c r="D117" s="427"/>
      <c r="E117" s="427"/>
      <c r="F117" s="427"/>
      <c r="G117" s="427"/>
      <c r="H117" s="427"/>
      <c r="I117" s="427"/>
      <c r="J117" s="427"/>
      <c r="K117" s="427"/>
      <c r="L117" s="427"/>
      <c r="M117" s="427"/>
      <c r="N117" s="427"/>
      <c r="O117" s="428"/>
      <c r="P117" s="429" t="s">
        <v>23</v>
      </c>
      <c r="Q117" s="430"/>
      <c r="R117" s="7"/>
      <c r="S117" s="74">
        <f>IFERROR((S116/$P$6)," ")</f>
        <v>19.663317073170731</v>
      </c>
      <c r="T117" s="432"/>
      <c r="W117" s="36"/>
      <c r="X117" s="36"/>
      <c r="Y117" s="36"/>
      <c r="Z117" s="36"/>
      <c r="AA117" s="36"/>
      <c r="AB117" s="36"/>
      <c r="AC117" s="36"/>
    </row>
    <row r="118" spans="1:34" ht="30" customHeight="1">
      <c r="AA118" s="36"/>
      <c r="AB118" s="36"/>
      <c r="AC118" s="36"/>
      <c r="AD118" s="5"/>
      <c r="AE118" s="5"/>
      <c r="AF118" s="5"/>
      <c r="AG118" s="5"/>
      <c r="AH118" s="2"/>
    </row>
    <row r="119" spans="1:34" ht="30" customHeight="1">
      <c r="AA119" s="36"/>
      <c r="AB119" s="36"/>
      <c r="AC119" s="36"/>
      <c r="AD119" s="5"/>
      <c r="AE119" s="5"/>
      <c r="AF119" s="5"/>
      <c r="AG119" s="5"/>
      <c r="AH119" s="5"/>
    </row>
    <row r="120" spans="1:34" ht="36" hidden="1" customHeight="1">
      <c r="B120" s="94">
        <v>6</v>
      </c>
      <c r="C120" s="451" t="s">
        <v>75</v>
      </c>
      <c r="D120" s="452"/>
      <c r="E120" s="453"/>
      <c r="F120" s="454" t="str">
        <f>IFERROR(VLOOKUP(B120,LISTA_OFERENTES,2,FALSE)," ")</f>
        <v>F</v>
      </c>
      <c r="G120" s="455"/>
      <c r="H120" s="455"/>
      <c r="I120" s="455"/>
      <c r="J120" s="455"/>
      <c r="K120" s="455"/>
      <c r="L120" s="455"/>
      <c r="M120" s="455"/>
      <c r="N120" s="455"/>
      <c r="O120" s="456"/>
      <c r="P120" s="457" t="s">
        <v>102</v>
      </c>
      <c r="Q120" s="458"/>
      <c r="R120" s="459"/>
      <c r="S120" s="332">
        <f>5-(INT(COUNTBLANK(C123:C137))-10)</f>
        <v>0</v>
      </c>
      <c r="T120" s="2"/>
      <c r="AA120" s="36"/>
      <c r="AB120" s="36"/>
      <c r="AC120" s="36"/>
      <c r="AD120" s="5"/>
      <c r="AE120" s="5"/>
      <c r="AF120" s="5"/>
      <c r="AG120" s="5"/>
    </row>
    <row r="121" spans="1:34" s="8" customFormat="1" ht="30" hidden="1" customHeight="1">
      <c r="B121" s="460" t="s">
        <v>43</v>
      </c>
      <c r="C121" s="462" t="s">
        <v>14</v>
      </c>
      <c r="D121" s="462" t="s">
        <v>15</v>
      </c>
      <c r="E121" s="462" t="s">
        <v>16</v>
      </c>
      <c r="F121" s="462" t="s">
        <v>17</v>
      </c>
      <c r="G121" s="462" t="s">
        <v>18</v>
      </c>
      <c r="H121" s="462" t="s">
        <v>19</v>
      </c>
      <c r="I121" s="462" t="s">
        <v>20</v>
      </c>
      <c r="J121" s="464" t="s">
        <v>50</v>
      </c>
      <c r="K121" s="465"/>
      <c r="L121" s="465"/>
      <c r="M121" s="466"/>
      <c r="N121" s="462" t="s">
        <v>76</v>
      </c>
      <c r="O121" s="462" t="s">
        <v>77</v>
      </c>
      <c r="P121" s="4" t="s">
        <v>78</v>
      </c>
      <c r="Q121" s="4"/>
      <c r="R121" s="462" t="s">
        <v>79</v>
      </c>
      <c r="S121" s="462" t="s">
        <v>80</v>
      </c>
      <c r="T121" s="462" t="str">
        <f>T11</f>
        <v>CUMPLE CON EL REQUERIMIENTO OBLIGATORIO DE QUE CADA CERTIFICADO DEBE ESTAR SOPORTADO EN MÍNIMO DOS DE LOS CÓDIGOS UNSPSC?</v>
      </c>
      <c r="U121" s="9"/>
      <c r="V121" s="9"/>
      <c r="W121" s="36"/>
      <c r="X121" s="36"/>
      <c r="Y121" s="36"/>
      <c r="Z121" s="36"/>
      <c r="AA121" s="36"/>
      <c r="AB121" s="36"/>
      <c r="AC121" s="36"/>
      <c r="AD121" s="5"/>
      <c r="AE121" s="5"/>
      <c r="AF121" s="5"/>
      <c r="AG121" s="5"/>
      <c r="AH121" s="20"/>
    </row>
    <row r="122" spans="1:34" s="8" customFormat="1" ht="106.5" hidden="1" customHeight="1">
      <c r="B122" s="461"/>
      <c r="C122" s="463"/>
      <c r="D122" s="463"/>
      <c r="E122" s="463"/>
      <c r="F122" s="463"/>
      <c r="G122" s="463"/>
      <c r="H122" s="463"/>
      <c r="I122" s="463"/>
      <c r="J122" s="467" t="s">
        <v>82</v>
      </c>
      <c r="K122" s="468"/>
      <c r="L122" s="468"/>
      <c r="M122" s="469"/>
      <c r="N122" s="463"/>
      <c r="O122" s="463"/>
      <c r="P122" s="3" t="s">
        <v>12</v>
      </c>
      <c r="Q122" s="3" t="s">
        <v>81</v>
      </c>
      <c r="R122" s="463"/>
      <c r="S122" s="463"/>
      <c r="T122" s="463"/>
      <c r="U122" s="9"/>
      <c r="V122" s="9"/>
      <c r="W122" s="36"/>
      <c r="X122" s="36"/>
      <c r="Y122" s="36"/>
      <c r="Z122" s="36"/>
      <c r="AA122" s="36"/>
      <c r="AB122" s="36"/>
      <c r="AC122" s="36"/>
      <c r="AD122" s="5"/>
      <c r="AE122" s="5"/>
      <c r="AF122" s="5"/>
      <c r="AG122" s="5"/>
      <c r="AH122" s="20"/>
    </row>
    <row r="123" spans="1:34" s="5" customFormat="1" ht="24.95" hidden="1" customHeight="1">
      <c r="A123" s="10"/>
      <c r="B123" s="396">
        <v>1</v>
      </c>
      <c r="C123" s="663"/>
      <c r="D123" s="663"/>
      <c r="E123" s="663"/>
      <c r="F123" s="663"/>
      <c r="G123" s="664"/>
      <c r="H123" s="665"/>
      <c r="I123" s="666"/>
      <c r="J123" s="667"/>
      <c r="K123" s="135">
        <v>461516</v>
      </c>
      <c r="L123" s="667"/>
      <c r="M123" s="135">
        <v>811115</v>
      </c>
      <c r="N123" s="707"/>
      <c r="O123" s="707"/>
      <c r="P123" s="708"/>
      <c r="Q123" s="709"/>
      <c r="R123" s="670"/>
      <c r="S123" s="420">
        <f>IF(COUNTIF(J123:M125,"CUMPLE")&gt;=1,(G123*I123),0)* (IF(N123="PRESENTÓ CERTIFICADO",1,0))* (IF(O123="ACORDE A ITEM 5.2.1 (T.R.)",1,0) )* ( IF(OR(Q123="SIN OBSERVACIÓN", Q123="REQUERIMIENTOS SUBSANADOS"),1,0)) *(IF(OR(R123="NINGUNO", R123="CUMPLEN CON LO SOLICITADO"),1,0))</f>
        <v>0</v>
      </c>
      <c r="T123" s="671"/>
      <c r="W123" s="36"/>
      <c r="X123" s="36"/>
      <c r="Y123" s="36"/>
      <c r="Z123" s="36"/>
      <c r="AA123" s="36"/>
      <c r="AB123" s="36"/>
      <c r="AC123" s="36"/>
      <c r="AH123" s="8"/>
    </row>
    <row r="124" spans="1:34" s="5" customFormat="1" ht="24.95" hidden="1" customHeight="1">
      <c r="A124" s="10"/>
      <c r="B124" s="397"/>
      <c r="C124" s="672"/>
      <c r="D124" s="672"/>
      <c r="E124" s="672"/>
      <c r="F124" s="672"/>
      <c r="G124" s="673"/>
      <c r="H124" s="674"/>
      <c r="I124" s="675"/>
      <c r="J124" s="667"/>
      <c r="K124" s="135">
        <v>721515</v>
      </c>
      <c r="L124" s="667"/>
      <c r="M124" s="135">
        <v>811117</v>
      </c>
      <c r="N124" s="710"/>
      <c r="O124" s="710"/>
      <c r="P124" s="711"/>
      <c r="Q124" s="712"/>
      <c r="R124" s="678"/>
      <c r="S124" s="421"/>
      <c r="T124" s="679"/>
      <c r="W124" s="36"/>
      <c r="X124" s="36"/>
      <c r="Y124" s="36"/>
      <c r="Z124" s="36"/>
      <c r="AA124" s="36"/>
      <c r="AB124" s="36"/>
      <c r="AC124" s="36"/>
      <c r="AH124" s="8"/>
    </row>
    <row r="125" spans="1:34" s="5" customFormat="1" ht="24.95" hidden="1" customHeight="1">
      <c r="A125" s="10"/>
      <c r="B125" s="398"/>
      <c r="C125" s="680"/>
      <c r="D125" s="680"/>
      <c r="E125" s="680"/>
      <c r="F125" s="680"/>
      <c r="G125" s="681"/>
      <c r="H125" s="682"/>
      <c r="I125" s="683"/>
      <c r="J125" s="667"/>
      <c r="K125" s="135">
        <v>721516</v>
      </c>
      <c r="L125" s="667"/>
      <c r="M125" s="135">
        <v>921217</v>
      </c>
      <c r="N125" s="713"/>
      <c r="O125" s="713"/>
      <c r="P125" s="714"/>
      <c r="Q125" s="715"/>
      <c r="R125" s="686"/>
      <c r="S125" s="422"/>
      <c r="T125" s="679"/>
      <c r="W125" s="36"/>
      <c r="X125" s="36"/>
      <c r="Y125" s="36"/>
      <c r="Z125" s="36"/>
      <c r="AA125" s="36"/>
      <c r="AB125" s="36"/>
      <c r="AC125" s="36"/>
    </row>
    <row r="126" spans="1:34" s="5" customFormat="1" ht="24.95" hidden="1" customHeight="1">
      <c r="A126" s="10"/>
      <c r="B126" s="396">
        <v>2</v>
      </c>
      <c r="C126" s="687"/>
      <c r="D126" s="687"/>
      <c r="E126" s="687"/>
      <c r="F126" s="687"/>
      <c r="G126" s="688"/>
      <c r="H126" s="665"/>
      <c r="I126" s="703"/>
      <c r="J126" s="667"/>
      <c r="K126" s="135">
        <v>461516</v>
      </c>
      <c r="L126" s="667"/>
      <c r="M126" s="135">
        <v>811115</v>
      </c>
      <c r="N126" s="707"/>
      <c r="O126" s="707"/>
      <c r="P126" s="716"/>
      <c r="Q126" s="717"/>
      <c r="R126" s="690"/>
      <c r="S126" s="420">
        <f t="shared" ref="S126" si="24">IF(COUNTIF(J126:M128,"CUMPLE")&gt;=1,(G126*I126),0)* (IF(N126="PRESENTÓ CERTIFICADO",1,0))* (IF(O126="ACORDE A ITEM 5.2.1 (T.R.)",1,0) )* ( IF(OR(Q126="SIN OBSERVACIÓN", Q126="REQUERIMIENTOS SUBSANADOS"),1,0)) *(IF(OR(R126="NINGUNO", R126="CUMPLEN CON LO SOLICITADO"),1,0))</f>
        <v>0</v>
      </c>
      <c r="T126" s="679"/>
      <c r="W126" s="36"/>
      <c r="X126" s="36"/>
      <c r="Y126" s="36"/>
      <c r="Z126" s="36"/>
      <c r="AA126" s="36"/>
      <c r="AB126" s="36"/>
      <c r="AC126" s="36"/>
    </row>
    <row r="127" spans="1:34" s="5" customFormat="1" ht="24.95" hidden="1" customHeight="1">
      <c r="A127" s="10"/>
      <c r="B127" s="397"/>
      <c r="C127" s="691"/>
      <c r="D127" s="691"/>
      <c r="E127" s="691"/>
      <c r="F127" s="691"/>
      <c r="G127" s="692"/>
      <c r="H127" s="674"/>
      <c r="I127" s="704"/>
      <c r="J127" s="667"/>
      <c r="K127" s="135">
        <v>721515</v>
      </c>
      <c r="L127" s="667"/>
      <c r="M127" s="135">
        <v>811117</v>
      </c>
      <c r="N127" s="710"/>
      <c r="O127" s="710"/>
      <c r="P127" s="718"/>
      <c r="Q127" s="719"/>
      <c r="R127" s="694"/>
      <c r="S127" s="421"/>
      <c r="T127" s="679"/>
      <c r="W127" s="36"/>
      <c r="X127" s="36"/>
      <c r="Y127" s="36"/>
      <c r="Z127" s="36"/>
      <c r="AA127" s="36"/>
      <c r="AB127" s="36"/>
      <c r="AC127" s="36"/>
    </row>
    <row r="128" spans="1:34" s="5" customFormat="1" ht="24.95" hidden="1" customHeight="1">
      <c r="A128" s="10"/>
      <c r="B128" s="398"/>
      <c r="C128" s="695"/>
      <c r="D128" s="695"/>
      <c r="E128" s="695"/>
      <c r="F128" s="695"/>
      <c r="G128" s="696"/>
      <c r="H128" s="682"/>
      <c r="I128" s="705"/>
      <c r="J128" s="667"/>
      <c r="K128" s="135">
        <v>721516</v>
      </c>
      <c r="L128" s="667"/>
      <c r="M128" s="135">
        <v>921217</v>
      </c>
      <c r="N128" s="713"/>
      <c r="O128" s="713"/>
      <c r="P128" s="720"/>
      <c r="Q128" s="721"/>
      <c r="R128" s="698"/>
      <c r="S128" s="422"/>
      <c r="T128" s="679"/>
      <c r="W128" s="36"/>
      <c r="X128" s="36"/>
      <c r="Y128" s="36"/>
      <c r="Z128" s="36"/>
    </row>
    <row r="129" spans="1:34" s="5" customFormat="1" ht="24.95" hidden="1" customHeight="1">
      <c r="A129" s="10"/>
      <c r="B129" s="396">
        <v>3</v>
      </c>
      <c r="C129" s="663"/>
      <c r="D129" s="663"/>
      <c r="E129" s="663"/>
      <c r="F129" s="663"/>
      <c r="G129" s="664"/>
      <c r="H129" s="665"/>
      <c r="I129" s="666"/>
      <c r="J129" s="667"/>
      <c r="K129" s="135">
        <v>461516</v>
      </c>
      <c r="L129" s="667"/>
      <c r="M129" s="135">
        <v>811115</v>
      </c>
      <c r="N129" s="668"/>
      <c r="O129" s="668"/>
      <c r="P129" s="669"/>
      <c r="Q129" s="670"/>
      <c r="R129" s="670"/>
      <c r="S129" s="420">
        <f t="shared" ref="S129" si="25">IF(COUNTIF(J129:M131,"CUMPLE")&gt;=1,(G129*I129),0)* (IF(N129="PRESENTÓ CERTIFICADO",1,0))* (IF(O129="ACORDE A ITEM 5.2.1 (T.R.)",1,0) )* ( IF(OR(Q129="SIN OBSERVACIÓN", Q129="REQUERIMIENTOS SUBSANADOS"),1,0)) *(IF(OR(R129="NINGUNO", R129="CUMPLEN CON LO SOLICITADO"),1,0))</f>
        <v>0</v>
      </c>
      <c r="T129" s="679"/>
      <c r="W129" s="36"/>
      <c r="X129" s="36"/>
      <c r="Y129" s="36"/>
      <c r="Z129" s="36"/>
      <c r="AA129" s="2"/>
      <c r="AB129" s="2"/>
      <c r="AC129" s="2"/>
      <c r="AD129" s="2"/>
      <c r="AE129" s="2"/>
      <c r="AF129" s="2"/>
      <c r="AG129" s="2"/>
    </row>
    <row r="130" spans="1:34" s="5" customFormat="1" ht="24.95" hidden="1" customHeight="1">
      <c r="A130" s="10"/>
      <c r="B130" s="397"/>
      <c r="C130" s="672"/>
      <c r="D130" s="672"/>
      <c r="E130" s="672"/>
      <c r="F130" s="672"/>
      <c r="G130" s="673"/>
      <c r="H130" s="674"/>
      <c r="I130" s="675"/>
      <c r="J130" s="667"/>
      <c r="K130" s="135">
        <v>721515</v>
      </c>
      <c r="L130" s="667"/>
      <c r="M130" s="135">
        <v>811117</v>
      </c>
      <c r="N130" s="676"/>
      <c r="O130" s="676"/>
      <c r="P130" s="677"/>
      <c r="Q130" s="678"/>
      <c r="R130" s="678"/>
      <c r="S130" s="421"/>
      <c r="T130" s="679"/>
      <c r="W130" s="36"/>
      <c r="X130" s="36"/>
      <c r="Y130" s="36"/>
      <c r="Z130" s="36"/>
    </row>
    <row r="131" spans="1:34" s="5" customFormat="1" ht="24.95" hidden="1" customHeight="1">
      <c r="A131" s="10"/>
      <c r="B131" s="398"/>
      <c r="C131" s="680"/>
      <c r="D131" s="680"/>
      <c r="E131" s="680"/>
      <c r="F131" s="680"/>
      <c r="G131" s="681"/>
      <c r="H131" s="682"/>
      <c r="I131" s="683"/>
      <c r="J131" s="667"/>
      <c r="K131" s="135">
        <v>721516</v>
      </c>
      <c r="L131" s="667"/>
      <c r="M131" s="135">
        <v>921217</v>
      </c>
      <c r="N131" s="684"/>
      <c r="O131" s="684"/>
      <c r="P131" s="685"/>
      <c r="Q131" s="686"/>
      <c r="R131" s="686"/>
      <c r="S131" s="422"/>
      <c r="T131" s="679"/>
      <c r="W131" s="36"/>
      <c r="X131" s="36"/>
      <c r="Y131" s="36"/>
      <c r="Z131" s="36"/>
      <c r="AA131" s="20"/>
      <c r="AB131" s="20"/>
      <c r="AC131" s="20"/>
      <c r="AD131" s="20"/>
      <c r="AE131" s="20"/>
      <c r="AF131" s="20"/>
      <c r="AG131" s="20"/>
    </row>
    <row r="132" spans="1:34" s="5" customFormat="1" ht="24.95" hidden="1" customHeight="1">
      <c r="A132" s="10"/>
      <c r="B132" s="396">
        <v>4</v>
      </c>
      <c r="C132" s="687"/>
      <c r="D132" s="687"/>
      <c r="E132" s="687"/>
      <c r="F132" s="687"/>
      <c r="G132" s="688"/>
      <c r="H132" s="665"/>
      <c r="I132" s="703"/>
      <c r="J132" s="667"/>
      <c r="K132" s="135">
        <v>461516</v>
      </c>
      <c r="L132" s="667"/>
      <c r="M132" s="135">
        <v>811115</v>
      </c>
      <c r="N132" s="668"/>
      <c r="O132" s="668"/>
      <c r="P132" s="689"/>
      <c r="Q132" s="690"/>
      <c r="R132" s="690"/>
      <c r="S132" s="420">
        <f t="shared" ref="S132" si="26">IF(COUNTIF(J132:M134,"CUMPLE")&gt;=1,(G132*I132),0)* (IF(N132="PRESENTÓ CERTIFICADO",1,0))* (IF(O132="ACORDE A ITEM 5.2.1 (T.R.)",1,0) )* ( IF(OR(Q132="SIN OBSERVACIÓN", Q132="REQUERIMIENTOS SUBSANADOS"),1,0)) *(IF(OR(R132="NINGUNO", R132="CUMPLEN CON LO SOLICITADO"),1,0))</f>
        <v>0</v>
      </c>
      <c r="T132" s="679"/>
      <c r="W132" s="36"/>
      <c r="X132" s="36"/>
      <c r="Y132" s="36"/>
      <c r="Z132" s="36"/>
      <c r="AA132" s="20"/>
      <c r="AB132" s="20"/>
      <c r="AC132" s="20"/>
      <c r="AD132" s="20"/>
      <c r="AE132" s="20"/>
      <c r="AF132" s="20"/>
      <c r="AG132" s="20"/>
    </row>
    <row r="133" spans="1:34" s="5" customFormat="1" ht="24.95" hidden="1" customHeight="1">
      <c r="A133" s="10"/>
      <c r="B133" s="397"/>
      <c r="C133" s="691"/>
      <c r="D133" s="691"/>
      <c r="E133" s="691"/>
      <c r="F133" s="691"/>
      <c r="G133" s="692"/>
      <c r="H133" s="674"/>
      <c r="I133" s="704"/>
      <c r="J133" s="667"/>
      <c r="K133" s="135">
        <v>721515</v>
      </c>
      <c r="L133" s="667"/>
      <c r="M133" s="135">
        <v>811117</v>
      </c>
      <c r="N133" s="676"/>
      <c r="O133" s="676"/>
      <c r="P133" s="693"/>
      <c r="Q133" s="694"/>
      <c r="R133" s="694"/>
      <c r="S133" s="421"/>
      <c r="T133" s="679"/>
      <c r="W133" s="36"/>
      <c r="X133" s="36"/>
      <c r="Y133" s="36"/>
      <c r="Z133" s="36"/>
      <c r="AA133" s="20"/>
      <c r="AB133" s="20"/>
      <c r="AC133" s="20"/>
      <c r="AD133" s="20"/>
      <c r="AE133" s="20"/>
      <c r="AF133" s="20"/>
      <c r="AG133" s="20"/>
    </row>
    <row r="134" spans="1:34" s="5" customFormat="1" ht="24.95" hidden="1" customHeight="1">
      <c r="A134" s="10"/>
      <c r="B134" s="398"/>
      <c r="C134" s="695"/>
      <c r="D134" s="695"/>
      <c r="E134" s="695"/>
      <c r="F134" s="695"/>
      <c r="G134" s="696"/>
      <c r="H134" s="682"/>
      <c r="I134" s="705"/>
      <c r="J134" s="667"/>
      <c r="K134" s="135">
        <v>721516</v>
      </c>
      <c r="L134" s="667"/>
      <c r="M134" s="135">
        <v>921217</v>
      </c>
      <c r="N134" s="684"/>
      <c r="O134" s="684"/>
      <c r="P134" s="697"/>
      <c r="Q134" s="698"/>
      <c r="R134" s="698"/>
      <c r="S134" s="422"/>
      <c r="T134" s="679"/>
      <c r="W134" s="36"/>
      <c r="X134" s="36"/>
      <c r="Y134" s="36"/>
      <c r="Z134" s="36"/>
      <c r="AA134" s="36"/>
      <c r="AB134" s="36"/>
      <c r="AC134" s="36"/>
      <c r="AD134" s="8"/>
      <c r="AE134" s="8"/>
      <c r="AF134" s="8"/>
      <c r="AG134" s="8"/>
    </row>
    <row r="135" spans="1:34" s="5" customFormat="1" ht="24.95" hidden="1" customHeight="1">
      <c r="A135" s="10"/>
      <c r="B135" s="396">
        <v>5</v>
      </c>
      <c r="C135" s="663"/>
      <c r="D135" s="663"/>
      <c r="E135" s="663"/>
      <c r="F135" s="663"/>
      <c r="G135" s="664"/>
      <c r="H135" s="665"/>
      <c r="I135" s="666"/>
      <c r="J135" s="667"/>
      <c r="K135" s="135">
        <v>461516</v>
      </c>
      <c r="L135" s="667"/>
      <c r="M135" s="135">
        <v>811115</v>
      </c>
      <c r="N135" s="668"/>
      <c r="O135" s="668"/>
      <c r="P135" s="669"/>
      <c r="Q135" s="670"/>
      <c r="R135" s="670"/>
      <c r="S135" s="420">
        <f t="shared" ref="S135" si="27">IF(COUNTIF(J135:M137,"CUMPLE")&gt;=1,(G135*I135),0)* (IF(N135="PRESENTÓ CERTIFICADO",1,0))* (IF(O135="ACORDE A ITEM 5.2.1 (T.R.)",1,0) )* ( IF(OR(Q135="SIN OBSERVACIÓN", Q135="REQUERIMIENTOS SUBSANADOS"),1,0)) *(IF(OR(R135="NINGUNO", R135="CUMPLEN CON LO SOLICITADO"),1,0))</f>
        <v>0</v>
      </c>
      <c r="T135" s="679"/>
      <c r="W135" s="36"/>
      <c r="X135" s="36"/>
      <c r="Y135" s="36"/>
      <c r="Z135" s="36"/>
      <c r="AA135" s="36"/>
      <c r="AB135" s="36"/>
      <c r="AC135" s="36"/>
      <c r="AD135" s="8"/>
      <c r="AE135" s="8"/>
      <c r="AF135" s="8"/>
      <c r="AG135" s="8"/>
    </row>
    <row r="136" spans="1:34" s="5" customFormat="1" ht="24.95" hidden="1" customHeight="1">
      <c r="A136" s="10"/>
      <c r="B136" s="397"/>
      <c r="C136" s="672"/>
      <c r="D136" s="672"/>
      <c r="E136" s="672"/>
      <c r="F136" s="672"/>
      <c r="G136" s="673"/>
      <c r="H136" s="674"/>
      <c r="I136" s="675"/>
      <c r="J136" s="667"/>
      <c r="K136" s="135">
        <v>721515</v>
      </c>
      <c r="L136" s="667"/>
      <c r="M136" s="135">
        <v>811117</v>
      </c>
      <c r="N136" s="676"/>
      <c r="O136" s="676"/>
      <c r="P136" s="677"/>
      <c r="Q136" s="678"/>
      <c r="R136" s="678"/>
      <c r="S136" s="421"/>
      <c r="T136" s="679"/>
      <c r="W136" s="36"/>
      <c r="X136" s="36"/>
      <c r="Y136" s="36"/>
      <c r="Z136" s="36"/>
      <c r="AA136" s="36"/>
      <c r="AB136" s="36"/>
      <c r="AC136" s="36"/>
    </row>
    <row r="137" spans="1:34" s="5" customFormat="1" ht="24.95" hidden="1" customHeight="1">
      <c r="A137" s="10"/>
      <c r="B137" s="398"/>
      <c r="C137" s="680"/>
      <c r="D137" s="680"/>
      <c r="E137" s="680"/>
      <c r="F137" s="680"/>
      <c r="G137" s="681"/>
      <c r="H137" s="682"/>
      <c r="I137" s="683"/>
      <c r="J137" s="667"/>
      <c r="K137" s="135">
        <v>721516</v>
      </c>
      <c r="L137" s="667"/>
      <c r="M137" s="135">
        <v>921217</v>
      </c>
      <c r="N137" s="684"/>
      <c r="O137" s="684"/>
      <c r="P137" s="685"/>
      <c r="Q137" s="686"/>
      <c r="R137" s="686"/>
      <c r="S137" s="422"/>
      <c r="T137" s="700"/>
      <c r="W137" s="36"/>
      <c r="X137" s="36"/>
      <c r="Y137" s="36"/>
      <c r="Z137" s="36"/>
      <c r="AA137" s="36"/>
      <c r="AB137" s="36"/>
      <c r="AC137" s="36"/>
    </row>
    <row r="138" spans="1:34" s="2" customFormat="1" ht="24.95" hidden="1" customHeight="1">
      <c r="B138" s="423" t="str">
        <f>IF(S139=" "," ",IF(S139&gt;=$H$6,"CUMPLE CON LA EXPERIENCIA REQUERIDA","NO CUMPLE CON LA EXPERIENCIA REQUERIDA"))</f>
        <v>NO CUMPLE CON LA EXPERIENCIA REQUERIDA</v>
      </c>
      <c r="C138" s="424"/>
      <c r="D138" s="424"/>
      <c r="E138" s="424"/>
      <c r="F138" s="424"/>
      <c r="G138" s="424"/>
      <c r="H138" s="424"/>
      <c r="I138" s="424"/>
      <c r="J138" s="424"/>
      <c r="K138" s="424"/>
      <c r="L138" s="424"/>
      <c r="M138" s="424"/>
      <c r="N138" s="424"/>
      <c r="O138" s="425"/>
      <c r="P138" s="429" t="s">
        <v>21</v>
      </c>
      <c r="Q138" s="430"/>
      <c r="R138" s="7"/>
      <c r="S138" s="6">
        <f>IF(T123="SI",SUM(S123:S137),0)</f>
        <v>0</v>
      </c>
      <c r="T138" s="431" t="str">
        <f>IF(S139=" "," ",IF(S139&gt;=$H$6,"CUMPLE","NO CUMPLE"))</f>
        <v>NO CUMPLE</v>
      </c>
      <c r="W138" s="36"/>
      <c r="X138" s="36"/>
      <c r="Y138" s="36"/>
      <c r="Z138" s="36"/>
      <c r="AA138" s="36"/>
      <c r="AB138" s="36"/>
      <c r="AC138" s="36"/>
      <c r="AD138" s="5"/>
      <c r="AE138" s="5"/>
      <c r="AF138" s="5"/>
      <c r="AG138" s="5"/>
      <c r="AH138" s="5"/>
    </row>
    <row r="139" spans="1:34" s="5" customFormat="1" ht="24.95" hidden="1" customHeight="1">
      <c r="B139" s="426"/>
      <c r="C139" s="427"/>
      <c r="D139" s="427"/>
      <c r="E139" s="427"/>
      <c r="F139" s="427"/>
      <c r="G139" s="427"/>
      <c r="H139" s="427"/>
      <c r="I139" s="427"/>
      <c r="J139" s="427"/>
      <c r="K139" s="427"/>
      <c r="L139" s="427"/>
      <c r="M139" s="427"/>
      <c r="N139" s="427"/>
      <c r="O139" s="428"/>
      <c r="P139" s="429" t="s">
        <v>23</v>
      </c>
      <c r="Q139" s="430"/>
      <c r="R139" s="7"/>
      <c r="S139" s="74">
        <f>IFERROR((S138/$P$6)," ")</f>
        <v>0</v>
      </c>
      <c r="T139" s="432"/>
      <c r="W139" s="36"/>
      <c r="X139" s="36"/>
      <c r="Y139" s="36"/>
      <c r="Z139" s="36"/>
      <c r="AA139" s="36"/>
      <c r="AB139" s="36"/>
      <c r="AC139" s="36"/>
    </row>
    <row r="140" spans="1:34" ht="30" hidden="1" customHeight="1">
      <c r="AA140" s="36"/>
      <c r="AB140" s="36"/>
      <c r="AC140" s="36"/>
      <c r="AD140" s="5"/>
      <c r="AE140" s="5"/>
      <c r="AF140" s="5"/>
      <c r="AG140" s="5"/>
      <c r="AH140" s="2"/>
    </row>
    <row r="141" spans="1:34" ht="30" hidden="1" customHeight="1">
      <c r="AA141" s="36"/>
      <c r="AB141" s="36"/>
      <c r="AC141" s="36"/>
      <c r="AD141" s="5"/>
      <c r="AE141" s="5"/>
      <c r="AF141" s="5"/>
      <c r="AG141" s="5"/>
      <c r="AH141" s="5"/>
    </row>
    <row r="142" spans="1:34" ht="36" hidden="1" customHeight="1">
      <c r="B142" s="94">
        <v>7</v>
      </c>
      <c r="C142" s="451" t="s">
        <v>75</v>
      </c>
      <c r="D142" s="452"/>
      <c r="E142" s="453"/>
      <c r="F142" s="454" t="str">
        <f>IFERROR(VLOOKUP(B142,LISTA_OFERENTES,2,FALSE)," ")</f>
        <v>G</v>
      </c>
      <c r="G142" s="455"/>
      <c r="H142" s="455"/>
      <c r="I142" s="455"/>
      <c r="J142" s="455"/>
      <c r="K142" s="455"/>
      <c r="L142" s="455"/>
      <c r="M142" s="455"/>
      <c r="N142" s="455"/>
      <c r="O142" s="456"/>
      <c r="P142" s="457" t="s">
        <v>102</v>
      </c>
      <c r="Q142" s="458"/>
      <c r="R142" s="459"/>
      <c r="S142" s="332">
        <f>5-(INT(COUNTBLANK(C145:C159))-10)</f>
        <v>0</v>
      </c>
      <c r="T142" s="2"/>
      <c r="AA142" s="36"/>
      <c r="AB142" s="36"/>
      <c r="AC142" s="36"/>
      <c r="AD142" s="5"/>
      <c r="AE142" s="5"/>
      <c r="AF142" s="5"/>
      <c r="AG142" s="5"/>
    </row>
    <row r="143" spans="1:34" s="8" customFormat="1" ht="30" hidden="1" customHeight="1">
      <c r="B143" s="460" t="s">
        <v>43</v>
      </c>
      <c r="C143" s="462" t="s">
        <v>14</v>
      </c>
      <c r="D143" s="462" t="s">
        <v>15</v>
      </c>
      <c r="E143" s="462" t="s">
        <v>16</v>
      </c>
      <c r="F143" s="462" t="s">
        <v>17</v>
      </c>
      <c r="G143" s="462" t="s">
        <v>18</v>
      </c>
      <c r="H143" s="462" t="s">
        <v>19</v>
      </c>
      <c r="I143" s="462" t="s">
        <v>20</v>
      </c>
      <c r="J143" s="464" t="s">
        <v>50</v>
      </c>
      <c r="K143" s="465"/>
      <c r="L143" s="465"/>
      <c r="M143" s="466"/>
      <c r="N143" s="462" t="s">
        <v>76</v>
      </c>
      <c r="O143" s="462" t="s">
        <v>77</v>
      </c>
      <c r="P143" s="4" t="s">
        <v>78</v>
      </c>
      <c r="Q143" s="4"/>
      <c r="R143" s="462" t="s">
        <v>79</v>
      </c>
      <c r="S143" s="462" t="s">
        <v>80</v>
      </c>
      <c r="T143" s="462" t="str">
        <f>T11</f>
        <v>CUMPLE CON EL REQUERIMIENTO OBLIGATORIO DE QUE CADA CERTIFICADO DEBE ESTAR SOPORTADO EN MÍNIMO DOS DE LOS CÓDIGOS UNSPSC?</v>
      </c>
      <c r="U143" s="9"/>
      <c r="V143" s="9"/>
      <c r="W143" s="36"/>
      <c r="X143" s="36"/>
      <c r="Y143" s="36"/>
      <c r="Z143" s="36"/>
      <c r="AA143" s="36"/>
      <c r="AB143" s="36"/>
      <c r="AC143" s="36"/>
      <c r="AD143" s="5"/>
      <c r="AE143" s="5"/>
      <c r="AF143" s="5"/>
      <c r="AG143" s="5"/>
      <c r="AH143" s="20"/>
    </row>
    <row r="144" spans="1:34" s="8" customFormat="1" ht="113.25" hidden="1" customHeight="1">
      <c r="B144" s="461"/>
      <c r="C144" s="463"/>
      <c r="D144" s="463"/>
      <c r="E144" s="463"/>
      <c r="F144" s="463"/>
      <c r="G144" s="463"/>
      <c r="H144" s="463"/>
      <c r="I144" s="463"/>
      <c r="J144" s="467" t="s">
        <v>82</v>
      </c>
      <c r="K144" s="468"/>
      <c r="L144" s="468"/>
      <c r="M144" s="469"/>
      <c r="N144" s="463"/>
      <c r="O144" s="463"/>
      <c r="P144" s="3" t="s">
        <v>12</v>
      </c>
      <c r="Q144" s="3" t="s">
        <v>81</v>
      </c>
      <c r="R144" s="463"/>
      <c r="S144" s="463"/>
      <c r="T144" s="463"/>
      <c r="U144" s="9"/>
      <c r="V144" s="9"/>
      <c r="W144" s="36"/>
      <c r="X144" s="36"/>
      <c r="Y144" s="36"/>
      <c r="Z144" s="36"/>
      <c r="AA144" s="36"/>
      <c r="AB144" s="36"/>
      <c r="AC144" s="36"/>
      <c r="AD144" s="5"/>
      <c r="AE144" s="5"/>
      <c r="AF144" s="5"/>
      <c r="AG144" s="5"/>
      <c r="AH144" s="20"/>
    </row>
    <row r="145" spans="1:34" s="5" customFormat="1" ht="24.95" hidden="1" customHeight="1">
      <c r="A145" s="10"/>
      <c r="B145" s="396">
        <v>1</v>
      </c>
      <c r="C145" s="399"/>
      <c r="D145" s="399"/>
      <c r="E145" s="399"/>
      <c r="F145" s="399"/>
      <c r="G145" s="402"/>
      <c r="H145" s="405"/>
      <c r="I145" s="408"/>
      <c r="J145" s="667"/>
      <c r="K145" s="135">
        <v>461516</v>
      </c>
      <c r="L145" s="667"/>
      <c r="M145" s="135">
        <v>811115</v>
      </c>
      <c r="N145" s="411"/>
      <c r="O145" s="411"/>
      <c r="P145" s="414"/>
      <c r="Q145" s="417"/>
      <c r="R145" s="417"/>
      <c r="S145" s="420">
        <f>IF(COUNTIF(J145:M147,"CUMPLE")&gt;=1,(G145*I145),0)* (IF(N145="PRESENTÓ CERTIFICADO",1,0))* (IF(O145="ACORDE A ITEM 5.2.1 (T.R.)",1,0) )* ( IF(OR(Q145="SIN OBSERVACIÓN", Q145="REQUERIMIENTOS SUBSANADOS"),1,0)) *(IF(OR(R145="NINGUNO", R145="CUMPLEN CON LO SOLICITADO"),1,0))</f>
        <v>0</v>
      </c>
      <c r="T145" s="448"/>
      <c r="W145" s="36"/>
      <c r="X145" s="36"/>
      <c r="Y145" s="36"/>
      <c r="Z145" s="36"/>
      <c r="AA145" s="36"/>
      <c r="AB145" s="36"/>
      <c r="AC145" s="36"/>
      <c r="AH145" s="8"/>
    </row>
    <row r="146" spans="1:34" s="5" customFormat="1" ht="24.95" hidden="1" customHeight="1">
      <c r="A146" s="10"/>
      <c r="B146" s="397"/>
      <c r="C146" s="400"/>
      <c r="D146" s="400"/>
      <c r="E146" s="400"/>
      <c r="F146" s="400"/>
      <c r="G146" s="403"/>
      <c r="H146" s="406"/>
      <c r="I146" s="409"/>
      <c r="J146" s="667"/>
      <c r="K146" s="135">
        <v>721515</v>
      </c>
      <c r="L146" s="667"/>
      <c r="M146" s="135">
        <v>811117</v>
      </c>
      <c r="N146" s="412"/>
      <c r="O146" s="412"/>
      <c r="P146" s="415"/>
      <c r="Q146" s="418"/>
      <c r="R146" s="418"/>
      <c r="S146" s="421"/>
      <c r="T146" s="449"/>
      <c r="W146" s="36"/>
      <c r="X146" s="36"/>
      <c r="Y146" s="36"/>
      <c r="Z146" s="36"/>
      <c r="AA146" s="36"/>
      <c r="AB146" s="36"/>
      <c r="AC146" s="36"/>
      <c r="AH146" s="8"/>
    </row>
    <row r="147" spans="1:34" s="5" customFormat="1" ht="24.95" hidden="1" customHeight="1">
      <c r="A147" s="10"/>
      <c r="B147" s="398"/>
      <c r="C147" s="401"/>
      <c r="D147" s="401"/>
      <c r="E147" s="401"/>
      <c r="F147" s="401"/>
      <c r="G147" s="404"/>
      <c r="H147" s="407"/>
      <c r="I147" s="410"/>
      <c r="J147" s="667"/>
      <c r="K147" s="135">
        <v>721516</v>
      </c>
      <c r="L147" s="667"/>
      <c r="M147" s="135">
        <v>921217</v>
      </c>
      <c r="N147" s="413"/>
      <c r="O147" s="413"/>
      <c r="P147" s="416"/>
      <c r="Q147" s="419"/>
      <c r="R147" s="419"/>
      <c r="S147" s="422"/>
      <c r="T147" s="449"/>
      <c r="W147" s="36"/>
      <c r="X147" s="36"/>
      <c r="Y147" s="36"/>
      <c r="Z147" s="36"/>
      <c r="AA147" s="36"/>
      <c r="AB147" s="36"/>
      <c r="AC147" s="36"/>
    </row>
    <row r="148" spans="1:34" s="5" customFormat="1" ht="24.95" hidden="1" customHeight="1">
      <c r="A148" s="10"/>
      <c r="B148" s="396">
        <v>2</v>
      </c>
      <c r="C148" s="433"/>
      <c r="D148" s="433"/>
      <c r="E148" s="433"/>
      <c r="F148" s="433"/>
      <c r="G148" s="436"/>
      <c r="H148" s="405"/>
      <c r="I148" s="439"/>
      <c r="J148" s="667"/>
      <c r="K148" s="135">
        <v>461516</v>
      </c>
      <c r="L148" s="667"/>
      <c r="M148" s="135">
        <v>811115</v>
      </c>
      <c r="N148" s="411"/>
      <c r="O148" s="411"/>
      <c r="P148" s="442"/>
      <c r="Q148" s="445"/>
      <c r="R148" s="445"/>
      <c r="S148" s="420">
        <f t="shared" ref="S148" si="28">IF(COUNTIF(J148:M150,"CUMPLE")&gt;=1,(G148*I148),0)* (IF(N148="PRESENTÓ CERTIFICADO",1,0))* (IF(O148="ACORDE A ITEM 5.2.1 (T.R.)",1,0) )* ( IF(OR(Q148="SIN OBSERVACIÓN", Q148="REQUERIMIENTOS SUBSANADOS"),1,0)) *(IF(OR(R148="NINGUNO", R148="CUMPLEN CON LO SOLICITADO"),1,0))</f>
        <v>0</v>
      </c>
      <c r="T148" s="449"/>
      <c r="W148" s="36"/>
      <c r="X148" s="36"/>
      <c r="Y148" s="36"/>
      <c r="Z148" s="36"/>
      <c r="AA148" s="36"/>
      <c r="AB148" s="36"/>
      <c r="AC148" s="36"/>
    </row>
    <row r="149" spans="1:34" s="5" customFormat="1" ht="24.95" hidden="1" customHeight="1">
      <c r="A149" s="10"/>
      <c r="B149" s="397"/>
      <c r="C149" s="434"/>
      <c r="D149" s="434"/>
      <c r="E149" s="434"/>
      <c r="F149" s="434"/>
      <c r="G149" s="437"/>
      <c r="H149" s="406"/>
      <c r="I149" s="440"/>
      <c r="J149" s="667"/>
      <c r="K149" s="135">
        <v>721515</v>
      </c>
      <c r="L149" s="667"/>
      <c r="M149" s="135">
        <v>811117</v>
      </c>
      <c r="N149" s="412"/>
      <c r="O149" s="412"/>
      <c r="P149" s="443"/>
      <c r="Q149" s="446"/>
      <c r="R149" s="446"/>
      <c r="S149" s="421"/>
      <c r="T149" s="449"/>
      <c r="W149" s="36"/>
      <c r="X149" s="36"/>
      <c r="Y149" s="36"/>
      <c r="Z149" s="36"/>
      <c r="AA149" s="36"/>
      <c r="AB149" s="36"/>
      <c r="AC149" s="36"/>
    </row>
    <row r="150" spans="1:34" s="5" customFormat="1" ht="24.95" hidden="1" customHeight="1">
      <c r="A150" s="10"/>
      <c r="B150" s="398"/>
      <c r="C150" s="435"/>
      <c r="D150" s="435"/>
      <c r="E150" s="435"/>
      <c r="F150" s="435"/>
      <c r="G150" s="438"/>
      <c r="H150" s="407"/>
      <c r="I150" s="441"/>
      <c r="J150" s="667"/>
      <c r="K150" s="135">
        <v>721516</v>
      </c>
      <c r="L150" s="667"/>
      <c r="M150" s="135">
        <v>921217</v>
      </c>
      <c r="N150" s="413"/>
      <c r="O150" s="413"/>
      <c r="P150" s="444"/>
      <c r="Q150" s="447"/>
      <c r="R150" s="447"/>
      <c r="S150" s="422"/>
      <c r="T150" s="449"/>
      <c r="W150" s="36"/>
      <c r="X150" s="36"/>
      <c r="Y150" s="36"/>
      <c r="Z150" s="36"/>
    </row>
    <row r="151" spans="1:34" s="5" customFormat="1" ht="24.95" hidden="1" customHeight="1">
      <c r="A151" s="10"/>
      <c r="B151" s="396">
        <v>3</v>
      </c>
      <c r="C151" s="399"/>
      <c r="D151" s="399"/>
      <c r="E151" s="399"/>
      <c r="F151" s="399"/>
      <c r="G151" s="402"/>
      <c r="H151" s="405"/>
      <c r="I151" s="408"/>
      <c r="J151" s="667"/>
      <c r="K151" s="135">
        <v>461516</v>
      </c>
      <c r="L151" s="667"/>
      <c r="M151" s="135">
        <v>811115</v>
      </c>
      <c r="N151" s="411"/>
      <c r="O151" s="411"/>
      <c r="P151" s="414"/>
      <c r="Q151" s="417"/>
      <c r="R151" s="417"/>
      <c r="S151" s="420">
        <f t="shared" ref="S151" si="29">IF(COUNTIF(J151:M153,"CUMPLE")&gt;=1,(G151*I151),0)* (IF(N151="PRESENTÓ CERTIFICADO",1,0))* (IF(O151="ACORDE A ITEM 5.2.1 (T.R.)",1,0) )* ( IF(OR(Q151="SIN OBSERVACIÓN", Q151="REQUERIMIENTOS SUBSANADOS"),1,0)) *(IF(OR(R151="NINGUNO", R151="CUMPLEN CON LO SOLICITADO"),1,0))</f>
        <v>0</v>
      </c>
      <c r="T151" s="449"/>
      <c r="W151" s="36"/>
      <c r="X151" s="36"/>
      <c r="Y151" s="36"/>
      <c r="Z151" s="36"/>
      <c r="AA151" s="2"/>
      <c r="AB151" s="2"/>
      <c r="AC151" s="2"/>
      <c r="AD151" s="2"/>
      <c r="AE151" s="2"/>
      <c r="AF151" s="2"/>
      <c r="AG151" s="2"/>
    </row>
    <row r="152" spans="1:34" s="5" customFormat="1" ht="24.95" hidden="1" customHeight="1">
      <c r="A152" s="10"/>
      <c r="B152" s="397"/>
      <c r="C152" s="400"/>
      <c r="D152" s="400"/>
      <c r="E152" s="400"/>
      <c r="F152" s="400"/>
      <c r="G152" s="403"/>
      <c r="H152" s="406"/>
      <c r="I152" s="409"/>
      <c r="J152" s="667"/>
      <c r="K152" s="135">
        <v>721515</v>
      </c>
      <c r="L152" s="667"/>
      <c r="M152" s="135">
        <v>811117</v>
      </c>
      <c r="N152" s="412"/>
      <c r="O152" s="412"/>
      <c r="P152" s="415"/>
      <c r="Q152" s="418"/>
      <c r="R152" s="418"/>
      <c r="S152" s="421"/>
      <c r="T152" s="449"/>
      <c r="W152" s="36"/>
      <c r="X152" s="36"/>
      <c r="Y152" s="36"/>
      <c r="Z152" s="36"/>
    </row>
    <row r="153" spans="1:34" s="5" customFormat="1" ht="24.95" hidden="1" customHeight="1">
      <c r="A153" s="10"/>
      <c r="B153" s="398"/>
      <c r="C153" s="401"/>
      <c r="D153" s="401"/>
      <c r="E153" s="401"/>
      <c r="F153" s="401"/>
      <c r="G153" s="404"/>
      <c r="H153" s="407"/>
      <c r="I153" s="410"/>
      <c r="J153" s="667"/>
      <c r="K153" s="135">
        <v>721516</v>
      </c>
      <c r="L153" s="667"/>
      <c r="M153" s="135">
        <v>921217</v>
      </c>
      <c r="N153" s="413"/>
      <c r="O153" s="413"/>
      <c r="P153" s="416"/>
      <c r="Q153" s="419"/>
      <c r="R153" s="419"/>
      <c r="S153" s="422"/>
      <c r="T153" s="449"/>
      <c r="W153" s="36"/>
      <c r="X153" s="36"/>
      <c r="Y153" s="36"/>
      <c r="Z153" s="36"/>
      <c r="AA153" s="20"/>
      <c r="AB153" s="20"/>
      <c r="AC153" s="20"/>
      <c r="AD153" s="20"/>
      <c r="AE153" s="20"/>
      <c r="AF153" s="20"/>
      <c r="AG153" s="20"/>
    </row>
    <row r="154" spans="1:34" s="5" customFormat="1" ht="24.95" hidden="1" customHeight="1">
      <c r="A154" s="10"/>
      <c r="B154" s="396">
        <v>4</v>
      </c>
      <c r="C154" s="433"/>
      <c r="D154" s="433"/>
      <c r="E154" s="433"/>
      <c r="F154" s="433"/>
      <c r="G154" s="436"/>
      <c r="H154" s="405"/>
      <c r="I154" s="439"/>
      <c r="J154" s="667"/>
      <c r="K154" s="135">
        <v>461516</v>
      </c>
      <c r="L154" s="667"/>
      <c r="M154" s="135">
        <v>811115</v>
      </c>
      <c r="N154" s="411"/>
      <c r="O154" s="411"/>
      <c r="P154" s="442"/>
      <c r="Q154" s="445"/>
      <c r="R154" s="445"/>
      <c r="S154" s="420">
        <f t="shared" ref="S154" si="30">IF(COUNTIF(J154:M156,"CUMPLE")&gt;=1,(G154*I154),0)* (IF(N154="PRESENTÓ CERTIFICADO",1,0))* (IF(O154="ACORDE A ITEM 5.2.1 (T.R.)",1,0) )* ( IF(OR(Q154="SIN OBSERVACIÓN", Q154="REQUERIMIENTOS SUBSANADOS"),1,0)) *(IF(OR(R154="NINGUNO", R154="CUMPLEN CON LO SOLICITADO"),1,0))</f>
        <v>0</v>
      </c>
      <c r="T154" s="449"/>
      <c r="W154" s="36"/>
      <c r="X154" s="36"/>
      <c r="Y154" s="36"/>
      <c r="Z154" s="36"/>
      <c r="AA154" s="20"/>
      <c r="AB154" s="20"/>
      <c r="AC154" s="20"/>
      <c r="AD154" s="20"/>
      <c r="AE154" s="20"/>
      <c r="AF154" s="20"/>
      <c r="AG154" s="20"/>
    </row>
    <row r="155" spans="1:34" s="5" customFormat="1" ht="24.95" hidden="1" customHeight="1">
      <c r="A155" s="10"/>
      <c r="B155" s="397"/>
      <c r="C155" s="434"/>
      <c r="D155" s="434"/>
      <c r="E155" s="434"/>
      <c r="F155" s="434"/>
      <c r="G155" s="437"/>
      <c r="H155" s="406"/>
      <c r="I155" s="440"/>
      <c r="J155" s="667"/>
      <c r="K155" s="135">
        <v>721515</v>
      </c>
      <c r="L155" s="667"/>
      <c r="M155" s="135">
        <v>811117</v>
      </c>
      <c r="N155" s="412"/>
      <c r="O155" s="412"/>
      <c r="P155" s="443"/>
      <c r="Q155" s="446"/>
      <c r="R155" s="446"/>
      <c r="S155" s="421"/>
      <c r="T155" s="449"/>
      <c r="W155" s="36"/>
      <c r="X155" s="36"/>
      <c r="Y155" s="36"/>
      <c r="Z155" s="36"/>
      <c r="AA155" s="20"/>
      <c r="AB155" s="20"/>
      <c r="AC155" s="20"/>
      <c r="AD155" s="20"/>
      <c r="AE155" s="20"/>
      <c r="AF155" s="20"/>
      <c r="AG155" s="20"/>
    </row>
    <row r="156" spans="1:34" s="5" customFormat="1" ht="24.95" hidden="1" customHeight="1">
      <c r="A156" s="10"/>
      <c r="B156" s="398"/>
      <c r="C156" s="435"/>
      <c r="D156" s="435"/>
      <c r="E156" s="435"/>
      <c r="F156" s="435"/>
      <c r="G156" s="438"/>
      <c r="H156" s="407"/>
      <c r="I156" s="441"/>
      <c r="J156" s="667"/>
      <c r="K156" s="135">
        <v>721516</v>
      </c>
      <c r="L156" s="667"/>
      <c r="M156" s="135">
        <v>921217</v>
      </c>
      <c r="N156" s="413"/>
      <c r="O156" s="413"/>
      <c r="P156" s="444"/>
      <c r="Q156" s="447"/>
      <c r="R156" s="447"/>
      <c r="S156" s="422"/>
      <c r="T156" s="449"/>
      <c r="W156" s="36"/>
      <c r="X156" s="36"/>
      <c r="Y156" s="36"/>
      <c r="Z156" s="36"/>
      <c r="AA156" s="36"/>
      <c r="AB156" s="36"/>
      <c r="AC156" s="36"/>
      <c r="AD156" s="8"/>
      <c r="AE156" s="8"/>
      <c r="AF156" s="8"/>
      <c r="AG156" s="8"/>
    </row>
    <row r="157" spans="1:34" s="5" customFormat="1" ht="24.95" hidden="1" customHeight="1">
      <c r="A157" s="10"/>
      <c r="B157" s="396">
        <v>5</v>
      </c>
      <c r="C157" s="399"/>
      <c r="D157" s="399"/>
      <c r="E157" s="399"/>
      <c r="F157" s="399"/>
      <c r="G157" s="402"/>
      <c r="H157" s="405"/>
      <c r="I157" s="408"/>
      <c r="J157" s="667"/>
      <c r="K157" s="135">
        <v>461516</v>
      </c>
      <c r="L157" s="667"/>
      <c r="M157" s="135">
        <v>811115</v>
      </c>
      <c r="N157" s="411"/>
      <c r="O157" s="411"/>
      <c r="P157" s="414"/>
      <c r="Q157" s="417"/>
      <c r="R157" s="417"/>
      <c r="S157" s="420">
        <f t="shared" ref="S157" si="31">IF(COUNTIF(J157:M159,"CUMPLE")&gt;=1,(G157*I157),0)* (IF(N157="PRESENTÓ CERTIFICADO",1,0))* (IF(O157="ACORDE A ITEM 5.2.1 (T.R.)",1,0) )* ( IF(OR(Q157="SIN OBSERVACIÓN", Q157="REQUERIMIENTOS SUBSANADOS"),1,0)) *(IF(OR(R157="NINGUNO", R157="CUMPLEN CON LO SOLICITADO"),1,0))</f>
        <v>0</v>
      </c>
      <c r="T157" s="449"/>
      <c r="W157" s="36"/>
      <c r="X157" s="36"/>
      <c r="Y157" s="36"/>
      <c r="Z157" s="36"/>
      <c r="AA157" s="36"/>
      <c r="AB157" s="36"/>
      <c r="AC157" s="36"/>
      <c r="AD157" s="8"/>
      <c r="AE157" s="8"/>
      <c r="AF157" s="8"/>
      <c r="AG157" s="8"/>
    </row>
    <row r="158" spans="1:34" s="5" customFormat="1" ht="24.95" hidden="1" customHeight="1">
      <c r="A158" s="10"/>
      <c r="B158" s="397"/>
      <c r="C158" s="400"/>
      <c r="D158" s="400"/>
      <c r="E158" s="400"/>
      <c r="F158" s="400"/>
      <c r="G158" s="403"/>
      <c r="H158" s="406"/>
      <c r="I158" s="409"/>
      <c r="J158" s="667"/>
      <c r="K158" s="135">
        <v>721515</v>
      </c>
      <c r="L158" s="667"/>
      <c r="M158" s="135">
        <v>811117</v>
      </c>
      <c r="N158" s="412"/>
      <c r="O158" s="412"/>
      <c r="P158" s="415"/>
      <c r="Q158" s="418"/>
      <c r="R158" s="418"/>
      <c r="S158" s="421"/>
      <c r="T158" s="449"/>
      <c r="W158" s="36"/>
      <c r="X158" s="36"/>
      <c r="Y158" s="36"/>
      <c r="Z158" s="36"/>
      <c r="AA158" s="36"/>
      <c r="AB158" s="36"/>
      <c r="AC158" s="36"/>
    </row>
    <row r="159" spans="1:34" s="5" customFormat="1" ht="24.95" hidden="1" customHeight="1">
      <c r="A159" s="10"/>
      <c r="B159" s="398"/>
      <c r="C159" s="401"/>
      <c r="D159" s="401"/>
      <c r="E159" s="401"/>
      <c r="F159" s="401"/>
      <c r="G159" s="404"/>
      <c r="H159" s="407"/>
      <c r="I159" s="410"/>
      <c r="J159" s="667"/>
      <c r="K159" s="135">
        <v>721516</v>
      </c>
      <c r="L159" s="667"/>
      <c r="M159" s="135">
        <v>921217</v>
      </c>
      <c r="N159" s="413"/>
      <c r="O159" s="413"/>
      <c r="P159" s="416"/>
      <c r="Q159" s="419"/>
      <c r="R159" s="419"/>
      <c r="S159" s="422"/>
      <c r="T159" s="450"/>
      <c r="W159" s="36"/>
      <c r="X159" s="36"/>
      <c r="Y159" s="36"/>
      <c r="Z159" s="36"/>
      <c r="AA159" s="36"/>
      <c r="AB159" s="36"/>
      <c r="AC159" s="36"/>
    </row>
    <row r="160" spans="1:34" s="2" customFormat="1" ht="24.95" hidden="1" customHeight="1">
      <c r="B160" s="423" t="str">
        <f>IF(S161=" "," ",IF(S161&gt;=$H$6,"CUMPLE CON LA EXPERIENCIA REQUERIDA","NO CUMPLE CON LA EXPERIENCIA REQUERIDA"))</f>
        <v>NO CUMPLE CON LA EXPERIENCIA REQUERIDA</v>
      </c>
      <c r="C160" s="424"/>
      <c r="D160" s="424"/>
      <c r="E160" s="424"/>
      <c r="F160" s="424"/>
      <c r="G160" s="424"/>
      <c r="H160" s="424"/>
      <c r="I160" s="424"/>
      <c r="J160" s="424"/>
      <c r="K160" s="424"/>
      <c r="L160" s="424"/>
      <c r="M160" s="424"/>
      <c r="N160" s="424"/>
      <c r="O160" s="425"/>
      <c r="P160" s="429" t="s">
        <v>21</v>
      </c>
      <c r="Q160" s="430"/>
      <c r="R160" s="7"/>
      <c r="S160" s="6">
        <f>IF(T145="SI",SUM(S145:S159),0)</f>
        <v>0</v>
      </c>
      <c r="T160" s="431" t="str">
        <f>IF(S161=" "," ",IF(S161&gt;=$H$6,"CUMPLE","NO CUMPLE"))</f>
        <v>NO CUMPLE</v>
      </c>
      <c r="W160" s="36"/>
      <c r="X160" s="36"/>
      <c r="Y160" s="36"/>
      <c r="Z160" s="36"/>
      <c r="AA160" s="36"/>
      <c r="AB160" s="36"/>
      <c r="AC160" s="36"/>
      <c r="AD160" s="5"/>
      <c r="AE160" s="5"/>
      <c r="AF160" s="5"/>
      <c r="AG160" s="5"/>
      <c r="AH160" s="5"/>
    </row>
    <row r="161" spans="1:34" s="5" customFormat="1" ht="24.95" hidden="1" customHeight="1">
      <c r="B161" s="426"/>
      <c r="C161" s="427"/>
      <c r="D161" s="427"/>
      <c r="E161" s="427"/>
      <c r="F161" s="427"/>
      <c r="G161" s="427"/>
      <c r="H161" s="427"/>
      <c r="I161" s="427"/>
      <c r="J161" s="427"/>
      <c r="K161" s="427"/>
      <c r="L161" s="427"/>
      <c r="M161" s="427"/>
      <c r="N161" s="427"/>
      <c r="O161" s="428"/>
      <c r="P161" s="429" t="s">
        <v>23</v>
      </c>
      <c r="Q161" s="430"/>
      <c r="R161" s="7"/>
      <c r="S161" s="74">
        <f>IFERROR((S160/$P$6)," ")</f>
        <v>0</v>
      </c>
      <c r="T161" s="432"/>
      <c r="W161" s="36"/>
      <c r="X161" s="36"/>
      <c r="Y161" s="36"/>
      <c r="Z161" s="36"/>
      <c r="AA161" s="36"/>
      <c r="AB161" s="36"/>
      <c r="AC161" s="36"/>
    </row>
    <row r="162" spans="1:34" ht="30" hidden="1" customHeight="1">
      <c r="AA162" s="36"/>
      <c r="AB162" s="36"/>
      <c r="AC162" s="36"/>
      <c r="AD162" s="5"/>
      <c r="AE162" s="5"/>
      <c r="AF162" s="5"/>
      <c r="AG162" s="5"/>
      <c r="AH162" s="2"/>
    </row>
    <row r="163" spans="1:34" ht="30" hidden="1" customHeight="1">
      <c r="AA163" s="36"/>
      <c r="AB163" s="36"/>
      <c r="AC163" s="36"/>
      <c r="AD163" s="5"/>
      <c r="AE163" s="5"/>
      <c r="AF163" s="5"/>
      <c r="AG163" s="5"/>
      <c r="AH163" s="5"/>
    </row>
    <row r="164" spans="1:34" ht="36" hidden="1" customHeight="1">
      <c r="B164" s="94">
        <v>8</v>
      </c>
      <c r="C164" s="451" t="s">
        <v>75</v>
      </c>
      <c r="D164" s="452"/>
      <c r="E164" s="453"/>
      <c r="F164" s="454" t="str">
        <f>IFERROR(VLOOKUP(B164,LISTA_OFERENTES,2,FALSE)," ")</f>
        <v>H</v>
      </c>
      <c r="G164" s="455"/>
      <c r="H164" s="455"/>
      <c r="I164" s="455"/>
      <c r="J164" s="455"/>
      <c r="K164" s="455"/>
      <c r="L164" s="455"/>
      <c r="M164" s="455"/>
      <c r="N164" s="455"/>
      <c r="O164" s="456"/>
      <c r="P164" s="457" t="s">
        <v>102</v>
      </c>
      <c r="Q164" s="458"/>
      <c r="R164" s="459"/>
      <c r="S164" s="332">
        <f>5-(INT(COUNTBLANK(C167:C181))-10)</f>
        <v>0</v>
      </c>
      <c r="T164" s="2"/>
      <c r="AA164" s="36"/>
      <c r="AB164" s="36"/>
      <c r="AC164" s="36"/>
      <c r="AD164" s="5"/>
      <c r="AE164" s="5"/>
      <c r="AF164" s="5"/>
      <c r="AG164" s="5"/>
    </row>
    <row r="165" spans="1:34" s="8" customFormat="1" ht="30" hidden="1" customHeight="1">
      <c r="B165" s="460" t="s">
        <v>43</v>
      </c>
      <c r="C165" s="462" t="s">
        <v>14</v>
      </c>
      <c r="D165" s="462" t="s">
        <v>15</v>
      </c>
      <c r="E165" s="462" t="s">
        <v>16</v>
      </c>
      <c r="F165" s="462" t="s">
        <v>17</v>
      </c>
      <c r="G165" s="462" t="s">
        <v>18</v>
      </c>
      <c r="H165" s="462" t="s">
        <v>19</v>
      </c>
      <c r="I165" s="462" t="s">
        <v>20</v>
      </c>
      <c r="J165" s="464" t="s">
        <v>50</v>
      </c>
      <c r="K165" s="465"/>
      <c r="L165" s="465"/>
      <c r="M165" s="466"/>
      <c r="N165" s="462" t="s">
        <v>76</v>
      </c>
      <c r="O165" s="462" t="s">
        <v>77</v>
      </c>
      <c r="P165" s="4" t="s">
        <v>78</v>
      </c>
      <c r="Q165" s="4"/>
      <c r="R165" s="462" t="s">
        <v>79</v>
      </c>
      <c r="S165" s="462" t="s">
        <v>80</v>
      </c>
      <c r="T165" s="462" t="str">
        <f>T11</f>
        <v>CUMPLE CON EL REQUERIMIENTO OBLIGATORIO DE QUE CADA CERTIFICADO DEBE ESTAR SOPORTADO EN MÍNIMO DOS DE LOS CÓDIGOS UNSPSC?</v>
      </c>
      <c r="U165" s="9"/>
      <c r="V165" s="9"/>
      <c r="W165" s="36"/>
      <c r="X165" s="36"/>
      <c r="Y165" s="36"/>
      <c r="Z165" s="36"/>
      <c r="AA165" s="36"/>
      <c r="AB165" s="36"/>
      <c r="AC165" s="36"/>
      <c r="AD165" s="5"/>
      <c r="AE165" s="5"/>
      <c r="AF165" s="5"/>
      <c r="AG165" s="5"/>
      <c r="AH165" s="20"/>
    </row>
    <row r="166" spans="1:34" s="8" customFormat="1" ht="63" hidden="1" customHeight="1">
      <c r="B166" s="461"/>
      <c r="C166" s="463"/>
      <c r="D166" s="463"/>
      <c r="E166" s="463"/>
      <c r="F166" s="463"/>
      <c r="G166" s="463"/>
      <c r="H166" s="463"/>
      <c r="I166" s="463"/>
      <c r="J166" s="467" t="s">
        <v>82</v>
      </c>
      <c r="K166" s="468"/>
      <c r="L166" s="468"/>
      <c r="M166" s="469"/>
      <c r="N166" s="463"/>
      <c r="O166" s="463"/>
      <c r="P166" s="3" t="s">
        <v>12</v>
      </c>
      <c r="Q166" s="3" t="s">
        <v>81</v>
      </c>
      <c r="R166" s="463"/>
      <c r="S166" s="463"/>
      <c r="T166" s="463"/>
      <c r="U166" s="9"/>
      <c r="V166" s="9"/>
      <c r="W166" s="36"/>
      <c r="X166" s="36"/>
      <c r="Y166" s="36"/>
      <c r="Z166" s="36"/>
      <c r="AA166" s="36"/>
      <c r="AB166" s="36"/>
      <c r="AC166" s="36"/>
      <c r="AD166" s="5"/>
      <c r="AE166" s="5"/>
      <c r="AF166" s="5"/>
      <c r="AG166" s="5"/>
      <c r="AH166" s="20"/>
    </row>
    <row r="167" spans="1:34" s="5" customFormat="1" ht="24.95" hidden="1" customHeight="1">
      <c r="A167" s="10"/>
      <c r="B167" s="396">
        <v>1</v>
      </c>
      <c r="C167" s="399"/>
      <c r="D167" s="399"/>
      <c r="E167" s="399"/>
      <c r="F167" s="399"/>
      <c r="G167" s="402"/>
      <c r="H167" s="405"/>
      <c r="I167" s="408"/>
      <c r="J167" s="667"/>
      <c r="K167" s="135">
        <v>461516</v>
      </c>
      <c r="L167" s="667"/>
      <c r="M167" s="135">
        <v>811115</v>
      </c>
      <c r="N167" s="411"/>
      <c r="O167" s="411"/>
      <c r="P167" s="414"/>
      <c r="Q167" s="417"/>
      <c r="R167" s="417"/>
      <c r="S167" s="420">
        <f>IF(COUNTIF(J167:M169,"CUMPLE")&gt;=1,(G167*I167),0)* (IF(N167="PRESENTÓ CERTIFICADO",1,0))* (IF(O167="ACORDE A ITEM 5.2.1 (T.R.)",1,0) )* ( IF(OR(Q167="SIN OBSERVACIÓN", Q167="REQUERIMIENTOS SUBSANADOS"),1,0)) *(IF(OR(R167="NINGUNO", R167="CUMPLEN CON LO SOLICITADO"),1,0))</f>
        <v>0</v>
      </c>
      <c r="T167" s="448"/>
      <c r="W167" s="36"/>
      <c r="X167" s="36"/>
      <c r="Y167" s="36"/>
      <c r="Z167" s="36"/>
      <c r="AA167" s="36"/>
      <c r="AB167" s="36"/>
      <c r="AC167" s="36"/>
      <c r="AH167" s="8"/>
    </row>
    <row r="168" spans="1:34" s="5" customFormat="1" ht="24.95" hidden="1" customHeight="1">
      <c r="A168" s="10"/>
      <c r="B168" s="397"/>
      <c r="C168" s="400"/>
      <c r="D168" s="400"/>
      <c r="E168" s="400"/>
      <c r="F168" s="400"/>
      <c r="G168" s="403"/>
      <c r="H168" s="406"/>
      <c r="I168" s="409"/>
      <c r="J168" s="667"/>
      <c r="K168" s="135">
        <v>721515</v>
      </c>
      <c r="L168" s="667"/>
      <c r="M168" s="135">
        <v>811117</v>
      </c>
      <c r="N168" s="412"/>
      <c r="O168" s="412"/>
      <c r="P168" s="415"/>
      <c r="Q168" s="418"/>
      <c r="R168" s="418"/>
      <c r="S168" s="421"/>
      <c r="T168" s="449"/>
      <c r="W168" s="36"/>
      <c r="X168" s="36"/>
      <c r="Y168" s="36"/>
      <c r="Z168" s="36"/>
      <c r="AA168" s="36"/>
      <c r="AB168" s="36"/>
      <c r="AC168" s="36"/>
      <c r="AH168" s="8"/>
    </row>
    <row r="169" spans="1:34" s="5" customFormat="1" ht="24.95" hidden="1" customHeight="1">
      <c r="A169" s="10"/>
      <c r="B169" s="398"/>
      <c r="C169" s="401"/>
      <c r="D169" s="401"/>
      <c r="E169" s="401"/>
      <c r="F169" s="401"/>
      <c r="G169" s="404"/>
      <c r="H169" s="407"/>
      <c r="I169" s="410"/>
      <c r="J169" s="667"/>
      <c r="K169" s="135">
        <v>721516</v>
      </c>
      <c r="L169" s="667"/>
      <c r="M169" s="135">
        <v>921217</v>
      </c>
      <c r="N169" s="413"/>
      <c r="O169" s="413"/>
      <c r="P169" s="416"/>
      <c r="Q169" s="419"/>
      <c r="R169" s="419"/>
      <c r="S169" s="422"/>
      <c r="T169" s="449"/>
      <c r="W169" s="36"/>
      <c r="X169" s="36"/>
      <c r="Y169" s="36"/>
      <c r="Z169" s="36"/>
      <c r="AA169" s="36"/>
      <c r="AB169" s="36"/>
      <c r="AC169" s="36"/>
    </row>
    <row r="170" spans="1:34" s="5" customFormat="1" ht="24.95" hidden="1" customHeight="1">
      <c r="A170" s="10"/>
      <c r="B170" s="396">
        <v>2</v>
      </c>
      <c r="C170" s="433"/>
      <c r="D170" s="433"/>
      <c r="E170" s="433"/>
      <c r="F170" s="433"/>
      <c r="G170" s="436"/>
      <c r="H170" s="405"/>
      <c r="I170" s="439"/>
      <c r="J170" s="667"/>
      <c r="K170" s="135">
        <v>461516</v>
      </c>
      <c r="L170" s="667"/>
      <c r="M170" s="135">
        <v>811115</v>
      </c>
      <c r="N170" s="411"/>
      <c r="O170" s="411"/>
      <c r="P170" s="442"/>
      <c r="Q170" s="445"/>
      <c r="R170" s="445"/>
      <c r="S170" s="420">
        <f t="shared" ref="S170" si="32">IF(COUNTIF(J170:M172,"CUMPLE")&gt;=1,(G170*I170),0)* (IF(N170="PRESENTÓ CERTIFICADO",1,0))* (IF(O170="ACORDE A ITEM 5.2.1 (T.R.)",1,0) )* ( IF(OR(Q170="SIN OBSERVACIÓN", Q170="REQUERIMIENTOS SUBSANADOS"),1,0)) *(IF(OR(R170="NINGUNO", R170="CUMPLEN CON LO SOLICITADO"),1,0))</f>
        <v>0</v>
      </c>
      <c r="T170" s="449"/>
      <c r="W170" s="36"/>
      <c r="X170" s="36"/>
      <c r="Y170" s="36"/>
      <c r="Z170" s="36"/>
      <c r="AA170" s="36"/>
      <c r="AB170" s="36"/>
      <c r="AC170" s="36"/>
    </row>
    <row r="171" spans="1:34" s="5" customFormat="1" ht="24.95" hidden="1" customHeight="1">
      <c r="A171" s="10"/>
      <c r="B171" s="397"/>
      <c r="C171" s="434"/>
      <c r="D171" s="434"/>
      <c r="E171" s="434"/>
      <c r="F171" s="434"/>
      <c r="G171" s="437"/>
      <c r="H171" s="406"/>
      <c r="I171" s="440"/>
      <c r="J171" s="667"/>
      <c r="K171" s="135">
        <v>721515</v>
      </c>
      <c r="L171" s="667"/>
      <c r="M171" s="135">
        <v>811117</v>
      </c>
      <c r="N171" s="412"/>
      <c r="O171" s="412"/>
      <c r="P171" s="443"/>
      <c r="Q171" s="446"/>
      <c r="R171" s="446"/>
      <c r="S171" s="421"/>
      <c r="T171" s="449"/>
      <c r="W171" s="36"/>
      <c r="X171" s="36"/>
      <c r="Y171" s="36"/>
      <c r="Z171" s="36"/>
      <c r="AA171" s="36"/>
      <c r="AB171" s="36"/>
      <c r="AC171" s="36"/>
    </row>
    <row r="172" spans="1:34" s="5" customFormat="1" ht="24.95" hidden="1" customHeight="1">
      <c r="A172" s="10"/>
      <c r="B172" s="398"/>
      <c r="C172" s="435"/>
      <c r="D172" s="435"/>
      <c r="E172" s="435"/>
      <c r="F172" s="435"/>
      <c r="G172" s="438"/>
      <c r="H172" s="407"/>
      <c r="I172" s="441"/>
      <c r="J172" s="667"/>
      <c r="K172" s="135">
        <v>721516</v>
      </c>
      <c r="L172" s="667"/>
      <c r="M172" s="135">
        <v>921217</v>
      </c>
      <c r="N172" s="413"/>
      <c r="O172" s="413"/>
      <c r="P172" s="444"/>
      <c r="Q172" s="447"/>
      <c r="R172" s="447"/>
      <c r="S172" s="422"/>
      <c r="T172" s="449"/>
      <c r="W172" s="36"/>
      <c r="X172" s="36"/>
      <c r="Y172" s="36"/>
      <c r="Z172" s="36"/>
    </row>
    <row r="173" spans="1:34" s="5" customFormat="1" ht="24.95" hidden="1" customHeight="1">
      <c r="A173" s="10"/>
      <c r="B173" s="396">
        <v>3</v>
      </c>
      <c r="C173" s="399"/>
      <c r="D173" s="399"/>
      <c r="E173" s="399"/>
      <c r="F173" s="399"/>
      <c r="G173" s="402"/>
      <c r="H173" s="405"/>
      <c r="I173" s="408"/>
      <c r="J173" s="667"/>
      <c r="K173" s="135">
        <v>461516</v>
      </c>
      <c r="L173" s="667"/>
      <c r="M173" s="135">
        <v>811115</v>
      </c>
      <c r="N173" s="411"/>
      <c r="O173" s="411"/>
      <c r="P173" s="414"/>
      <c r="Q173" s="417"/>
      <c r="R173" s="417"/>
      <c r="S173" s="420">
        <f t="shared" ref="S173" si="33">IF(COUNTIF(J173:M175,"CUMPLE")&gt;=1,(G173*I173),0)* (IF(N173="PRESENTÓ CERTIFICADO",1,0))* (IF(O173="ACORDE A ITEM 5.2.1 (T.R.)",1,0) )* ( IF(OR(Q173="SIN OBSERVACIÓN", Q173="REQUERIMIENTOS SUBSANADOS"),1,0)) *(IF(OR(R173="NINGUNO", R173="CUMPLEN CON LO SOLICITADO"),1,0))</f>
        <v>0</v>
      </c>
      <c r="T173" s="449"/>
      <c r="W173" s="36"/>
      <c r="X173" s="36"/>
      <c r="Y173" s="36"/>
      <c r="Z173" s="36"/>
      <c r="AA173" s="2"/>
      <c r="AB173" s="2"/>
      <c r="AC173" s="2"/>
      <c r="AD173" s="2"/>
      <c r="AE173" s="2"/>
      <c r="AF173" s="2"/>
      <c r="AG173" s="2"/>
    </row>
    <row r="174" spans="1:34" s="5" customFormat="1" ht="24.95" hidden="1" customHeight="1">
      <c r="A174" s="10"/>
      <c r="B174" s="397"/>
      <c r="C174" s="400"/>
      <c r="D174" s="400"/>
      <c r="E174" s="400"/>
      <c r="F174" s="400"/>
      <c r="G174" s="403"/>
      <c r="H174" s="406"/>
      <c r="I174" s="409"/>
      <c r="J174" s="667"/>
      <c r="K174" s="135">
        <v>721515</v>
      </c>
      <c r="L174" s="667"/>
      <c r="M174" s="135">
        <v>811117</v>
      </c>
      <c r="N174" s="412"/>
      <c r="O174" s="412"/>
      <c r="P174" s="415"/>
      <c r="Q174" s="418"/>
      <c r="R174" s="418"/>
      <c r="S174" s="421"/>
      <c r="T174" s="449"/>
      <c r="W174" s="36"/>
      <c r="X174" s="36"/>
      <c r="Y174" s="36"/>
      <c r="Z174" s="36"/>
    </row>
    <row r="175" spans="1:34" s="5" customFormat="1" ht="24.95" hidden="1" customHeight="1">
      <c r="A175" s="10"/>
      <c r="B175" s="398"/>
      <c r="C175" s="401"/>
      <c r="D175" s="401"/>
      <c r="E175" s="401"/>
      <c r="F175" s="401"/>
      <c r="G175" s="404"/>
      <c r="H175" s="407"/>
      <c r="I175" s="410"/>
      <c r="J175" s="667"/>
      <c r="K175" s="135">
        <v>721516</v>
      </c>
      <c r="L175" s="667"/>
      <c r="M175" s="135">
        <v>921217</v>
      </c>
      <c r="N175" s="413"/>
      <c r="O175" s="413"/>
      <c r="P175" s="416"/>
      <c r="Q175" s="419"/>
      <c r="R175" s="419"/>
      <c r="S175" s="422"/>
      <c r="T175" s="449"/>
      <c r="W175" s="36"/>
      <c r="X175" s="36"/>
      <c r="Y175" s="36"/>
      <c r="Z175" s="36"/>
      <c r="AA175" s="20"/>
      <c r="AB175" s="20"/>
      <c r="AC175" s="20"/>
      <c r="AD175" s="20"/>
      <c r="AE175" s="20"/>
      <c r="AF175" s="20"/>
      <c r="AG175" s="20"/>
    </row>
    <row r="176" spans="1:34" s="5" customFormat="1" ht="24.95" hidden="1" customHeight="1">
      <c r="A176" s="10"/>
      <c r="B176" s="396">
        <v>4</v>
      </c>
      <c r="C176" s="433"/>
      <c r="D176" s="433"/>
      <c r="E176" s="433"/>
      <c r="F176" s="433"/>
      <c r="G176" s="436"/>
      <c r="H176" s="405"/>
      <c r="I176" s="439"/>
      <c r="J176" s="667"/>
      <c r="K176" s="135">
        <v>461516</v>
      </c>
      <c r="L176" s="667"/>
      <c r="M176" s="135">
        <v>811115</v>
      </c>
      <c r="N176" s="411"/>
      <c r="O176" s="411"/>
      <c r="P176" s="442"/>
      <c r="Q176" s="445"/>
      <c r="R176" s="445"/>
      <c r="S176" s="420">
        <f t="shared" ref="S176" si="34">IF(COUNTIF(J176:M178,"CUMPLE")&gt;=1,(G176*I176),0)* (IF(N176="PRESENTÓ CERTIFICADO",1,0))* (IF(O176="ACORDE A ITEM 5.2.1 (T.R.)",1,0) )* ( IF(OR(Q176="SIN OBSERVACIÓN", Q176="REQUERIMIENTOS SUBSANADOS"),1,0)) *(IF(OR(R176="NINGUNO", R176="CUMPLEN CON LO SOLICITADO"),1,0))</f>
        <v>0</v>
      </c>
      <c r="T176" s="449"/>
      <c r="W176" s="36"/>
      <c r="X176" s="36"/>
      <c r="Y176" s="36"/>
      <c r="Z176" s="36"/>
      <c r="AA176" s="20"/>
      <c r="AB176" s="20"/>
      <c r="AC176" s="20"/>
      <c r="AD176" s="20"/>
      <c r="AE176" s="20"/>
      <c r="AF176" s="20"/>
      <c r="AG176" s="20"/>
    </row>
    <row r="177" spans="1:34" s="5" customFormat="1" ht="24.95" hidden="1" customHeight="1">
      <c r="A177" s="10"/>
      <c r="B177" s="397"/>
      <c r="C177" s="434"/>
      <c r="D177" s="434"/>
      <c r="E177" s="434"/>
      <c r="F177" s="434"/>
      <c r="G177" s="437"/>
      <c r="H177" s="406"/>
      <c r="I177" s="440"/>
      <c r="J177" s="667"/>
      <c r="K177" s="135">
        <v>721515</v>
      </c>
      <c r="L177" s="667"/>
      <c r="M177" s="135">
        <v>811117</v>
      </c>
      <c r="N177" s="412"/>
      <c r="O177" s="412"/>
      <c r="P177" s="443"/>
      <c r="Q177" s="446"/>
      <c r="R177" s="446"/>
      <c r="S177" s="421"/>
      <c r="T177" s="449"/>
      <c r="W177" s="36"/>
      <c r="X177" s="36"/>
      <c r="Y177" s="36"/>
      <c r="Z177" s="36"/>
      <c r="AA177" s="20"/>
      <c r="AB177" s="20"/>
      <c r="AC177" s="20"/>
      <c r="AD177" s="20"/>
      <c r="AE177" s="20"/>
      <c r="AF177" s="20"/>
      <c r="AG177" s="20"/>
    </row>
    <row r="178" spans="1:34" s="5" customFormat="1" ht="24.95" hidden="1" customHeight="1">
      <c r="A178" s="10"/>
      <c r="B178" s="398"/>
      <c r="C178" s="435"/>
      <c r="D178" s="435"/>
      <c r="E178" s="435"/>
      <c r="F178" s="435"/>
      <c r="G178" s="438"/>
      <c r="H178" s="407"/>
      <c r="I178" s="441"/>
      <c r="J178" s="667"/>
      <c r="K178" s="135">
        <v>721516</v>
      </c>
      <c r="L178" s="667"/>
      <c r="M178" s="135">
        <v>921217</v>
      </c>
      <c r="N178" s="413"/>
      <c r="O178" s="413"/>
      <c r="P178" s="444"/>
      <c r="Q178" s="447"/>
      <c r="R178" s="447"/>
      <c r="S178" s="422"/>
      <c r="T178" s="449"/>
      <c r="W178" s="36"/>
      <c r="X178" s="36"/>
      <c r="Y178" s="36"/>
      <c r="Z178" s="36"/>
      <c r="AA178" s="36"/>
      <c r="AB178" s="36"/>
      <c r="AC178" s="36"/>
      <c r="AD178" s="8"/>
      <c r="AE178" s="8"/>
      <c r="AF178" s="8"/>
      <c r="AG178" s="8"/>
    </row>
    <row r="179" spans="1:34" s="5" customFormat="1" ht="24.95" hidden="1" customHeight="1">
      <c r="A179" s="10"/>
      <c r="B179" s="396">
        <v>5</v>
      </c>
      <c r="C179" s="399"/>
      <c r="D179" s="399"/>
      <c r="E179" s="399"/>
      <c r="F179" s="399"/>
      <c r="G179" s="402"/>
      <c r="H179" s="405"/>
      <c r="I179" s="408"/>
      <c r="J179" s="667"/>
      <c r="K179" s="135">
        <v>461516</v>
      </c>
      <c r="L179" s="667"/>
      <c r="M179" s="135">
        <v>811115</v>
      </c>
      <c r="N179" s="411"/>
      <c r="O179" s="411"/>
      <c r="P179" s="414"/>
      <c r="Q179" s="417"/>
      <c r="R179" s="417"/>
      <c r="S179" s="420">
        <f t="shared" ref="S179" si="35">IF(COUNTIF(J179:M181,"CUMPLE")&gt;=1,(G179*I179),0)* (IF(N179="PRESENTÓ CERTIFICADO",1,0))* (IF(O179="ACORDE A ITEM 5.2.1 (T.R.)",1,0) )* ( IF(OR(Q179="SIN OBSERVACIÓN", Q179="REQUERIMIENTOS SUBSANADOS"),1,0)) *(IF(OR(R179="NINGUNO", R179="CUMPLEN CON LO SOLICITADO"),1,0))</f>
        <v>0</v>
      </c>
      <c r="T179" s="449"/>
      <c r="W179" s="36"/>
      <c r="X179" s="36"/>
      <c r="Y179" s="36"/>
      <c r="Z179" s="36"/>
      <c r="AA179" s="36"/>
      <c r="AB179" s="36"/>
      <c r="AC179" s="36"/>
      <c r="AD179" s="8"/>
      <c r="AE179" s="8"/>
      <c r="AF179" s="8"/>
      <c r="AG179" s="8"/>
    </row>
    <row r="180" spans="1:34" s="5" customFormat="1" ht="24.95" hidden="1" customHeight="1">
      <c r="A180" s="10"/>
      <c r="B180" s="397"/>
      <c r="C180" s="400"/>
      <c r="D180" s="400"/>
      <c r="E180" s="400"/>
      <c r="F180" s="400"/>
      <c r="G180" s="403"/>
      <c r="H180" s="406"/>
      <c r="I180" s="409"/>
      <c r="J180" s="667"/>
      <c r="K180" s="135">
        <v>721515</v>
      </c>
      <c r="L180" s="667"/>
      <c r="M180" s="135">
        <v>811117</v>
      </c>
      <c r="N180" s="412"/>
      <c r="O180" s="412"/>
      <c r="P180" s="415"/>
      <c r="Q180" s="418"/>
      <c r="R180" s="418"/>
      <c r="S180" s="421"/>
      <c r="T180" s="449"/>
      <c r="W180" s="36"/>
      <c r="X180" s="36"/>
      <c r="Y180" s="36"/>
      <c r="Z180" s="36"/>
      <c r="AA180" s="36"/>
      <c r="AB180" s="36"/>
      <c r="AC180" s="36"/>
    </row>
    <row r="181" spans="1:34" s="5" customFormat="1" ht="24.95" hidden="1" customHeight="1">
      <c r="A181" s="10"/>
      <c r="B181" s="398"/>
      <c r="C181" s="401"/>
      <c r="D181" s="401"/>
      <c r="E181" s="401"/>
      <c r="F181" s="401"/>
      <c r="G181" s="404"/>
      <c r="H181" s="407"/>
      <c r="I181" s="410"/>
      <c r="J181" s="667"/>
      <c r="K181" s="135">
        <v>721516</v>
      </c>
      <c r="L181" s="667"/>
      <c r="M181" s="135">
        <v>921217</v>
      </c>
      <c r="N181" s="413"/>
      <c r="O181" s="413"/>
      <c r="P181" s="416"/>
      <c r="Q181" s="419"/>
      <c r="R181" s="419"/>
      <c r="S181" s="422"/>
      <c r="T181" s="450"/>
      <c r="W181" s="36"/>
      <c r="X181" s="36"/>
      <c r="Y181" s="36"/>
      <c r="Z181" s="36"/>
      <c r="AA181" s="36"/>
      <c r="AB181" s="36"/>
      <c r="AC181" s="36"/>
    </row>
    <row r="182" spans="1:34" s="2" customFormat="1" ht="24.95" hidden="1" customHeight="1">
      <c r="B182" s="423" t="str">
        <f>IF(S183=" "," ",IF(S183&gt;=$H$6,"CUMPLE CON LA EXPERIENCIA REQUERIDA","NO CUMPLE CON LA EXPERIENCIA REQUERIDA"))</f>
        <v>NO CUMPLE CON LA EXPERIENCIA REQUERIDA</v>
      </c>
      <c r="C182" s="424"/>
      <c r="D182" s="424"/>
      <c r="E182" s="424"/>
      <c r="F182" s="424"/>
      <c r="G182" s="424"/>
      <c r="H182" s="424"/>
      <c r="I182" s="424"/>
      <c r="J182" s="424"/>
      <c r="K182" s="424"/>
      <c r="L182" s="424"/>
      <c r="M182" s="424"/>
      <c r="N182" s="424"/>
      <c r="O182" s="425"/>
      <c r="P182" s="429" t="s">
        <v>21</v>
      </c>
      <c r="Q182" s="430"/>
      <c r="R182" s="7"/>
      <c r="S182" s="6">
        <f>IF(T167="SI",SUM(S167:S181),0)</f>
        <v>0</v>
      </c>
      <c r="T182" s="431" t="str">
        <f>IF(S183=" "," ",IF(S183&gt;=$H$6,"CUMPLE","NO CUMPLE"))</f>
        <v>NO CUMPLE</v>
      </c>
      <c r="W182" s="36"/>
      <c r="X182" s="36"/>
      <c r="Y182" s="36"/>
      <c r="Z182" s="36"/>
      <c r="AA182" s="36"/>
      <c r="AB182" s="36"/>
      <c r="AC182" s="36"/>
      <c r="AD182" s="5"/>
      <c r="AE182" s="5"/>
      <c r="AF182" s="5"/>
      <c r="AG182" s="5"/>
      <c r="AH182" s="5"/>
    </row>
    <row r="183" spans="1:34" s="5" customFormat="1" ht="24.95" hidden="1" customHeight="1">
      <c r="B183" s="426"/>
      <c r="C183" s="427"/>
      <c r="D183" s="427"/>
      <c r="E183" s="427"/>
      <c r="F183" s="427"/>
      <c r="G183" s="427"/>
      <c r="H183" s="427"/>
      <c r="I183" s="427"/>
      <c r="J183" s="427"/>
      <c r="K183" s="427"/>
      <c r="L183" s="427"/>
      <c r="M183" s="427"/>
      <c r="N183" s="427"/>
      <c r="O183" s="428"/>
      <c r="P183" s="429" t="s">
        <v>23</v>
      </c>
      <c r="Q183" s="430"/>
      <c r="R183" s="7"/>
      <c r="S183" s="74">
        <f>IFERROR((S182/$P$6)," ")</f>
        <v>0</v>
      </c>
      <c r="T183" s="432"/>
      <c r="W183" s="36"/>
      <c r="X183" s="36"/>
      <c r="Y183" s="36"/>
      <c r="Z183" s="36"/>
      <c r="AA183" s="36"/>
      <c r="AB183" s="36"/>
      <c r="AC183" s="36"/>
    </row>
    <row r="184" spans="1:34" ht="30" hidden="1" customHeight="1">
      <c r="AA184" s="36"/>
      <c r="AB184" s="36"/>
      <c r="AC184" s="36"/>
      <c r="AD184" s="5"/>
      <c r="AE184" s="5"/>
      <c r="AF184" s="5"/>
      <c r="AG184" s="5"/>
      <c r="AH184" s="2"/>
    </row>
    <row r="185" spans="1:34" ht="30" hidden="1" customHeight="1">
      <c r="AA185" s="36"/>
      <c r="AB185" s="36"/>
      <c r="AC185" s="36"/>
      <c r="AD185" s="5"/>
      <c r="AE185" s="5"/>
      <c r="AF185" s="5"/>
      <c r="AG185" s="5"/>
      <c r="AH185" s="5"/>
    </row>
    <row r="186" spans="1:34" ht="36" hidden="1" customHeight="1">
      <c r="B186" s="94">
        <v>9</v>
      </c>
      <c r="C186" s="451" t="s">
        <v>75</v>
      </c>
      <c r="D186" s="452"/>
      <c r="E186" s="453"/>
      <c r="F186" s="454" t="str">
        <f>IFERROR(VLOOKUP(B186,LISTA_OFERENTES,2,FALSE)," ")</f>
        <v>I</v>
      </c>
      <c r="G186" s="455"/>
      <c r="H186" s="455"/>
      <c r="I186" s="455"/>
      <c r="J186" s="455"/>
      <c r="K186" s="455"/>
      <c r="L186" s="455"/>
      <c r="M186" s="455"/>
      <c r="N186" s="455"/>
      <c r="O186" s="456"/>
      <c r="P186" s="457" t="s">
        <v>102</v>
      </c>
      <c r="Q186" s="458"/>
      <c r="R186" s="459"/>
      <c r="S186" s="332">
        <f>5-(INT(COUNTBLANK(C189:C203))-10)</f>
        <v>0</v>
      </c>
      <c r="T186" s="2"/>
      <c r="AA186" s="36"/>
      <c r="AB186" s="36"/>
      <c r="AC186" s="36"/>
      <c r="AD186" s="5"/>
      <c r="AE186" s="5"/>
      <c r="AF186" s="5"/>
      <c r="AG186" s="5"/>
    </row>
    <row r="187" spans="1:34" s="8" customFormat="1" ht="30" hidden="1" customHeight="1">
      <c r="B187" s="460" t="s">
        <v>43</v>
      </c>
      <c r="C187" s="462" t="s">
        <v>14</v>
      </c>
      <c r="D187" s="462" t="s">
        <v>15</v>
      </c>
      <c r="E187" s="462" t="s">
        <v>16</v>
      </c>
      <c r="F187" s="462" t="s">
        <v>17</v>
      </c>
      <c r="G187" s="462" t="s">
        <v>18</v>
      </c>
      <c r="H187" s="462" t="s">
        <v>19</v>
      </c>
      <c r="I187" s="462" t="s">
        <v>20</v>
      </c>
      <c r="J187" s="464" t="s">
        <v>50</v>
      </c>
      <c r="K187" s="465"/>
      <c r="L187" s="465"/>
      <c r="M187" s="466"/>
      <c r="N187" s="462" t="s">
        <v>76</v>
      </c>
      <c r="O187" s="462" t="s">
        <v>77</v>
      </c>
      <c r="P187" s="4" t="s">
        <v>78</v>
      </c>
      <c r="Q187" s="4"/>
      <c r="R187" s="462" t="s">
        <v>79</v>
      </c>
      <c r="S187" s="462" t="s">
        <v>80</v>
      </c>
      <c r="T187" s="462" t="str">
        <f>T11</f>
        <v>CUMPLE CON EL REQUERIMIENTO OBLIGATORIO DE QUE CADA CERTIFICADO DEBE ESTAR SOPORTADO EN MÍNIMO DOS DE LOS CÓDIGOS UNSPSC?</v>
      </c>
      <c r="U187" s="9"/>
      <c r="V187" s="9"/>
      <c r="W187" s="36"/>
      <c r="X187" s="36"/>
      <c r="Y187" s="36"/>
      <c r="Z187" s="36"/>
      <c r="AA187" s="36"/>
      <c r="AB187" s="36"/>
      <c r="AC187" s="36"/>
      <c r="AD187" s="5"/>
      <c r="AE187" s="5"/>
      <c r="AF187" s="5"/>
      <c r="AG187" s="5"/>
      <c r="AH187" s="20"/>
    </row>
    <row r="188" spans="1:34" s="8" customFormat="1" ht="118.5" hidden="1" customHeight="1">
      <c r="B188" s="461"/>
      <c r="C188" s="463"/>
      <c r="D188" s="463"/>
      <c r="E188" s="463"/>
      <c r="F188" s="463"/>
      <c r="G188" s="463"/>
      <c r="H188" s="463"/>
      <c r="I188" s="463"/>
      <c r="J188" s="467" t="s">
        <v>82</v>
      </c>
      <c r="K188" s="468"/>
      <c r="L188" s="468"/>
      <c r="M188" s="469"/>
      <c r="N188" s="463"/>
      <c r="O188" s="463"/>
      <c r="P188" s="3" t="s">
        <v>12</v>
      </c>
      <c r="Q188" s="3" t="s">
        <v>81</v>
      </c>
      <c r="R188" s="463"/>
      <c r="S188" s="463"/>
      <c r="T188" s="463"/>
      <c r="U188" s="9"/>
      <c r="V188" s="9"/>
      <c r="W188" s="36"/>
      <c r="X188" s="36"/>
      <c r="Y188" s="36"/>
      <c r="Z188" s="36"/>
      <c r="AA188" s="36"/>
      <c r="AB188" s="36"/>
      <c r="AC188" s="36"/>
      <c r="AD188" s="5"/>
      <c r="AE188" s="5"/>
      <c r="AF188" s="5"/>
      <c r="AG188" s="5"/>
      <c r="AH188" s="20"/>
    </row>
    <row r="189" spans="1:34" s="5" customFormat="1" ht="24.95" hidden="1" customHeight="1">
      <c r="A189" s="10"/>
      <c r="B189" s="396">
        <v>1</v>
      </c>
      <c r="C189" s="399"/>
      <c r="D189" s="399"/>
      <c r="E189" s="399"/>
      <c r="F189" s="399"/>
      <c r="G189" s="402"/>
      <c r="H189" s="405"/>
      <c r="I189" s="408"/>
      <c r="J189" s="667"/>
      <c r="K189" s="135">
        <v>461516</v>
      </c>
      <c r="L189" s="667"/>
      <c r="M189" s="135">
        <v>811115</v>
      </c>
      <c r="N189" s="411"/>
      <c r="O189" s="411"/>
      <c r="P189" s="414"/>
      <c r="Q189" s="417"/>
      <c r="R189" s="417"/>
      <c r="S189" s="420">
        <f>IF(COUNTIF(J189:M191,"CUMPLE")&gt;=1,(G189*I189),0)* (IF(N189="PRESENTÓ CERTIFICADO",1,0))* (IF(O189="ACORDE A ITEM 5.2.1 (T.R.)",1,0) )* ( IF(OR(Q189="SIN OBSERVACIÓN", Q189="REQUERIMIENTOS SUBSANADOS"),1,0)) *(IF(OR(R189="NINGUNO", R189="CUMPLEN CON LO SOLICITADO"),1,0))</f>
        <v>0</v>
      </c>
      <c r="T189" s="448"/>
      <c r="W189" s="36"/>
      <c r="X189" s="36"/>
      <c r="Y189" s="36"/>
      <c r="Z189" s="36"/>
      <c r="AA189" s="36"/>
      <c r="AB189" s="36"/>
      <c r="AC189" s="36"/>
      <c r="AH189" s="8"/>
    </row>
    <row r="190" spans="1:34" s="5" customFormat="1" ht="24.95" hidden="1" customHeight="1">
      <c r="A190" s="10"/>
      <c r="B190" s="397"/>
      <c r="C190" s="400"/>
      <c r="D190" s="400"/>
      <c r="E190" s="400"/>
      <c r="F190" s="400"/>
      <c r="G190" s="403"/>
      <c r="H190" s="406"/>
      <c r="I190" s="409"/>
      <c r="J190" s="667"/>
      <c r="K190" s="135">
        <v>721515</v>
      </c>
      <c r="L190" s="667"/>
      <c r="M190" s="135">
        <v>811117</v>
      </c>
      <c r="N190" s="412"/>
      <c r="O190" s="412"/>
      <c r="P190" s="415"/>
      <c r="Q190" s="418"/>
      <c r="R190" s="418"/>
      <c r="S190" s="421"/>
      <c r="T190" s="449"/>
      <c r="W190" s="36"/>
      <c r="X190" s="36"/>
      <c r="Y190" s="36"/>
      <c r="Z190" s="36"/>
      <c r="AA190" s="36"/>
      <c r="AB190" s="36"/>
      <c r="AC190" s="36"/>
      <c r="AH190" s="8"/>
    </row>
    <row r="191" spans="1:34" s="5" customFormat="1" ht="24.95" hidden="1" customHeight="1">
      <c r="A191" s="10"/>
      <c r="B191" s="398"/>
      <c r="C191" s="401"/>
      <c r="D191" s="401"/>
      <c r="E191" s="401"/>
      <c r="F191" s="401"/>
      <c r="G191" s="404"/>
      <c r="H191" s="407"/>
      <c r="I191" s="410"/>
      <c r="J191" s="667"/>
      <c r="K191" s="135">
        <v>721516</v>
      </c>
      <c r="L191" s="667"/>
      <c r="M191" s="135">
        <v>921217</v>
      </c>
      <c r="N191" s="413"/>
      <c r="O191" s="413"/>
      <c r="P191" s="416"/>
      <c r="Q191" s="419"/>
      <c r="R191" s="419"/>
      <c r="S191" s="422"/>
      <c r="T191" s="449"/>
      <c r="W191" s="36"/>
      <c r="X191" s="36"/>
      <c r="Y191" s="36"/>
      <c r="Z191" s="36"/>
      <c r="AA191" s="36"/>
      <c r="AB191" s="36"/>
      <c r="AC191" s="36"/>
    </row>
    <row r="192" spans="1:34" s="5" customFormat="1" ht="24.95" hidden="1" customHeight="1">
      <c r="A192" s="10"/>
      <c r="B192" s="396">
        <v>2</v>
      </c>
      <c r="C192" s="433"/>
      <c r="D192" s="433"/>
      <c r="E192" s="433"/>
      <c r="F192" s="433"/>
      <c r="G192" s="436"/>
      <c r="H192" s="405"/>
      <c r="I192" s="439"/>
      <c r="J192" s="667"/>
      <c r="K192" s="135">
        <v>461516</v>
      </c>
      <c r="L192" s="667"/>
      <c r="M192" s="135">
        <v>811115</v>
      </c>
      <c r="N192" s="411"/>
      <c r="O192" s="411"/>
      <c r="P192" s="442"/>
      <c r="Q192" s="445"/>
      <c r="R192" s="445"/>
      <c r="S192" s="420">
        <f t="shared" ref="S192" si="36">IF(COUNTIF(J192:M194,"CUMPLE")&gt;=1,(G192*I192),0)* (IF(N192="PRESENTÓ CERTIFICADO",1,0))* (IF(O192="ACORDE A ITEM 5.2.1 (T.R.)",1,0) )* ( IF(OR(Q192="SIN OBSERVACIÓN", Q192="REQUERIMIENTOS SUBSANADOS"),1,0)) *(IF(OR(R192="NINGUNO", R192="CUMPLEN CON LO SOLICITADO"),1,0))</f>
        <v>0</v>
      </c>
      <c r="T192" s="449"/>
      <c r="W192" s="36"/>
      <c r="X192" s="36"/>
      <c r="Y192" s="36"/>
      <c r="Z192" s="36"/>
      <c r="AA192" s="36"/>
      <c r="AB192" s="36"/>
      <c r="AC192" s="36"/>
    </row>
    <row r="193" spans="1:34" s="5" customFormat="1" ht="24.95" hidden="1" customHeight="1">
      <c r="A193" s="10"/>
      <c r="B193" s="397"/>
      <c r="C193" s="434"/>
      <c r="D193" s="434"/>
      <c r="E193" s="434"/>
      <c r="F193" s="434"/>
      <c r="G193" s="437"/>
      <c r="H193" s="406"/>
      <c r="I193" s="440"/>
      <c r="J193" s="667"/>
      <c r="K193" s="135">
        <v>721515</v>
      </c>
      <c r="L193" s="667"/>
      <c r="M193" s="135">
        <v>811117</v>
      </c>
      <c r="N193" s="412"/>
      <c r="O193" s="412"/>
      <c r="P193" s="443"/>
      <c r="Q193" s="446"/>
      <c r="R193" s="446"/>
      <c r="S193" s="421"/>
      <c r="T193" s="449"/>
      <c r="W193" s="36"/>
      <c r="X193" s="36"/>
      <c r="Y193" s="36"/>
      <c r="Z193" s="36"/>
      <c r="AA193" s="36"/>
      <c r="AB193" s="36"/>
      <c r="AC193" s="36"/>
    </row>
    <row r="194" spans="1:34" s="5" customFormat="1" ht="24.95" hidden="1" customHeight="1">
      <c r="A194" s="10"/>
      <c r="B194" s="398"/>
      <c r="C194" s="435"/>
      <c r="D194" s="435"/>
      <c r="E194" s="435"/>
      <c r="F194" s="435"/>
      <c r="G194" s="438"/>
      <c r="H194" s="407"/>
      <c r="I194" s="441"/>
      <c r="J194" s="667"/>
      <c r="K194" s="135">
        <v>721516</v>
      </c>
      <c r="L194" s="667"/>
      <c r="M194" s="135">
        <v>921217</v>
      </c>
      <c r="N194" s="413"/>
      <c r="O194" s="413"/>
      <c r="P194" s="444"/>
      <c r="Q194" s="447"/>
      <c r="R194" s="447"/>
      <c r="S194" s="422"/>
      <c r="T194" s="449"/>
      <c r="W194" s="36"/>
      <c r="X194" s="36"/>
      <c r="Y194" s="36"/>
      <c r="Z194" s="36"/>
    </row>
    <row r="195" spans="1:34" s="5" customFormat="1" ht="24.95" hidden="1" customHeight="1">
      <c r="A195" s="10"/>
      <c r="B195" s="396">
        <v>3</v>
      </c>
      <c r="C195" s="399"/>
      <c r="D195" s="399"/>
      <c r="E195" s="399"/>
      <c r="F195" s="399"/>
      <c r="G195" s="402"/>
      <c r="H195" s="405"/>
      <c r="I195" s="408"/>
      <c r="J195" s="667"/>
      <c r="K195" s="135">
        <v>461516</v>
      </c>
      <c r="L195" s="667"/>
      <c r="M195" s="135">
        <v>811115</v>
      </c>
      <c r="N195" s="411"/>
      <c r="O195" s="411"/>
      <c r="P195" s="414"/>
      <c r="Q195" s="417"/>
      <c r="R195" s="417"/>
      <c r="S195" s="420">
        <f t="shared" ref="S195" si="37">IF(COUNTIF(J195:M197,"CUMPLE")&gt;=1,(G195*I195),0)* (IF(N195="PRESENTÓ CERTIFICADO",1,0))* (IF(O195="ACORDE A ITEM 5.2.1 (T.R.)",1,0) )* ( IF(OR(Q195="SIN OBSERVACIÓN", Q195="REQUERIMIENTOS SUBSANADOS"),1,0)) *(IF(OR(R195="NINGUNO", R195="CUMPLEN CON LO SOLICITADO"),1,0))</f>
        <v>0</v>
      </c>
      <c r="T195" s="449"/>
      <c r="W195" s="36"/>
      <c r="X195" s="36"/>
      <c r="Y195" s="36"/>
      <c r="Z195" s="36"/>
      <c r="AA195" s="2"/>
      <c r="AB195" s="2"/>
      <c r="AC195" s="2"/>
      <c r="AD195" s="2"/>
      <c r="AE195" s="2"/>
      <c r="AF195" s="2"/>
      <c r="AG195" s="2"/>
    </row>
    <row r="196" spans="1:34" s="5" customFormat="1" ht="24.95" hidden="1" customHeight="1">
      <c r="A196" s="10"/>
      <c r="B196" s="397"/>
      <c r="C196" s="400"/>
      <c r="D196" s="400"/>
      <c r="E196" s="400"/>
      <c r="F196" s="400"/>
      <c r="G196" s="403"/>
      <c r="H196" s="406"/>
      <c r="I196" s="409"/>
      <c r="J196" s="667"/>
      <c r="K196" s="135">
        <v>721515</v>
      </c>
      <c r="L196" s="667"/>
      <c r="M196" s="135">
        <v>811117</v>
      </c>
      <c r="N196" s="412"/>
      <c r="O196" s="412"/>
      <c r="P196" s="415"/>
      <c r="Q196" s="418"/>
      <c r="R196" s="418"/>
      <c r="S196" s="421"/>
      <c r="T196" s="449"/>
      <c r="W196" s="36"/>
      <c r="X196" s="36"/>
      <c r="Y196" s="36"/>
      <c r="Z196" s="36"/>
    </row>
    <row r="197" spans="1:34" s="5" customFormat="1" ht="24.95" hidden="1" customHeight="1">
      <c r="A197" s="10"/>
      <c r="B197" s="398"/>
      <c r="C197" s="401"/>
      <c r="D197" s="401"/>
      <c r="E197" s="401"/>
      <c r="F197" s="401"/>
      <c r="G197" s="404"/>
      <c r="H197" s="407"/>
      <c r="I197" s="410"/>
      <c r="J197" s="667"/>
      <c r="K197" s="135">
        <v>721516</v>
      </c>
      <c r="L197" s="667"/>
      <c r="M197" s="135">
        <v>921217</v>
      </c>
      <c r="N197" s="413"/>
      <c r="O197" s="413"/>
      <c r="P197" s="416"/>
      <c r="Q197" s="419"/>
      <c r="R197" s="419"/>
      <c r="S197" s="422"/>
      <c r="T197" s="449"/>
      <c r="W197" s="36"/>
      <c r="X197" s="36"/>
      <c r="Y197" s="36"/>
      <c r="Z197" s="36"/>
      <c r="AA197" s="20"/>
      <c r="AB197" s="20"/>
      <c r="AC197" s="20"/>
      <c r="AD197" s="20"/>
      <c r="AE197" s="20"/>
      <c r="AF197" s="20"/>
      <c r="AG197" s="20"/>
    </row>
    <row r="198" spans="1:34" s="5" customFormat="1" ht="24.95" hidden="1" customHeight="1">
      <c r="A198" s="10"/>
      <c r="B198" s="396">
        <v>4</v>
      </c>
      <c r="C198" s="433"/>
      <c r="D198" s="433"/>
      <c r="E198" s="433"/>
      <c r="F198" s="433"/>
      <c r="G198" s="436"/>
      <c r="H198" s="405"/>
      <c r="I198" s="439"/>
      <c r="J198" s="667"/>
      <c r="K198" s="135">
        <v>461516</v>
      </c>
      <c r="L198" s="667"/>
      <c r="M198" s="135">
        <v>811115</v>
      </c>
      <c r="N198" s="411"/>
      <c r="O198" s="411"/>
      <c r="P198" s="442"/>
      <c r="Q198" s="445"/>
      <c r="R198" s="445"/>
      <c r="S198" s="420">
        <f t="shared" ref="S198" si="38">IF(COUNTIF(J198:M200,"CUMPLE")&gt;=1,(G198*I198),0)* (IF(N198="PRESENTÓ CERTIFICADO",1,0))* (IF(O198="ACORDE A ITEM 5.2.1 (T.R.)",1,0) )* ( IF(OR(Q198="SIN OBSERVACIÓN", Q198="REQUERIMIENTOS SUBSANADOS"),1,0)) *(IF(OR(R198="NINGUNO", R198="CUMPLEN CON LO SOLICITADO"),1,0))</f>
        <v>0</v>
      </c>
      <c r="T198" s="449"/>
      <c r="W198" s="36"/>
      <c r="X198" s="36"/>
      <c r="Y198" s="36"/>
      <c r="Z198" s="36"/>
      <c r="AA198" s="20"/>
      <c r="AB198" s="20"/>
      <c r="AC198" s="20"/>
      <c r="AD198" s="20"/>
      <c r="AE198" s="20"/>
      <c r="AF198" s="20"/>
      <c r="AG198" s="20"/>
    </row>
    <row r="199" spans="1:34" s="5" customFormat="1" ht="24.95" hidden="1" customHeight="1">
      <c r="A199" s="10"/>
      <c r="B199" s="397"/>
      <c r="C199" s="434"/>
      <c r="D199" s="434"/>
      <c r="E199" s="434"/>
      <c r="F199" s="434"/>
      <c r="G199" s="437"/>
      <c r="H199" s="406"/>
      <c r="I199" s="440"/>
      <c r="J199" s="667"/>
      <c r="K199" s="135">
        <v>721515</v>
      </c>
      <c r="L199" s="667"/>
      <c r="M199" s="135">
        <v>811117</v>
      </c>
      <c r="N199" s="412"/>
      <c r="O199" s="412"/>
      <c r="P199" s="443"/>
      <c r="Q199" s="446"/>
      <c r="R199" s="446"/>
      <c r="S199" s="421"/>
      <c r="T199" s="449"/>
      <c r="W199" s="36"/>
      <c r="X199" s="36"/>
      <c r="Y199" s="36"/>
      <c r="Z199" s="36"/>
      <c r="AA199" s="20"/>
      <c r="AB199" s="20"/>
      <c r="AC199" s="20"/>
      <c r="AD199" s="20"/>
      <c r="AE199" s="20"/>
      <c r="AF199" s="20"/>
      <c r="AG199" s="20"/>
    </row>
    <row r="200" spans="1:34" s="5" customFormat="1" ht="24.95" hidden="1" customHeight="1">
      <c r="A200" s="10"/>
      <c r="B200" s="398"/>
      <c r="C200" s="435"/>
      <c r="D200" s="435"/>
      <c r="E200" s="435"/>
      <c r="F200" s="435"/>
      <c r="G200" s="438"/>
      <c r="H200" s="407"/>
      <c r="I200" s="441"/>
      <c r="J200" s="667"/>
      <c r="K200" s="135">
        <v>721516</v>
      </c>
      <c r="L200" s="667"/>
      <c r="M200" s="135">
        <v>921217</v>
      </c>
      <c r="N200" s="413"/>
      <c r="O200" s="413"/>
      <c r="P200" s="444"/>
      <c r="Q200" s="447"/>
      <c r="R200" s="447"/>
      <c r="S200" s="422"/>
      <c r="T200" s="449"/>
      <c r="W200" s="36"/>
      <c r="X200" s="36"/>
      <c r="Y200" s="36"/>
      <c r="Z200" s="36"/>
      <c r="AA200" s="36"/>
      <c r="AB200" s="36"/>
      <c r="AC200" s="36"/>
      <c r="AD200" s="8"/>
      <c r="AE200" s="8"/>
      <c r="AF200" s="8"/>
      <c r="AG200" s="8"/>
    </row>
    <row r="201" spans="1:34" s="5" customFormat="1" ht="24.95" hidden="1" customHeight="1">
      <c r="A201" s="10"/>
      <c r="B201" s="396">
        <v>5</v>
      </c>
      <c r="C201" s="399"/>
      <c r="D201" s="399"/>
      <c r="E201" s="399"/>
      <c r="F201" s="399"/>
      <c r="G201" s="402"/>
      <c r="H201" s="405"/>
      <c r="I201" s="408"/>
      <c r="J201" s="667"/>
      <c r="K201" s="135">
        <v>461516</v>
      </c>
      <c r="L201" s="667"/>
      <c r="M201" s="135">
        <v>811115</v>
      </c>
      <c r="N201" s="411"/>
      <c r="O201" s="411"/>
      <c r="P201" s="414"/>
      <c r="Q201" s="417"/>
      <c r="R201" s="417"/>
      <c r="S201" s="420">
        <f t="shared" ref="S201" si="39">IF(COUNTIF(J201:M203,"CUMPLE")&gt;=1,(G201*I201),0)* (IF(N201="PRESENTÓ CERTIFICADO",1,0))* (IF(O201="ACORDE A ITEM 5.2.1 (T.R.)",1,0) )* ( IF(OR(Q201="SIN OBSERVACIÓN", Q201="REQUERIMIENTOS SUBSANADOS"),1,0)) *(IF(OR(R201="NINGUNO", R201="CUMPLEN CON LO SOLICITADO"),1,0))</f>
        <v>0</v>
      </c>
      <c r="T201" s="449"/>
      <c r="W201" s="36"/>
      <c r="X201" s="36"/>
      <c r="Y201" s="36"/>
      <c r="Z201" s="36"/>
      <c r="AA201" s="36"/>
      <c r="AB201" s="36"/>
      <c r="AC201" s="36"/>
      <c r="AD201" s="8"/>
      <c r="AE201" s="8"/>
      <c r="AF201" s="8"/>
      <c r="AG201" s="8"/>
    </row>
    <row r="202" spans="1:34" s="5" customFormat="1" ht="24.95" hidden="1" customHeight="1">
      <c r="A202" s="10"/>
      <c r="B202" s="397"/>
      <c r="C202" s="400"/>
      <c r="D202" s="400"/>
      <c r="E202" s="400"/>
      <c r="F202" s="400"/>
      <c r="G202" s="403"/>
      <c r="H202" s="406"/>
      <c r="I202" s="409"/>
      <c r="J202" s="667"/>
      <c r="K202" s="135">
        <v>721515</v>
      </c>
      <c r="L202" s="667"/>
      <c r="M202" s="135">
        <v>811117</v>
      </c>
      <c r="N202" s="412"/>
      <c r="O202" s="412"/>
      <c r="P202" s="415"/>
      <c r="Q202" s="418"/>
      <c r="R202" s="418"/>
      <c r="S202" s="421"/>
      <c r="T202" s="449"/>
      <c r="W202" s="36"/>
      <c r="X202" s="36"/>
      <c r="Y202" s="36"/>
      <c r="Z202" s="36"/>
      <c r="AA202" s="36"/>
      <c r="AB202" s="36"/>
      <c r="AC202" s="36"/>
    </row>
    <row r="203" spans="1:34" s="5" customFormat="1" ht="24.95" hidden="1" customHeight="1">
      <c r="A203" s="10"/>
      <c r="B203" s="398"/>
      <c r="C203" s="401"/>
      <c r="D203" s="401"/>
      <c r="E203" s="401"/>
      <c r="F203" s="401"/>
      <c r="G203" s="404"/>
      <c r="H203" s="407"/>
      <c r="I203" s="410"/>
      <c r="J203" s="667"/>
      <c r="K203" s="135">
        <v>721516</v>
      </c>
      <c r="L203" s="667"/>
      <c r="M203" s="135">
        <v>921217</v>
      </c>
      <c r="N203" s="413"/>
      <c r="O203" s="413"/>
      <c r="P203" s="416"/>
      <c r="Q203" s="419"/>
      <c r="R203" s="419"/>
      <c r="S203" s="422"/>
      <c r="T203" s="450"/>
      <c r="W203" s="36"/>
      <c r="X203" s="36"/>
      <c r="Y203" s="36"/>
      <c r="Z203" s="36"/>
      <c r="AA203" s="36"/>
      <c r="AB203" s="36"/>
      <c r="AC203" s="36"/>
    </row>
    <row r="204" spans="1:34" s="2" customFormat="1" ht="24.95" hidden="1" customHeight="1">
      <c r="B204" s="423" t="str">
        <f>IF(S205=" "," ",IF(S205&gt;=$H$6,"CUMPLE CON LA EXPERIENCIA REQUERIDA","NO CUMPLE CON LA EXPERIENCIA REQUERIDA"))</f>
        <v>NO CUMPLE CON LA EXPERIENCIA REQUERIDA</v>
      </c>
      <c r="C204" s="424"/>
      <c r="D204" s="424"/>
      <c r="E204" s="424"/>
      <c r="F204" s="424"/>
      <c r="G204" s="424"/>
      <c r="H204" s="424"/>
      <c r="I204" s="424"/>
      <c r="J204" s="424"/>
      <c r="K204" s="424"/>
      <c r="L204" s="424"/>
      <c r="M204" s="424"/>
      <c r="N204" s="424"/>
      <c r="O204" s="425"/>
      <c r="P204" s="429" t="s">
        <v>21</v>
      </c>
      <c r="Q204" s="430"/>
      <c r="R204" s="7"/>
      <c r="S204" s="6">
        <f>IF(T189="SI",SUM(S189:S203),0)</f>
        <v>0</v>
      </c>
      <c r="T204" s="431" t="str">
        <f>IF(S205=" "," ",IF(S205&gt;=$H$6,"CUMPLE","NO CUMPLE"))</f>
        <v>NO CUMPLE</v>
      </c>
      <c r="W204" s="36"/>
      <c r="X204" s="36"/>
      <c r="Y204" s="36"/>
      <c r="Z204" s="36"/>
      <c r="AA204" s="36"/>
      <c r="AB204" s="36"/>
      <c r="AC204" s="36"/>
      <c r="AD204" s="5"/>
      <c r="AE204" s="5"/>
      <c r="AF204" s="5"/>
      <c r="AG204" s="5"/>
      <c r="AH204" s="5"/>
    </row>
    <row r="205" spans="1:34" s="5" customFormat="1" ht="24.95" hidden="1" customHeight="1">
      <c r="B205" s="426"/>
      <c r="C205" s="427"/>
      <c r="D205" s="427"/>
      <c r="E205" s="427"/>
      <c r="F205" s="427"/>
      <c r="G205" s="427"/>
      <c r="H205" s="427"/>
      <c r="I205" s="427"/>
      <c r="J205" s="427"/>
      <c r="K205" s="427"/>
      <c r="L205" s="427"/>
      <c r="M205" s="427"/>
      <c r="N205" s="427"/>
      <c r="O205" s="428"/>
      <c r="P205" s="429" t="s">
        <v>23</v>
      </c>
      <c r="Q205" s="430"/>
      <c r="R205" s="7"/>
      <c r="S205" s="74">
        <f>IFERROR((S204/$P$6)," ")</f>
        <v>0</v>
      </c>
      <c r="T205" s="432"/>
      <c r="W205" s="36"/>
      <c r="X205" s="36"/>
      <c r="Y205" s="36"/>
      <c r="Z205" s="36"/>
      <c r="AA205" s="36"/>
      <c r="AB205" s="36"/>
      <c r="AC205" s="36"/>
    </row>
    <row r="206" spans="1:34" ht="30" hidden="1" customHeight="1">
      <c r="AA206" s="36"/>
      <c r="AB206" s="36"/>
      <c r="AC206" s="36"/>
      <c r="AD206" s="5"/>
      <c r="AE206" s="5"/>
      <c r="AF206" s="5"/>
      <c r="AG206" s="5"/>
      <c r="AH206" s="2"/>
    </row>
    <row r="207" spans="1:34" ht="30" hidden="1" customHeight="1">
      <c r="AA207" s="36"/>
      <c r="AB207" s="36"/>
      <c r="AC207" s="36"/>
      <c r="AD207" s="5"/>
      <c r="AE207" s="5"/>
      <c r="AF207" s="5"/>
      <c r="AG207" s="5"/>
      <c r="AH207" s="5"/>
    </row>
    <row r="208" spans="1:34" ht="36" hidden="1" customHeight="1">
      <c r="B208" s="94">
        <v>10</v>
      </c>
      <c r="C208" s="451" t="s">
        <v>75</v>
      </c>
      <c r="D208" s="452"/>
      <c r="E208" s="453"/>
      <c r="F208" s="454" t="str">
        <f>IFERROR(VLOOKUP(B208,LISTA_OFERENTES,2,FALSE)," ")</f>
        <v>J</v>
      </c>
      <c r="G208" s="455"/>
      <c r="H208" s="455"/>
      <c r="I208" s="455"/>
      <c r="J208" s="455"/>
      <c r="K208" s="455"/>
      <c r="L208" s="455"/>
      <c r="M208" s="455"/>
      <c r="N208" s="455"/>
      <c r="O208" s="456"/>
      <c r="P208" s="457" t="s">
        <v>102</v>
      </c>
      <c r="Q208" s="458"/>
      <c r="R208" s="459"/>
      <c r="S208" s="332">
        <f>5-(INT(COUNTBLANK(C211:C225))-10)</f>
        <v>0</v>
      </c>
      <c r="T208" s="2"/>
      <c r="AA208" s="36"/>
      <c r="AB208" s="36"/>
      <c r="AC208" s="36"/>
      <c r="AD208" s="5"/>
      <c r="AE208" s="5"/>
      <c r="AF208" s="5"/>
      <c r="AG208" s="5"/>
    </row>
    <row r="209" spans="1:34" s="8" customFormat="1" ht="30" hidden="1" customHeight="1">
      <c r="B209" s="460" t="s">
        <v>43</v>
      </c>
      <c r="C209" s="462" t="s">
        <v>14</v>
      </c>
      <c r="D209" s="462" t="s">
        <v>15</v>
      </c>
      <c r="E209" s="462" t="s">
        <v>16</v>
      </c>
      <c r="F209" s="462" t="s">
        <v>17</v>
      </c>
      <c r="G209" s="462" t="s">
        <v>18</v>
      </c>
      <c r="H209" s="462" t="s">
        <v>19</v>
      </c>
      <c r="I209" s="462" t="s">
        <v>20</v>
      </c>
      <c r="J209" s="464" t="s">
        <v>50</v>
      </c>
      <c r="K209" s="465"/>
      <c r="L209" s="465"/>
      <c r="M209" s="466"/>
      <c r="N209" s="462" t="s">
        <v>76</v>
      </c>
      <c r="O209" s="462" t="s">
        <v>77</v>
      </c>
      <c r="P209" s="4" t="s">
        <v>78</v>
      </c>
      <c r="Q209" s="4"/>
      <c r="R209" s="462" t="s">
        <v>79</v>
      </c>
      <c r="S209" s="462" t="s">
        <v>80</v>
      </c>
      <c r="T209" s="462" t="str">
        <f>T11</f>
        <v>CUMPLE CON EL REQUERIMIENTO OBLIGATORIO DE QUE CADA CERTIFICADO DEBE ESTAR SOPORTADO EN MÍNIMO DOS DE LOS CÓDIGOS UNSPSC?</v>
      </c>
      <c r="U209" s="9"/>
      <c r="V209" s="9"/>
      <c r="W209" s="36"/>
      <c r="X209" s="36"/>
      <c r="Y209" s="36"/>
      <c r="Z209" s="36"/>
      <c r="AA209" s="36"/>
      <c r="AB209" s="36"/>
      <c r="AC209" s="36"/>
      <c r="AD209" s="5"/>
      <c r="AE209" s="5"/>
      <c r="AF209" s="5"/>
      <c r="AG209" s="5"/>
      <c r="AH209" s="20"/>
    </row>
    <row r="210" spans="1:34" s="8" customFormat="1" ht="112.5" hidden="1" customHeight="1">
      <c r="B210" s="461"/>
      <c r="C210" s="463"/>
      <c r="D210" s="463"/>
      <c r="E210" s="463"/>
      <c r="F210" s="463"/>
      <c r="G210" s="463"/>
      <c r="H210" s="463"/>
      <c r="I210" s="463"/>
      <c r="J210" s="467" t="s">
        <v>82</v>
      </c>
      <c r="K210" s="468"/>
      <c r="L210" s="468"/>
      <c r="M210" s="469"/>
      <c r="N210" s="463"/>
      <c r="O210" s="463"/>
      <c r="P210" s="3" t="s">
        <v>12</v>
      </c>
      <c r="Q210" s="3" t="s">
        <v>81</v>
      </c>
      <c r="R210" s="463"/>
      <c r="S210" s="463"/>
      <c r="T210" s="463"/>
      <c r="U210" s="9"/>
      <c r="V210" s="9"/>
      <c r="W210" s="36"/>
      <c r="X210" s="36"/>
      <c r="Y210" s="36"/>
      <c r="Z210" s="36"/>
      <c r="AA210" s="36"/>
      <c r="AB210" s="36"/>
      <c r="AC210" s="36"/>
      <c r="AD210" s="5"/>
      <c r="AE210" s="5"/>
      <c r="AF210" s="5"/>
      <c r="AG210" s="5"/>
      <c r="AH210" s="20"/>
    </row>
    <row r="211" spans="1:34" s="5" customFormat="1" ht="24.95" hidden="1" customHeight="1">
      <c r="A211" s="10"/>
      <c r="B211" s="396">
        <v>1</v>
      </c>
      <c r="C211" s="399"/>
      <c r="D211" s="399"/>
      <c r="E211" s="399"/>
      <c r="F211" s="399"/>
      <c r="G211" s="402"/>
      <c r="H211" s="405"/>
      <c r="I211" s="408"/>
      <c r="J211" s="667"/>
      <c r="K211" s="135">
        <v>461516</v>
      </c>
      <c r="L211" s="667"/>
      <c r="M211" s="135">
        <v>811115</v>
      </c>
      <c r="N211" s="411"/>
      <c r="O211" s="411"/>
      <c r="P211" s="414"/>
      <c r="Q211" s="417"/>
      <c r="R211" s="417"/>
      <c r="S211" s="420">
        <f>IF(COUNTIF(J211:M213,"CUMPLE")&gt;=1,(G211*I211),0)* (IF(N211="PRESENTÓ CERTIFICADO",1,0))* (IF(O211="ACORDE A ITEM 5.2.1 (T.R.)",1,0) )* ( IF(OR(Q211="SIN OBSERVACIÓN", Q211="REQUERIMIENTOS SUBSANADOS"),1,0)) *(IF(OR(R211="NINGUNO", R211="CUMPLEN CON LO SOLICITADO"),1,0))</f>
        <v>0</v>
      </c>
      <c r="T211" s="448"/>
      <c r="W211" s="36"/>
      <c r="X211" s="36"/>
      <c r="Y211" s="36"/>
      <c r="Z211" s="36"/>
      <c r="AA211" s="36"/>
      <c r="AB211" s="36"/>
      <c r="AC211" s="36"/>
      <c r="AH211" s="8"/>
    </row>
    <row r="212" spans="1:34" s="5" customFormat="1" ht="24.95" hidden="1" customHeight="1">
      <c r="A212" s="10"/>
      <c r="B212" s="397"/>
      <c r="C212" s="400"/>
      <c r="D212" s="400"/>
      <c r="E212" s="400"/>
      <c r="F212" s="400"/>
      <c r="G212" s="403"/>
      <c r="H212" s="406"/>
      <c r="I212" s="409"/>
      <c r="J212" s="667"/>
      <c r="K212" s="135">
        <v>721515</v>
      </c>
      <c r="L212" s="667"/>
      <c r="M212" s="135">
        <v>811117</v>
      </c>
      <c r="N212" s="412"/>
      <c r="O212" s="412"/>
      <c r="P212" s="415"/>
      <c r="Q212" s="418"/>
      <c r="R212" s="418"/>
      <c r="S212" s="421"/>
      <c r="T212" s="449"/>
      <c r="W212" s="36"/>
      <c r="X212" s="36"/>
      <c r="Y212" s="36"/>
      <c r="Z212" s="36"/>
      <c r="AA212" s="36"/>
      <c r="AB212" s="36"/>
      <c r="AC212" s="36"/>
      <c r="AH212" s="8"/>
    </row>
    <row r="213" spans="1:34" s="5" customFormat="1" ht="24.95" hidden="1" customHeight="1">
      <c r="A213" s="10"/>
      <c r="B213" s="398"/>
      <c r="C213" s="401"/>
      <c r="D213" s="401"/>
      <c r="E213" s="401"/>
      <c r="F213" s="401"/>
      <c r="G213" s="404"/>
      <c r="H213" s="407"/>
      <c r="I213" s="410"/>
      <c r="J213" s="667"/>
      <c r="K213" s="135">
        <v>721516</v>
      </c>
      <c r="L213" s="667"/>
      <c r="M213" s="135">
        <v>921217</v>
      </c>
      <c r="N213" s="413"/>
      <c r="O213" s="413"/>
      <c r="P213" s="416"/>
      <c r="Q213" s="419"/>
      <c r="R213" s="419"/>
      <c r="S213" s="422"/>
      <c r="T213" s="449"/>
      <c r="W213" s="36"/>
      <c r="X213" s="36"/>
      <c r="Y213" s="36"/>
      <c r="Z213" s="36"/>
      <c r="AA213" s="36"/>
      <c r="AB213" s="36"/>
      <c r="AC213" s="36"/>
    </row>
    <row r="214" spans="1:34" s="5" customFormat="1" ht="24.95" hidden="1" customHeight="1">
      <c r="A214" s="10"/>
      <c r="B214" s="396">
        <v>2</v>
      </c>
      <c r="C214" s="433"/>
      <c r="D214" s="433"/>
      <c r="E214" s="433"/>
      <c r="F214" s="433"/>
      <c r="G214" s="436"/>
      <c r="H214" s="405"/>
      <c r="I214" s="439"/>
      <c r="J214" s="667"/>
      <c r="K214" s="135">
        <v>461516</v>
      </c>
      <c r="L214" s="667"/>
      <c r="M214" s="135">
        <v>811115</v>
      </c>
      <c r="N214" s="411"/>
      <c r="O214" s="411"/>
      <c r="P214" s="442"/>
      <c r="Q214" s="445"/>
      <c r="R214" s="445"/>
      <c r="S214" s="420">
        <f t="shared" ref="S214" si="40">IF(COUNTIF(J214:M216,"CUMPLE")&gt;=1,(G214*I214),0)* (IF(N214="PRESENTÓ CERTIFICADO",1,0))* (IF(O214="ACORDE A ITEM 5.2.1 (T.R.)",1,0) )* ( IF(OR(Q214="SIN OBSERVACIÓN", Q214="REQUERIMIENTOS SUBSANADOS"),1,0)) *(IF(OR(R214="NINGUNO", R214="CUMPLEN CON LO SOLICITADO"),1,0))</f>
        <v>0</v>
      </c>
      <c r="T214" s="449"/>
      <c r="W214" s="36"/>
      <c r="X214" s="36"/>
      <c r="Y214" s="36"/>
      <c r="Z214" s="36"/>
      <c r="AA214" s="36"/>
      <c r="AB214" s="36"/>
      <c r="AC214" s="36"/>
    </row>
    <row r="215" spans="1:34" s="5" customFormat="1" ht="24.95" hidden="1" customHeight="1">
      <c r="A215" s="10"/>
      <c r="B215" s="397"/>
      <c r="C215" s="434"/>
      <c r="D215" s="434"/>
      <c r="E215" s="434"/>
      <c r="F215" s="434"/>
      <c r="G215" s="437"/>
      <c r="H215" s="406"/>
      <c r="I215" s="440"/>
      <c r="J215" s="667"/>
      <c r="K215" s="135">
        <v>721515</v>
      </c>
      <c r="L215" s="667"/>
      <c r="M215" s="135">
        <v>811117</v>
      </c>
      <c r="N215" s="412"/>
      <c r="O215" s="412"/>
      <c r="P215" s="443"/>
      <c r="Q215" s="446"/>
      <c r="R215" s="446"/>
      <c r="S215" s="421"/>
      <c r="T215" s="449"/>
      <c r="W215" s="36"/>
      <c r="X215" s="36"/>
      <c r="Y215" s="36"/>
      <c r="Z215" s="36"/>
      <c r="AA215" s="36"/>
      <c r="AB215" s="36"/>
      <c r="AC215" s="36"/>
    </row>
    <row r="216" spans="1:34" s="5" customFormat="1" ht="24.95" hidden="1" customHeight="1">
      <c r="A216" s="10"/>
      <c r="B216" s="398"/>
      <c r="C216" s="435"/>
      <c r="D216" s="435"/>
      <c r="E216" s="435"/>
      <c r="F216" s="435"/>
      <c r="G216" s="438"/>
      <c r="H216" s="407"/>
      <c r="I216" s="441"/>
      <c r="J216" s="667"/>
      <c r="K216" s="135">
        <v>721516</v>
      </c>
      <c r="L216" s="667"/>
      <c r="M216" s="135">
        <v>921217</v>
      </c>
      <c r="N216" s="413"/>
      <c r="O216" s="413"/>
      <c r="P216" s="444"/>
      <c r="Q216" s="447"/>
      <c r="R216" s="447"/>
      <c r="S216" s="422"/>
      <c r="T216" s="449"/>
      <c r="W216" s="36"/>
      <c r="X216" s="36"/>
      <c r="Y216" s="36"/>
      <c r="Z216" s="36"/>
    </row>
    <row r="217" spans="1:34" s="5" customFormat="1" ht="24.95" hidden="1" customHeight="1">
      <c r="A217" s="10"/>
      <c r="B217" s="396">
        <v>3</v>
      </c>
      <c r="C217" s="399"/>
      <c r="D217" s="399"/>
      <c r="E217" s="399"/>
      <c r="F217" s="399"/>
      <c r="G217" s="402"/>
      <c r="H217" s="405"/>
      <c r="I217" s="408"/>
      <c r="J217" s="667"/>
      <c r="K217" s="135">
        <v>461516</v>
      </c>
      <c r="L217" s="667"/>
      <c r="M217" s="135">
        <v>811115</v>
      </c>
      <c r="N217" s="411"/>
      <c r="O217" s="411"/>
      <c r="P217" s="414"/>
      <c r="Q217" s="417"/>
      <c r="R217" s="417"/>
      <c r="S217" s="420">
        <f t="shared" ref="S217" si="41">IF(COUNTIF(J217:M219,"CUMPLE")&gt;=1,(G217*I217),0)* (IF(N217="PRESENTÓ CERTIFICADO",1,0))* (IF(O217="ACORDE A ITEM 5.2.1 (T.R.)",1,0) )* ( IF(OR(Q217="SIN OBSERVACIÓN", Q217="REQUERIMIENTOS SUBSANADOS"),1,0)) *(IF(OR(R217="NINGUNO", R217="CUMPLEN CON LO SOLICITADO"),1,0))</f>
        <v>0</v>
      </c>
      <c r="T217" s="449"/>
      <c r="W217" s="36"/>
      <c r="X217" s="36"/>
      <c r="Y217" s="36"/>
      <c r="Z217" s="36"/>
      <c r="AA217" s="2"/>
      <c r="AB217" s="2"/>
      <c r="AC217" s="2"/>
      <c r="AD217" s="2"/>
      <c r="AE217" s="2"/>
      <c r="AF217" s="2"/>
      <c r="AG217" s="2"/>
    </row>
    <row r="218" spans="1:34" s="5" customFormat="1" ht="24.95" hidden="1" customHeight="1">
      <c r="A218" s="10"/>
      <c r="B218" s="397"/>
      <c r="C218" s="400"/>
      <c r="D218" s="400"/>
      <c r="E218" s="400"/>
      <c r="F218" s="400"/>
      <c r="G218" s="403"/>
      <c r="H218" s="406"/>
      <c r="I218" s="409"/>
      <c r="J218" s="667"/>
      <c r="K218" s="135">
        <v>721515</v>
      </c>
      <c r="L218" s="667"/>
      <c r="M218" s="135">
        <v>811117</v>
      </c>
      <c r="N218" s="412"/>
      <c r="O218" s="412"/>
      <c r="P218" s="415"/>
      <c r="Q218" s="418"/>
      <c r="R218" s="418"/>
      <c r="S218" s="421"/>
      <c r="T218" s="449"/>
      <c r="W218" s="36"/>
      <c r="X218" s="36"/>
      <c r="Y218" s="36"/>
      <c r="Z218" s="36"/>
    </row>
    <row r="219" spans="1:34" s="5" customFormat="1" ht="24.95" hidden="1" customHeight="1">
      <c r="A219" s="10"/>
      <c r="B219" s="398"/>
      <c r="C219" s="401"/>
      <c r="D219" s="401"/>
      <c r="E219" s="401"/>
      <c r="F219" s="401"/>
      <c r="G219" s="404"/>
      <c r="H219" s="407"/>
      <c r="I219" s="410"/>
      <c r="J219" s="667"/>
      <c r="K219" s="135">
        <v>721516</v>
      </c>
      <c r="L219" s="667"/>
      <c r="M219" s="135">
        <v>921217</v>
      </c>
      <c r="N219" s="413"/>
      <c r="O219" s="413"/>
      <c r="P219" s="416"/>
      <c r="Q219" s="419"/>
      <c r="R219" s="419"/>
      <c r="S219" s="422"/>
      <c r="T219" s="449"/>
      <c r="W219" s="36"/>
      <c r="X219" s="36"/>
      <c r="Y219" s="36"/>
      <c r="Z219" s="36"/>
      <c r="AA219" s="20"/>
      <c r="AB219" s="20"/>
      <c r="AC219" s="20"/>
      <c r="AD219" s="20"/>
      <c r="AE219" s="20"/>
      <c r="AF219" s="20"/>
      <c r="AG219" s="20"/>
    </row>
    <row r="220" spans="1:34" s="5" customFormat="1" ht="24.95" hidden="1" customHeight="1">
      <c r="A220" s="10"/>
      <c r="B220" s="396">
        <v>4</v>
      </c>
      <c r="C220" s="433"/>
      <c r="D220" s="433"/>
      <c r="E220" s="433"/>
      <c r="F220" s="433"/>
      <c r="G220" s="436"/>
      <c r="H220" s="405"/>
      <c r="I220" s="439"/>
      <c r="J220" s="667"/>
      <c r="K220" s="135">
        <v>461516</v>
      </c>
      <c r="L220" s="667"/>
      <c r="M220" s="135">
        <v>811115</v>
      </c>
      <c r="N220" s="411"/>
      <c r="O220" s="411"/>
      <c r="P220" s="442"/>
      <c r="Q220" s="445"/>
      <c r="R220" s="445"/>
      <c r="S220" s="420">
        <f t="shared" ref="S220" si="42">IF(COUNTIF(J220:M222,"CUMPLE")&gt;=1,(G220*I220),0)* (IF(N220="PRESENTÓ CERTIFICADO",1,0))* (IF(O220="ACORDE A ITEM 5.2.1 (T.R.)",1,0) )* ( IF(OR(Q220="SIN OBSERVACIÓN", Q220="REQUERIMIENTOS SUBSANADOS"),1,0)) *(IF(OR(R220="NINGUNO", R220="CUMPLEN CON LO SOLICITADO"),1,0))</f>
        <v>0</v>
      </c>
      <c r="T220" s="449"/>
      <c r="W220" s="36"/>
      <c r="X220" s="36"/>
      <c r="Y220" s="36"/>
      <c r="Z220" s="36"/>
      <c r="AA220" s="20"/>
      <c r="AB220" s="20"/>
      <c r="AC220" s="20"/>
      <c r="AD220" s="20"/>
      <c r="AE220" s="20"/>
      <c r="AF220" s="20"/>
      <c r="AG220" s="20"/>
    </row>
    <row r="221" spans="1:34" s="5" customFormat="1" ht="24.95" hidden="1" customHeight="1">
      <c r="A221" s="10"/>
      <c r="B221" s="397"/>
      <c r="C221" s="434"/>
      <c r="D221" s="434"/>
      <c r="E221" s="434"/>
      <c r="F221" s="434"/>
      <c r="G221" s="437"/>
      <c r="H221" s="406"/>
      <c r="I221" s="440"/>
      <c r="J221" s="667"/>
      <c r="K221" s="135">
        <v>721515</v>
      </c>
      <c r="L221" s="667"/>
      <c r="M221" s="135">
        <v>811117</v>
      </c>
      <c r="N221" s="412"/>
      <c r="O221" s="412"/>
      <c r="P221" s="443"/>
      <c r="Q221" s="446"/>
      <c r="R221" s="446"/>
      <c r="S221" s="421"/>
      <c r="T221" s="449"/>
      <c r="W221" s="36"/>
      <c r="X221" s="36"/>
      <c r="Y221" s="36"/>
      <c r="Z221" s="36"/>
      <c r="AA221" s="20"/>
      <c r="AB221" s="20"/>
      <c r="AC221" s="20"/>
      <c r="AD221" s="20"/>
      <c r="AE221" s="20"/>
      <c r="AF221" s="20"/>
      <c r="AG221" s="20"/>
    </row>
    <row r="222" spans="1:34" s="5" customFormat="1" ht="24.95" hidden="1" customHeight="1">
      <c r="A222" s="10"/>
      <c r="B222" s="398"/>
      <c r="C222" s="435"/>
      <c r="D222" s="435"/>
      <c r="E222" s="435"/>
      <c r="F222" s="435"/>
      <c r="G222" s="438"/>
      <c r="H222" s="407"/>
      <c r="I222" s="441"/>
      <c r="J222" s="667"/>
      <c r="K222" s="135">
        <v>721516</v>
      </c>
      <c r="L222" s="667"/>
      <c r="M222" s="135">
        <v>921217</v>
      </c>
      <c r="N222" s="413"/>
      <c r="O222" s="413"/>
      <c r="P222" s="444"/>
      <c r="Q222" s="447"/>
      <c r="R222" s="447"/>
      <c r="S222" s="422"/>
      <c r="T222" s="449"/>
      <c r="W222" s="36"/>
      <c r="X222" s="36"/>
      <c r="Y222" s="36"/>
      <c r="Z222" s="36"/>
      <c r="AA222" s="36"/>
      <c r="AB222" s="36"/>
      <c r="AC222" s="36"/>
      <c r="AD222" s="8"/>
      <c r="AE222" s="8"/>
      <c r="AF222" s="8"/>
      <c r="AG222" s="8"/>
    </row>
    <row r="223" spans="1:34" s="5" customFormat="1" ht="24.95" hidden="1" customHeight="1">
      <c r="A223" s="10"/>
      <c r="B223" s="396">
        <v>5</v>
      </c>
      <c r="C223" s="399"/>
      <c r="D223" s="399"/>
      <c r="E223" s="399"/>
      <c r="F223" s="399"/>
      <c r="G223" s="402"/>
      <c r="H223" s="405"/>
      <c r="I223" s="408"/>
      <c r="J223" s="667"/>
      <c r="K223" s="135">
        <v>461516</v>
      </c>
      <c r="L223" s="667"/>
      <c r="M223" s="135">
        <v>811115</v>
      </c>
      <c r="N223" s="411"/>
      <c r="O223" s="411"/>
      <c r="P223" s="414"/>
      <c r="Q223" s="417"/>
      <c r="R223" s="417"/>
      <c r="S223" s="420">
        <f t="shared" ref="S223" si="43">IF(COUNTIF(J223:M225,"CUMPLE")&gt;=1,(G223*I223),0)* (IF(N223="PRESENTÓ CERTIFICADO",1,0))* (IF(O223="ACORDE A ITEM 5.2.1 (T.R.)",1,0) )* ( IF(OR(Q223="SIN OBSERVACIÓN", Q223="REQUERIMIENTOS SUBSANADOS"),1,0)) *(IF(OR(R223="NINGUNO", R223="CUMPLEN CON LO SOLICITADO"),1,0))</f>
        <v>0</v>
      </c>
      <c r="T223" s="449"/>
      <c r="W223" s="36"/>
      <c r="X223" s="36"/>
      <c r="Y223" s="36"/>
      <c r="Z223" s="36"/>
      <c r="AA223" s="36"/>
      <c r="AB223" s="36"/>
      <c r="AC223" s="36"/>
      <c r="AD223" s="8"/>
      <c r="AE223" s="8"/>
      <c r="AF223" s="8"/>
      <c r="AG223" s="8"/>
    </row>
    <row r="224" spans="1:34" s="5" customFormat="1" ht="24.95" hidden="1" customHeight="1">
      <c r="A224" s="10"/>
      <c r="B224" s="397"/>
      <c r="C224" s="400"/>
      <c r="D224" s="400"/>
      <c r="E224" s="400"/>
      <c r="F224" s="400"/>
      <c r="G224" s="403"/>
      <c r="H224" s="406"/>
      <c r="I224" s="409"/>
      <c r="J224" s="667"/>
      <c r="K224" s="135">
        <v>721515</v>
      </c>
      <c r="L224" s="667"/>
      <c r="M224" s="135">
        <v>811117</v>
      </c>
      <c r="N224" s="412"/>
      <c r="O224" s="412"/>
      <c r="P224" s="415"/>
      <c r="Q224" s="418"/>
      <c r="R224" s="418"/>
      <c r="S224" s="421"/>
      <c r="T224" s="449"/>
      <c r="W224" s="36"/>
      <c r="X224" s="36"/>
      <c r="Y224" s="36"/>
      <c r="Z224" s="36"/>
      <c r="AA224" s="36"/>
      <c r="AB224" s="36"/>
      <c r="AC224" s="36"/>
    </row>
    <row r="225" spans="1:34" s="5" customFormat="1" ht="24.95" hidden="1" customHeight="1">
      <c r="A225" s="10"/>
      <c r="B225" s="398"/>
      <c r="C225" s="401"/>
      <c r="D225" s="401"/>
      <c r="E225" s="401"/>
      <c r="F225" s="401"/>
      <c r="G225" s="404"/>
      <c r="H225" s="407"/>
      <c r="I225" s="410"/>
      <c r="J225" s="667"/>
      <c r="K225" s="135">
        <v>721516</v>
      </c>
      <c r="L225" s="667"/>
      <c r="M225" s="135">
        <v>921217</v>
      </c>
      <c r="N225" s="413"/>
      <c r="O225" s="413"/>
      <c r="P225" s="416"/>
      <c r="Q225" s="419"/>
      <c r="R225" s="419"/>
      <c r="S225" s="422"/>
      <c r="T225" s="450"/>
      <c r="W225" s="36"/>
      <c r="X225" s="36"/>
      <c r="Y225" s="36"/>
      <c r="Z225" s="36"/>
      <c r="AA225" s="36"/>
      <c r="AB225" s="36"/>
      <c r="AC225" s="36"/>
    </row>
    <row r="226" spans="1:34" s="2" customFormat="1" ht="24.95" hidden="1" customHeight="1">
      <c r="B226" s="423" t="str">
        <f>IF(S227=" "," ",IF(S227&gt;=$H$6,"CUMPLE CON LA EXPERIENCIA REQUERIDA","NO CUMPLE CON LA EXPERIENCIA REQUERIDA"))</f>
        <v>NO CUMPLE CON LA EXPERIENCIA REQUERIDA</v>
      </c>
      <c r="C226" s="424"/>
      <c r="D226" s="424"/>
      <c r="E226" s="424"/>
      <c r="F226" s="424"/>
      <c r="G226" s="424"/>
      <c r="H226" s="424"/>
      <c r="I226" s="424"/>
      <c r="J226" s="424"/>
      <c r="K226" s="424"/>
      <c r="L226" s="424"/>
      <c r="M226" s="424"/>
      <c r="N226" s="424"/>
      <c r="O226" s="425"/>
      <c r="P226" s="429" t="s">
        <v>21</v>
      </c>
      <c r="Q226" s="430"/>
      <c r="R226" s="7"/>
      <c r="S226" s="6">
        <f>IF(T211="SI",SUM(S211:S225),0)</f>
        <v>0</v>
      </c>
      <c r="T226" s="431" t="str">
        <f>IF(S227=" "," ",IF(S227&gt;=$H$6,"CUMPLE","NO CUMPLE"))</f>
        <v>NO CUMPLE</v>
      </c>
      <c r="W226" s="36"/>
      <c r="X226" s="36"/>
      <c r="Y226" s="36"/>
      <c r="Z226" s="36"/>
      <c r="AA226" s="36"/>
      <c r="AB226" s="36"/>
      <c r="AC226" s="36"/>
      <c r="AD226" s="5"/>
      <c r="AE226" s="5"/>
      <c r="AF226" s="5"/>
      <c r="AG226" s="5"/>
      <c r="AH226" s="5"/>
    </row>
    <row r="227" spans="1:34" s="5" customFormat="1" ht="24.95" hidden="1" customHeight="1">
      <c r="B227" s="426"/>
      <c r="C227" s="427"/>
      <c r="D227" s="427"/>
      <c r="E227" s="427"/>
      <c r="F227" s="427"/>
      <c r="G227" s="427"/>
      <c r="H227" s="427"/>
      <c r="I227" s="427"/>
      <c r="J227" s="427"/>
      <c r="K227" s="427"/>
      <c r="L227" s="427"/>
      <c r="M227" s="427"/>
      <c r="N227" s="427"/>
      <c r="O227" s="428"/>
      <c r="P227" s="429" t="s">
        <v>23</v>
      </c>
      <c r="Q227" s="430"/>
      <c r="R227" s="7"/>
      <c r="S227" s="74">
        <f>IFERROR((S226/$P$6)," ")</f>
        <v>0</v>
      </c>
      <c r="T227" s="432"/>
      <c r="W227" s="36"/>
      <c r="X227" s="36"/>
      <c r="Y227" s="36"/>
      <c r="Z227" s="36"/>
      <c r="AA227" s="36"/>
      <c r="AB227" s="36"/>
      <c r="AC227" s="36"/>
    </row>
    <row r="228" spans="1:34" ht="30" hidden="1" customHeight="1">
      <c r="AA228" s="36"/>
      <c r="AB228" s="36"/>
      <c r="AC228" s="36"/>
      <c r="AD228" s="5"/>
      <c r="AE228" s="5"/>
      <c r="AF228" s="5"/>
      <c r="AG228" s="5"/>
      <c r="AH228" s="2"/>
    </row>
    <row r="229" spans="1:34" ht="30" hidden="1" customHeight="1">
      <c r="AA229" s="36"/>
      <c r="AB229" s="36"/>
      <c r="AC229" s="36"/>
      <c r="AD229" s="5"/>
      <c r="AE229" s="5"/>
      <c r="AF229" s="5"/>
      <c r="AG229" s="5"/>
      <c r="AH229" s="5"/>
    </row>
    <row r="230" spans="1:34" ht="36" hidden="1" customHeight="1">
      <c r="B230" s="94">
        <v>11</v>
      </c>
      <c r="C230" s="451" t="s">
        <v>75</v>
      </c>
      <c r="D230" s="452"/>
      <c r="E230" s="453"/>
      <c r="F230" s="454" t="str">
        <f>IFERROR(VLOOKUP(B230,LISTA_OFERENTES,2,FALSE)," ")</f>
        <v>K</v>
      </c>
      <c r="G230" s="455"/>
      <c r="H230" s="455"/>
      <c r="I230" s="455"/>
      <c r="J230" s="455"/>
      <c r="K230" s="455"/>
      <c r="L230" s="455"/>
      <c r="M230" s="455"/>
      <c r="N230" s="455"/>
      <c r="O230" s="456"/>
      <c r="P230" s="457" t="s">
        <v>102</v>
      </c>
      <c r="Q230" s="458"/>
      <c r="R230" s="459"/>
      <c r="S230" s="332">
        <f>5-(INT(COUNTBLANK(C233:C247))-10)</f>
        <v>0</v>
      </c>
      <c r="T230" s="2"/>
      <c r="AA230" s="36"/>
      <c r="AB230" s="36"/>
      <c r="AC230" s="36"/>
      <c r="AD230" s="5"/>
      <c r="AE230" s="5"/>
      <c r="AF230" s="5"/>
      <c r="AG230" s="5"/>
    </row>
    <row r="231" spans="1:34" s="8" customFormat="1" ht="30" hidden="1" customHeight="1">
      <c r="B231" s="460" t="s">
        <v>43</v>
      </c>
      <c r="C231" s="462" t="s">
        <v>14</v>
      </c>
      <c r="D231" s="462" t="s">
        <v>15</v>
      </c>
      <c r="E231" s="462" t="s">
        <v>16</v>
      </c>
      <c r="F231" s="462" t="s">
        <v>17</v>
      </c>
      <c r="G231" s="462" t="s">
        <v>18</v>
      </c>
      <c r="H231" s="462" t="s">
        <v>19</v>
      </c>
      <c r="I231" s="462" t="s">
        <v>20</v>
      </c>
      <c r="J231" s="464" t="s">
        <v>50</v>
      </c>
      <c r="K231" s="465"/>
      <c r="L231" s="465"/>
      <c r="M231" s="466"/>
      <c r="N231" s="462" t="s">
        <v>76</v>
      </c>
      <c r="O231" s="462" t="s">
        <v>77</v>
      </c>
      <c r="P231" s="4" t="s">
        <v>78</v>
      </c>
      <c r="Q231" s="4"/>
      <c r="R231" s="462" t="s">
        <v>79</v>
      </c>
      <c r="S231" s="462" t="s">
        <v>80</v>
      </c>
      <c r="T231" s="462" t="str">
        <f>T11</f>
        <v>CUMPLE CON EL REQUERIMIENTO OBLIGATORIO DE QUE CADA CERTIFICADO DEBE ESTAR SOPORTADO EN MÍNIMO DOS DE LOS CÓDIGOS UNSPSC?</v>
      </c>
      <c r="U231" s="9"/>
      <c r="V231" s="9"/>
      <c r="W231" s="36"/>
      <c r="X231" s="36"/>
      <c r="Y231" s="36"/>
      <c r="Z231" s="36"/>
      <c r="AA231" s="36"/>
      <c r="AB231" s="36"/>
      <c r="AC231" s="36"/>
      <c r="AD231" s="5"/>
      <c r="AE231" s="5"/>
      <c r="AF231" s="5"/>
      <c r="AG231" s="5"/>
      <c r="AH231" s="20"/>
    </row>
    <row r="232" spans="1:34" s="8" customFormat="1" ht="113.25" hidden="1" customHeight="1">
      <c r="B232" s="461"/>
      <c r="C232" s="463"/>
      <c r="D232" s="463"/>
      <c r="E232" s="463"/>
      <c r="F232" s="463"/>
      <c r="G232" s="463"/>
      <c r="H232" s="463"/>
      <c r="I232" s="463"/>
      <c r="J232" s="467" t="s">
        <v>82</v>
      </c>
      <c r="K232" s="468"/>
      <c r="L232" s="468"/>
      <c r="M232" s="469"/>
      <c r="N232" s="463"/>
      <c r="O232" s="463"/>
      <c r="P232" s="3" t="s">
        <v>12</v>
      </c>
      <c r="Q232" s="3" t="s">
        <v>81</v>
      </c>
      <c r="R232" s="463"/>
      <c r="S232" s="463"/>
      <c r="T232" s="463"/>
      <c r="U232" s="9"/>
      <c r="V232" s="9"/>
      <c r="W232" s="36"/>
      <c r="X232" s="36"/>
      <c r="Y232" s="36"/>
      <c r="Z232" s="36"/>
      <c r="AA232" s="36"/>
      <c r="AB232" s="36"/>
      <c r="AC232" s="36"/>
      <c r="AD232" s="5"/>
      <c r="AE232" s="5"/>
      <c r="AF232" s="5"/>
      <c r="AG232" s="5"/>
      <c r="AH232" s="20"/>
    </row>
    <row r="233" spans="1:34" s="5" customFormat="1" ht="24.95" hidden="1" customHeight="1">
      <c r="A233" s="10"/>
      <c r="B233" s="396">
        <v>1</v>
      </c>
      <c r="C233" s="399"/>
      <c r="D233" s="399"/>
      <c r="E233" s="399"/>
      <c r="F233" s="399"/>
      <c r="G233" s="402"/>
      <c r="H233" s="405"/>
      <c r="I233" s="408"/>
      <c r="J233" s="667"/>
      <c r="K233" s="135">
        <v>461516</v>
      </c>
      <c r="L233" s="667"/>
      <c r="M233" s="135">
        <v>811115</v>
      </c>
      <c r="N233" s="411"/>
      <c r="O233" s="411"/>
      <c r="P233" s="414"/>
      <c r="Q233" s="417"/>
      <c r="R233" s="417"/>
      <c r="S233" s="420">
        <f>IF(COUNTIF(J233:M235,"CUMPLE")&gt;=1,(G233*I233),0)* (IF(N233="PRESENTÓ CERTIFICADO",1,0))* (IF(O233="ACORDE A ITEM 5.2.1 (T.R.)",1,0) )* ( IF(OR(Q233="SIN OBSERVACIÓN", Q233="REQUERIMIENTOS SUBSANADOS"),1,0)) *(IF(OR(R233="NINGUNO", R233="CUMPLEN CON LO SOLICITADO"),1,0))</f>
        <v>0</v>
      </c>
      <c r="T233" s="448"/>
      <c r="W233" s="36"/>
      <c r="X233" s="36"/>
      <c r="Y233" s="36"/>
      <c r="Z233" s="36"/>
      <c r="AA233" s="36"/>
      <c r="AB233" s="36"/>
      <c r="AC233" s="36"/>
      <c r="AH233" s="8"/>
    </row>
    <row r="234" spans="1:34" s="5" customFormat="1" ht="24.95" hidden="1" customHeight="1">
      <c r="A234" s="10"/>
      <c r="B234" s="397"/>
      <c r="C234" s="400"/>
      <c r="D234" s="400"/>
      <c r="E234" s="400"/>
      <c r="F234" s="400"/>
      <c r="G234" s="403"/>
      <c r="H234" s="406"/>
      <c r="I234" s="409"/>
      <c r="J234" s="667"/>
      <c r="K234" s="135">
        <v>721515</v>
      </c>
      <c r="L234" s="667"/>
      <c r="M234" s="135">
        <v>811117</v>
      </c>
      <c r="N234" s="412"/>
      <c r="O234" s="412"/>
      <c r="P234" s="415"/>
      <c r="Q234" s="418"/>
      <c r="R234" s="418"/>
      <c r="S234" s="421"/>
      <c r="T234" s="449"/>
      <c r="W234" s="36"/>
      <c r="X234" s="36"/>
      <c r="Y234" s="36"/>
      <c r="Z234" s="36"/>
      <c r="AA234" s="36"/>
      <c r="AB234" s="36"/>
      <c r="AC234" s="36"/>
      <c r="AH234" s="8"/>
    </row>
    <row r="235" spans="1:34" s="5" customFormat="1" ht="24.95" hidden="1" customHeight="1">
      <c r="A235" s="10"/>
      <c r="B235" s="398"/>
      <c r="C235" s="401"/>
      <c r="D235" s="401"/>
      <c r="E235" s="401"/>
      <c r="F235" s="401"/>
      <c r="G235" s="404"/>
      <c r="H235" s="407"/>
      <c r="I235" s="410"/>
      <c r="J235" s="667"/>
      <c r="K235" s="135">
        <v>721516</v>
      </c>
      <c r="L235" s="667"/>
      <c r="M235" s="135">
        <v>921217</v>
      </c>
      <c r="N235" s="413"/>
      <c r="O235" s="413"/>
      <c r="P235" s="416"/>
      <c r="Q235" s="419"/>
      <c r="R235" s="419"/>
      <c r="S235" s="422"/>
      <c r="T235" s="449"/>
      <c r="W235" s="36"/>
      <c r="X235" s="36"/>
      <c r="Y235" s="36"/>
      <c r="Z235" s="36"/>
      <c r="AA235" s="36"/>
      <c r="AB235" s="36"/>
      <c r="AC235" s="36"/>
    </row>
    <row r="236" spans="1:34" s="5" customFormat="1" ht="24.95" hidden="1" customHeight="1">
      <c r="A236" s="10"/>
      <c r="B236" s="396">
        <v>2</v>
      </c>
      <c r="C236" s="433"/>
      <c r="D236" s="433"/>
      <c r="E236" s="433"/>
      <c r="F236" s="433"/>
      <c r="G236" s="436"/>
      <c r="H236" s="405"/>
      <c r="I236" s="439"/>
      <c r="J236" s="667"/>
      <c r="K236" s="135">
        <v>461516</v>
      </c>
      <c r="L236" s="667"/>
      <c r="M236" s="135">
        <v>811115</v>
      </c>
      <c r="N236" s="411"/>
      <c r="O236" s="411"/>
      <c r="P236" s="442"/>
      <c r="Q236" s="445"/>
      <c r="R236" s="445"/>
      <c r="S236" s="420">
        <f t="shared" ref="S236" si="44">IF(COUNTIF(J236:M238,"CUMPLE")&gt;=1,(G236*I236),0)* (IF(N236="PRESENTÓ CERTIFICADO",1,0))* (IF(O236="ACORDE A ITEM 5.2.1 (T.R.)",1,0) )* ( IF(OR(Q236="SIN OBSERVACIÓN", Q236="REQUERIMIENTOS SUBSANADOS"),1,0)) *(IF(OR(R236="NINGUNO", R236="CUMPLEN CON LO SOLICITADO"),1,0))</f>
        <v>0</v>
      </c>
      <c r="T236" s="449"/>
      <c r="W236" s="36"/>
      <c r="X236" s="36"/>
      <c r="Y236" s="36"/>
      <c r="Z236" s="36"/>
      <c r="AA236" s="36"/>
      <c r="AB236" s="36"/>
      <c r="AC236" s="36"/>
    </row>
    <row r="237" spans="1:34" s="5" customFormat="1" ht="24.95" hidden="1" customHeight="1">
      <c r="A237" s="10"/>
      <c r="B237" s="397"/>
      <c r="C237" s="434"/>
      <c r="D237" s="434"/>
      <c r="E237" s="434"/>
      <c r="F237" s="434"/>
      <c r="G237" s="437"/>
      <c r="H237" s="406"/>
      <c r="I237" s="440"/>
      <c r="J237" s="667"/>
      <c r="K237" s="135">
        <v>721515</v>
      </c>
      <c r="L237" s="667"/>
      <c r="M237" s="135">
        <v>811117</v>
      </c>
      <c r="N237" s="412"/>
      <c r="O237" s="412"/>
      <c r="P237" s="443"/>
      <c r="Q237" s="446"/>
      <c r="R237" s="446"/>
      <c r="S237" s="421"/>
      <c r="T237" s="449"/>
      <c r="W237" s="36"/>
      <c r="X237" s="36"/>
      <c r="Y237" s="36"/>
      <c r="Z237" s="36"/>
      <c r="AA237" s="36"/>
      <c r="AB237" s="36"/>
      <c r="AC237" s="36"/>
    </row>
    <row r="238" spans="1:34" s="5" customFormat="1" ht="24.95" hidden="1" customHeight="1">
      <c r="A238" s="10"/>
      <c r="B238" s="398"/>
      <c r="C238" s="435"/>
      <c r="D238" s="435"/>
      <c r="E238" s="435"/>
      <c r="F238" s="435"/>
      <c r="G238" s="438"/>
      <c r="H238" s="407"/>
      <c r="I238" s="441"/>
      <c r="J238" s="667"/>
      <c r="K238" s="135">
        <v>721516</v>
      </c>
      <c r="L238" s="667"/>
      <c r="M238" s="135">
        <v>921217</v>
      </c>
      <c r="N238" s="413"/>
      <c r="O238" s="413"/>
      <c r="P238" s="444"/>
      <c r="Q238" s="447"/>
      <c r="R238" s="447"/>
      <c r="S238" s="422"/>
      <c r="T238" s="449"/>
      <c r="W238" s="36"/>
      <c r="X238" s="36"/>
      <c r="Y238" s="36"/>
      <c r="Z238" s="36"/>
    </row>
    <row r="239" spans="1:34" s="5" customFormat="1" ht="24.95" hidden="1" customHeight="1">
      <c r="A239" s="10"/>
      <c r="B239" s="396">
        <v>3</v>
      </c>
      <c r="C239" s="399"/>
      <c r="D239" s="399"/>
      <c r="E239" s="399"/>
      <c r="F239" s="399"/>
      <c r="G239" s="402"/>
      <c r="H239" s="405"/>
      <c r="I239" s="408"/>
      <c r="J239" s="667"/>
      <c r="K239" s="135">
        <v>461516</v>
      </c>
      <c r="L239" s="667"/>
      <c r="M239" s="135">
        <v>811115</v>
      </c>
      <c r="N239" s="411"/>
      <c r="O239" s="411"/>
      <c r="P239" s="414"/>
      <c r="Q239" s="417"/>
      <c r="R239" s="417"/>
      <c r="S239" s="420">
        <f t="shared" ref="S239" si="45">IF(COUNTIF(J239:M241,"CUMPLE")&gt;=1,(G239*I239),0)* (IF(N239="PRESENTÓ CERTIFICADO",1,0))* (IF(O239="ACORDE A ITEM 5.2.1 (T.R.)",1,0) )* ( IF(OR(Q239="SIN OBSERVACIÓN", Q239="REQUERIMIENTOS SUBSANADOS"),1,0)) *(IF(OR(R239="NINGUNO", R239="CUMPLEN CON LO SOLICITADO"),1,0))</f>
        <v>0</v>
      </c>
      <c r="T239" s="449"/>
      <c r="W239" s="36"/>
      <c r="X239" s="36"/>
      <c r="Y239" s="36"/>
      <c r="Z239" s="36"/>
      <c r="AA239" s="2"/>
      <c r="AB239" s="2"/>
      <c r="AC239" s="2"/>
      <c r="AD239" s="2"/>
      <c r="AE239" s="2"/>
      <c r="AF239" s="2"/>
      <c r="AG239" s="2"/>
    </row>
    <row r="240" spans="1:34" s="5" customFormat="1" ht="24.95" hidden="1" customHeight="1">
      <c r="A240" s="10"/>
      <c r="B240" s="397"/>
      <c r="C240" s="400"/>
      <c r="D240" s="400"/>
      <c r="E240" s="400"/>
      <c r="F240" s="400"/>
      <c r="G240" s="403"/>
      <c r="H240" s="406"/>
      <c r="I240" s="409"/>
      <c r="J240" s="667"/>
      <c r="K240" s="135">
        <v>721515</v>
      </c>
      <c r="L240" s="667"/>
      <c r="M240" s="135">
        <v>811117</v>
      </c>
      <c r="N240" s="412"/>
      <c r="O240" s="412"/>
      <c r="P240" s="415"/>
      <c r="Q240" s="418"/>
      <c r="R240" s="418"/>
      <c r="S240" s="421"/>
      <c r="T240" s="449"/>
      <c r="W240" s="36"/>
      <c r="X240" s="36"/>
      <c r="Y240" s="36"/>
      <c r="Z240" s="36"/>
    </row>
    <row r="241" spans="1:34" s="5" customFormat="1" ht="24.95" hidden="1" customHeight="1">
      <c r="A241" s="10"/>
      <c r="B241" s="398"/>
      <c r="C241" s="401"/>
      <c r="D241" s="401"/>
      <c r="E241" s="401"/>
      <c r="F241" s="401"/>
      <c r="G241" s="404"/>
      <c r="H241" s="407"/>
      <c r="I241" s="410"/>
      <c r="J241" s="667"/>
      <c r="K241" s="135">
        <v>721516</v>
      </c>
      <c r="L241" s="667"/>
      <c r="M241" s="135">
        <v>921217</v>
      </c>
      <c r="N241" s="413"/>
      <c r="O241" s="413"/>
      <c r="P241" s="416"/>
      <c r="Q241" s="419"/>
      <c r="R241" s="419"/>
      <c r="S241" s="422"/>
      <c r="T241" s="449"/>
      <c r="W241" s="36"/>
      <c r="X241" s="36"/>
      <c r="Y241" s="36"/>
      <c r="Z241" s="36"/>
      <c r="AA241" s="20"/>
      <c r="AB241" s="20"/>
      <c r="AC241" s="20"/>
      <c r="AD241" s="20"/>
      <c r="AE241" s="20"/>
      <c r="AF241" s="20"/>
      <c r="AG241" s="20"/>
    </row>
    <row r="242" spans="1:34" s="5" customFormat="1" ht="24.95" hidden="1" customHeight="1">
      <c r="A242" s="10"/>
      <c r="B242" s="396">
        <v>4</v>
      </c>
      <c r="C242" s="433"/>
      <c r="D242" s="433"/>
      <c r="E242" s="433"/>
      <c r="F242" s="433"/>
      <c r="G242" s="436"/>
      <c r="H242" s="405"/>
      <c r="I242" s="439"/>
      <c r="J242" s="667"/>
      <c r="K242" s="135">
        <v>461516</v>
      </c>
      <c r="L242" s="667"/>
      <c r="M242" s="135">
        <v>811115</v>
      </c>
      <c r="N242" s="411"/>
      <c r="O242" s="411"/>
      <c r="P242" s="442"/>
      <c r="Q242" s="445"/>
      <c r="R242" s="445"/>
      <c r="S242" s="420">
        <f t="shared" ref="S242" si="46">IF(COUNTIF(J242:M244,"CUMPLE")&gt;=1,(G242*I242),0)* (IF(N242="PRESENTÓ CERTIFICADO",1,0))* (IF(O242="ACORDE A ITEM 5.2.1 (T.R.)",1,0) )* ( IF(OR(Q242="SIN OBSERVACIÓN", Q242="REQUERIMIENTOS SUBSANADOS"),1,0)) *(IF(OR(R242="NINGUNO", R242="CUMPLEN CON LO SOLICITADO"),1,0))</f>
        <v>0</v>
      </c>
      <c r="T242" s="449"/>
      <c r="W242" s="36"/>
      <c r="X242" s="36"/>
      <c r="Y242" s="36"/>
      <c r="Z242" s="36"/>
      <c r="AA242" s="20"/>
      <c r="AB242" s="20"/>
      <c r="AC242" s="20"/>
      <c r="AD242" s="20"/>
      <c r="AE242" s="20"/>
      <c r="AF242" s="20"/>
      <c r="AG242" s="20"/>
    </row>
    <row r="243" spans="1:34" s="5" customFormat="1" ht="24.95" hidden="1" customHeight="1">
      <c r="A243" s="10"/>
      <c r="B243" s="397"/>
      <c r="C243" s="434"/>
      <c r="D243" s="434"/>
      <c r="E243" s="434"/>
      <c r="F243" s="434"/>
      <c r="G243" s="437"/>
      <c r="H243" s="406"/>
      <c r="I243" s="440"/>
      <c r="J243" s="667"/>
      <c r="K243" s="135">
        <v>721515</v>
      </c>
      <c r="L243" s="667"/>
      <c r="M243" s="135">
        <v>811117</v>
      </c>
      <c r="N243" s="412"/>
      <c r="O243" s="412"/>
      <c r="P243" s="443"/>
      <c r="Q243" s="446"/>
      <c r="R243" s="446"/>
      <c r="S243" s="421"/>
      <c r="T243" s="449"/>
      <c r="W243" s="36"/>
      <c r="X243" s="36"/>
      <c r="Y243" s="36"/>
      <c r="Z243" s="36"/>
      <c r="AA243" s="20"/>
      <c r="AB243" s="20"/>
      <c r="AC243" s="20"/>
      <c r="AD243" s="20"/>
      <c r="AE243" s="20"/>
      <c r="AF243" s="20"/>
      <c r="AG243" s="20"/>
    </row>
    <row r="244" spans="1:34" s="5" customFormat="1" ht="24.95" hidden="1" customHeight="1">
      <c r="A244" s="10"/>
      <c r="B244" s="398"/>
      <c r="C244" s="435"/>
      <c r="D244" s="435"/>
      <c r="E244" s="435"/>
      <c r="F244" s="435"/>
      <c r="G244" s="438"/>
      <c r="H244" s="407"/>
      <c r="I244" s="441"/>
      <c r="J244" s="667"/>
      <c r="K244" s="135">
        <v>721516</v>
      </c>
      <c r="L244" s="667"/>
      <c r="M244" s="135">
        <v>921217</v>
      </c>
      <c r="N244" s="413"/>
      <c r="O244" s="413"/>
      <c r="P244" s="444"/>
      <c r="Q244" s="447"/>
      <c r="R244" s="447"/>
      <c r="S244" s="422"/>
      <c r="T244" s="449"/>
      <c r="W244" s="36"/>
      <c r="X244" s="36"/>
      <c r="Y244" s="36"/>
      <c r="Z244" s="36"/>
      <c r="AA244" s="36"/>
      <c r="AB244" s="36"/>
      <c r="AC244" s="36"/>
      <c r="AD244" s="8"/>
      <c r="AE244" s="8"/>
      <c r="AF244" s="8"/>
      <c r="AG244" s="8"/>
    </row>
    <row r="245" spans="1:34" s="5" customFormat="1" ht="24.95" hidden="1" customHeight="1">
      <c r="A245" s="10"/>
      <c r="B245" s="396">
        <v>5</v>
      </c>
      <c r="C245" s="399"/>
      <c r="D245" s="399"/>
      <c r="E245" s="399"/>
      <c r="F245" s="399"/>
      <c r="G245" s="402"/>
      <c r="H245" s="405"/>
      <c r="I245" s="408"/>
      <c r="J245" s="667"/>
      <c r="K245" s="135">
        <v>461516</v>
      </c>
      <c r="L245" s="667"/>
      <c r="M245" s="135">
        <v>811115</v>
      </c>
      <c r="N245" s="411"/>
      <c r="O245" s="411"/>
      <c r="P245" s="414"/>
      <c r="Q245" s="417"/>
      <c r="R245" s="417"/>
      <c r="S245" s="420">
        <f t="shared" ref="S245" si="47">IF(COUNTIF(J245:M247,"CUMPLE")&gt;=1,(G245*I245),0)* (IF(N245="PRESENTÓ CERTIFICADO",1,0))* (IF(O245="ACORDE A ITEM 5.2.1 (T.R.)",1,0) )* ( IF(OR(Q245="SIN OBSERVACIÓN", Q245="REQUERIMIENTOS SUBSANADOS"),1,0)) *(IF(OR(R245="NINGUNO", R245="CUMPLEN CON LO SOLICITADO"),1,0))</f>
        <v>0</v>
      </c>
      <c r="T245" s="449"/>
      <c r="W245" s="36"/>
      <c r="X245" s="36"/>
      <c r="Y245" s="36"/>
      <c r="Z245" s="36"/>
      <c r="AA245" s="36"/>
      <c r="AB245" s="36"/>
      <c r="AC245" s="36"/>
      <c r="AD245" s="8"/>
      <c r="AE245" s="8"/>
      <c r="AF245" s="8"/>
      <c r="AG245" s="8"/>
    </row>
    <row r="246" spans="1:34" s="5" customFormat="1" ht="24.95" hidden="1" customHeight="1">
      <c r="A246" s="10"/>
      <c r="B246" s="397"/>
      <c r="C246" s="400"/>
      <c r="D246" s="400"/>
      <c r="E246" s="400"/>
      <c r="F246" s="400"/>
      <c r="G246" s="403"/>
      <c r="H246" s="406"/>
      <c r="I246" s="409"/>
      <c r="J246" s="667"/>
      <c r="K246" s="135">
        <v>721515</v>
      </c>
      <c r="L246" s="667"/>
      <c r="M246" s="135">
        <v>811117</v>
      </c>
      <c r="N246" s="412"/>
      <c r="O246" s="412"/>
      <c r="P246" s="415"/>
      <c r="Q246" s="418"/>
      <c r="R246" s="418"/>
      <c r="S246" s="421"/>
      <c r="T246" s="449"/>
      <c r="W246" s="36"/>
      <c r="X246" s="36"/>
      <c r="Y246" s="36"/>
      <c r="Z246" s="36"/>
      <c r="AA246" s="36"/>
      <c r="AB246" s="36"/>
      <c r="AC246" s="36"/>
    </row>
    <row r="247" spans="1:34" s="5" customFormat="1" ht="24.95" hidden="1" customHeight="1">
      <c r="A247" s="10"/>
      <c r="B247" s="398"/>
      <c r="C247" s="401"/>
      <c r="D247" s="401"/>
      <c r="E247" s="401"/>
      <c r="F247" s="401"/>
      <c r="G247" s="404"/>
      <c r="H247" s="407"/>
      <c r="I247" s="410"/>
      <c r="J247" s="667"/>
      <c r="K247" s="135">
        <v>721516</v>
      </c>
      <c r="L247" s="667"/>
      <c r="M247" s="135">
        <v>921217</v>
      </c>
      <c r="N247" s="413"/>
      <c r="O247" s="413"/>
      <c r="P247" s="416"/>
      <c r="Q247" s="419"/>
      <c r="R247" s="419"/>
      <c r="S247" s="422"/>
      <c r="T247" s="450"/>
      <c r="W247" s="36"/>
      <c r="X247" s="36"/>
      <c r="Y247" s="36"/>
      <c r="Z247" s="36"/>
      <c r="AA247" s="36"/>
      <c r="AB247" s="36"/>
      <c r="AC247" s="36"/>
    </row>
    <row r="248" spans="1:34" s="2" customFormat="1" ht="24.95" hidden="1" customHeight="1">
      <c r="B248" s="423" t="str">
        <f>IF(S249=" "," ",IF(S249&gt;=$H$6,"CUMPLE CON LA EXPERIENCIA REQUERIDA","NO CUMPLE CON LA EXPERIENCIA REQUERIDA"))</f>
        <v>NO CUMPLE CON LA EXPERIENCIA REQUERIDA</v>
      </c>
      <c r="C248" s="424"/>
      <c r="D248" s="424"/>
      <c r="E248" s="424"/>
      <c r="F248" s="424"/>
      <c r="G248" s="424"/>
      <c r="H248" s="424"/>
      <c r="I248" s="424"/>
      <c r="J248" s="424"/>
      <c r="K248" s="424"/>
      <c r="L248" s="424"/>
      <c r="M248" s="424"/>
      <c r="N248" s="424"/>
      <c r="O248" s="425"/>
      <c r="P248" s="429" t="s">
        <v>21</v>
      </c>
      <c r="Q248" s="430"/>
      <c r="R248" s="7"/>
      <c r="S248" s="6">
        <f>IF(T233="SI",SUM(S233:S247),0)</f>
        <v>0</v>
      </c>
      <c r="T248" s="431" t="str">
        <f>IF(S249=" "," ",IF(S249&gt;=$H$6,"CUMPLE","NO CUMPLE"))</f>
        <v>NO CUMPLE</v>
      </c>
      <c r="W248" s="36"/>
      <c r="X248" s="36"/>
      <c r="Y248" s="36"/>
      <c r="Z248" s="36"/>
      <c r="AA248" s="36"/>
      <c r="AB248" s="36"/>
      <c r="AC248" s="36"/>
      <c r="AD248" s="5"/>
      <c r="AE248" s="5"/>
      <c r="AF248" s="5"/>
      <c r="AG248" s="5"/>
      <c r="AH248" s="5"/>
    </row>
    <row r="249" spans="1:34" s="5" customFormat="1" ht="24.95" hidden="1" customHeight="1">
      <c r="B249" s="426"/>
      <c r="C249" s="427"/>
      <c r="D249" s="427"/>
      <c r="E249" s="427"/>
      <c r="F249" s="427"/>
      <c r="G249" s="427"/>
      <c r="H249" s="427"/>
      <c r="I249" s="427"/>
      <c r="J249" s="427"/>
      <c r="K249" s="427"/>
      <c r="L249" s="427"/>
      <c r="M249" s="427"/>
      <c r="N249" s="427"/>
      <c r="O249" s="428"/>
      <c r="P249" s="429" t="s">
        <v>23</v>
      </c>
      <c r="Q249" s="430"/>
      <c r="R249" s="7"/>
      <c r="S249" s="74">
        <f>IFERROR((S248/$P$6)," ")</f>
        <v>0</v>
      </c>
      <c r="T249" s="432"/>
      <c r="W249" s="36"/>
      <c r="X249" s="36"/>
      <c r="Y249" s="36"/>
      <c r="Z249" s="36"/>
      <c r="AA249" s="36"/>
      <c r="AB249" s="36"/>
      <c r="AC249" s="36"/>
    </row>
    <row r="250" spans="1:34" ht="30" hidden="1" customHeight="1">
      <c r="AA250" s="36"/>
      <c r="AB250" s="36"/>
      <c r="AC250" s="36"/>
      <c r="AD250" s="5"/>
      <c r="AE250" s="5"/>
      <c r="AF250" s="5"/>
      <c r="AG250" s="5"/>
      <c r="AH250" s="2"/>
    </row>
    <row r="251" spans="1:34" ht="30" hidden="1" customHeight="1">
      <c r="AA251" s="36"/>
      <c r="AB251" s="36"/>
      <c r="AC251" s="36"/>
      <c r="AD251" s="5"/>
      <c r="AE251" s="5"/>
      <c r="AF251" s="5"/>
      <c r="AG251" s="5"/>
      <c r="AH251" s="5"/>
    </row>
    <row r="252" spans="1:34" ht="36" hidden="1" customHeight="1">
      <c r="B252" s="94">
        <v>12</v>
      </c>
      <c r="C252" s="451" t="s">
        <v>75</v>
      </c>
      <c r="D252" s="452"/>
      <c r="E252" s="453"/>
      <c r="F252" s="454" t="str">
        <f>IFERROR(VLOOKUP(B252,LISTA_OFERENTES,2,FALSE)," ")</f>
        <v>L</v>
      </c>
      <c r="G252" s="455"/>
      <c r="H252" s="455"/>
      <c r="I252" s="455"/>
      <c r="J252" s="455"/>
      <c r="K252" s="455"/>
      <c r="L252" s="455"/>
      <c r="M252" s="455"/>
      <c r="N252" s="455"/>
      <c r="O252" s="456"/>
      <c r="P252" s="457" t="s">
        <v>102</v>
      </c>
      <c r="Q252" s="458"/>
      <c r="R252" s="459"/>
      <c r="S252" s="332">
        <f>5-(INT(COUNTBLANK(C255:C269))-10)</f>
        <v>0</v>
      </c>
      <c r="T252" s="2"/>
      <c r="AA252" s="36"/>
      <c r="AB252" s="36"/>
      <c r="AC252" s="36"/>
      <c r="AD252" s="5"/>
      <c r="AE252" s="5"/>
      <c r="AF252" s="5"/>
      <c r="AG252" s="5"/>
    </row>
    <row r="253" spans="1:34" s="8" customFormat="1" ht="30" hidden="1" customHeight="1">
      <c r="B253" s="460" t="s">
        <v>43</v>
      </c>
      <c r="C253" s="462" t="s">
        <v>14</v>
      </c>
      <c r="D253" s="462" t="s">
        <v>15</v>
      </c>
      <c r="E253" s="462" t="s">
        <v>16</v>
      </c>
      <c r="F253" s="462" t="s">
        <v>17</v>
      </c>
      <c r="G253" s="462" t="s">
        <v>18</v>
      </c>
      <c r="H253" s="462" t="s">
        <v>19</v>
      </c>
      <c r="I253" s="462" t="s">
        <v>20</v>
      </c>
      <c r="J253" s="464" t="s">
        <v>50</v>
      </c>
      <c r="K253" s="465"/>
      <c r="L253" s="465"/>
      <c r="M253" s="466"/>
      <c r="N253" s="462" t="s">
        <v>76</v>
      </c>
      <c r="O253" s="462" t="s">
        <v>77</v>
      </c>
      <c r="P253" s="4" t="s">
        <v>78</v>
      </c>
      <c r="Q253" s="4"/>
      <c r="R253" s="462" t="s">
        <v>79</v>
      </c>
      <c r="S253" s="462" t="s">
        <v>80</v>
      </c>
      <c r="T253" s="462" t="str">
        <f>T11</f>
        <v>CUMPLE CON EL REQUERIMIENTO OBLIGATORIO DE QUE CADA CERTIFICADO DEBE ESTAR SOPORTADO EN MÍNIMO DOS DE LOS CÓDIGOS UNSPSC?</v>
      </c>
      <c r="U253" s="9"/>
      <c r="V253" s="9"/>
      <c r="W253" s="36"/>
      <c r="X253" s="36"/>
      <c r="Y253" s="36"/>
      <c r="Z253" s="36"/>
      <c r="AA253" s="36"/>
      <c r="AB253" s="36"/>
      <c r="AC253" s="36"/>
      <c r="AD253" s="5"/>
      <c r="AE253" s="5"/>
      <c r="AF253" s="5"/>
      <c r="AG253" s="5"/>
      <c r="AH253" s="20"/>
    </row>
    <row r="254" spans="1:34" s="8" customFormat="1" ht="111" hidden="1" customHeight="1">
      <c r="B254" s="461"/>
      <c r="C254" s="463"/>
      <c r="D254" s="463"/>
      <c r="E254" s="463"/>
      <c r="F254" s="463"/>
      <c r="G254" s="463"/>
      <c r="H254" s="463"/>
      <c r="I254" s="463"/>
      <c r="J254" s="467" t="s">
        <v>82</v>
      </c>
      <c r="K254" s="468"/>
      <c r="L254" s="468"/>
      <c r="M254" s="469"/>
      <c r="N254" s="463"/>
      <c r="O254" s="463"/>
      <c r="P254" s="3" t="s">
        <v>12</v>
      </c>
      <c r="Q254" s="3" t="s">
        <v>81</v>
      </c>
      <c r="R254" s="463"/>
      <c r="S254" s="463"/>
      <c r="T254" s="463"/>
      <c r="U254" s="9"/>
      <c r="V254" s="9"/>
      <c r="W254" s="36"/>
      <c r="X254" s="36"/>
      <c r="Y254" s="36"/>
      <c r="Z254" s="36"/>
      <c r="AA254" s="36"/>
      <c r="AB254" s="36"/>
      <c r="AC254" s="36"/>
      <c r="AD254" s="5"/>
      <c r="AE254" s="5"/>
      <c r="AF254" s="5"/>
      <c r="AG254" s="5"/>
      <c r="AH254" s="20"/>
    </row>
    <row r="255" spans="1:34" s="5" customFormat="1" ht="24.95" hidden="1" customHeight="1">
      <c r="A255" s="10"/>
      <c r="B255" s="396"/>
      <c r="C255" s="399"/>
      <c r="D255" s="399"/>
      <c r="E255" s="399"/>
      <c r="F255" s="399"/>
      <c r="G255" s="402"/>
      <c r="H255" s="405"/>
      <c r="I255" s="408"/>
      <c r="J255" s="667"/>
      <c r="K255" s="135">
        <v>461516</v>
      </c>
      <c r="L255" s="667"/>
      <c r="M255" s="135">
        <v>811115</v>
      </c>
      <c r="N255" s="411"/>
      <c r="O255" s="411"/>
      <c r="P255" s="414"/>
      <c r="Q255" s="417"/>
      <c r="R255" s="417"/>
      <c r="S255" s="420">
        <f>IF(COUNTIF(J255:M257,"CUMPLE")&gt;=1,(G255*I255),0)* (IF(N255="PRESENTÓ CERTIFICADO",1,0))* (IF(O255="ACORDE A ITEM 5.2.1 (T.R.)",1,0) )* ( IF(OR(Q255="SIN OBSERVACIÓN", Q255="REQUERIMIENTOS SUBSANADOS"),1,0)) *(IF(OR(R255="NINGUNO", R255="CUMPLEN CON LO SOLICITADO"),1,0))</f>
        <v>0</v>
      </c>
      <c r="T255" s="448"/>
      <c r="W255" s="36"/>
      <c r="X255" s="36"/>
      <c r="Y255" s="36"/>
      <c r="Z255" s="36"/>
      <c r="AA255" s="36"/>
      <c r="AB255" s="36"/>
      <c r="AC255" s="36"/>
      <c r="AH255" s="8"/>
    </row>
    <row r="256" spans="1:34" s="5" customFormat="1" ht="24.95" hidden="1" customHeight="1">
      <c r="A256" s="10"/>
      <c r="B256" s="397"/>
      <c r="C256" s="400"/>
      <c r="D256" s="400"/>
      <c r="E256" s="400"/>
      <c r="F256" s="400"/>
      <c r="G256" s="403"/>
      <c r="H256" s="406"/>
      <c r="I256" s="409"/>
      <c r="J256" s="667"/>
      <c r="K256" s="135">
        <v>721515</v>
      </c>
      <c r="L256" s="667"/>
      <c r="M256" s="135">
        <v>811117</v>
      </c>
      <c r="N256" s="412"/>
      <c r="O256" s="412"/>
      <c r="P256" s="415"/>
      <c r="Q256" s="418"/>
      <c r="R256" s="418"/>
      <c r="S256" s="421"/>
      <c r="T256" s="449"/>
      <c r="W256" s="36"/>
      <c r="X256" s="36"/>
      <c r="Y256" s="36"/>
      <c r="Z256" s="36"/>
      <c r="AA256" s="36"/>
      <c r="AB256" s="36"/>
      <c r="AC256" s="36"/>
      <c r="AH256" s="8"/>
    </row>
    <row r="257" spans="1:34" s="5" customFormat="1" ht="24.95" hidden="1" customHeight="1">
      <c r="A257" s="10"/>
      <c r="B257" s="398"/>
      <c r="C257" s="401"/>
      <c r="D257" s="401"/>
      <c r="E257" s="401"/>
      <c r="F257" s="401"/>
      <c r="G257" s="404"/>
      <c r="H257" s="407"/>
      <c r="I257" s="410"/>
      <c r="J257" s="667"/>
      <c r="K257" s="135">
        <v>721516</v>
      </c>
      <c r="L257" s="667"/>
      <c r="M257" s="135">
        <v>921217</v>
      </c>
      <c r="N257" s="413"/>
      <c r="O257" s="413"/>
      <c r="P257" s="416"/>
      <c r="Q257" s="419"/>
      <c r="R257" s="419"/>
      <c r="S257" s="422"/>
      <c r="T257" s="449"/>
      <c r="W257" s="36"/>
      <c r="X257" s="36"/>
      <c r="Y257" s="36"/>
      <c r="Z257" s="36"/>
      <c r="AA257" s="36"/>
      <c r="AB257" s="36"/>
      <c r="AC257" s="36"/>
    </row>
    <row r="258" spans="1:34" s="5" customFormat="1" ht="24.95" hidden="1" customHeight="1">
      <c r="A258" s="10"/>
      <c r="B258" s="396"/>
      <c r="C258" s="433"/>
      <c r="D258" s="433"/>
      <c r="E258" s="433"/>
      <c r="F258" s="433"/>
      <c r="G258" s="436"/>
      <c r="H258" s="405"/>
      <c r="I258" s="439"/>
      <c r="J258" s="667"/>
      <c r="K258" s="135">
        <v>461516</v>
      </c>
      <c r="L258" s="667"/>
      <c r="M258" s="135">
        <v>811115</v>
      </c>
      <c r="N258" s="411"/>
      <c r="O258" s="411"/>
      <c r="P258" s="442"/>
      <c r="Q258" s="445"/>
      <c r="R258" s="445"/>
      <c r="S258" s="420">
        <f t="shared" ref="S258" si="48">IF(COUNTIF(J258:M260,"CUMPLE")&gt;=1,(G258*I258),0)* (IF(N258="PRESENTÓ CERTIFICADO",1,0))* (IF(O258="ACORDE A ITEM 5.2.1 (T.R.)",1,0) )* ( IF(OR(Q258="SIN OBSERVACIÓN", Q258="REQUERIMIENTOS SUBSANADOS"),1,0)) *(IF(OR(R258="NINGUNO", R258="CUMPLEN CON LO SOLICITADO"),1,0))</f>
        <v>0</v>
      </c>
      <c r="T258" s="449"/>
      <c r="W258" s="36"/>
      <c r="X258" s="36"/>
      <c r="Y258" s="36"/>
      <c r="Z258" s="36"/>
      <c r="AA258" s="36"/>
      <c r="AB258" s="36"/>
      <c r="AC258" s="36"/>
    </row>
    <row r="259" spans="1:34" s="5" customFormat="1" ht="24.95" hidden="1" customHeight="1">
      <c r="A259" s="10"/>
      <c r="B259" s="397"/>
      <c r="C259" s="434"/>
      <c r="D259" s="434"/>
      <c r="E259" s="434"/>
      <c r="F259" s="434"/>
      <c r="G259" s="437"/>
      <c r="H259" s="406"/>
      <c r="I259" s="440"/>
      <c r="J259" s="667"/>
      <c r="K259" s="135">
        <v>721515</v>
      </c>
      <c r="L259" s="667"/>
      <c r="M259" s="135">
        <v>811117</v>
      </c>
      <c r="N259" s="412"/>
      <c r="O259" s="412"/>
      <c r="P259" s="443"/>
      <c r="Q259" s="446"/>
      <c r="R259" s="446"/>
      <c r="S259" s="421"/>
      <c r="T259" s="449"/>
      <c r="W259" s="36"/>
      <c r="X259" s="36"/>
      <c r="Y259" s="36"/>
      <c r="Z259" s="36"/>
      <c r="AA259" s="36"/>
      <c r="AB259" s="36"/>
      <c r="AC259" s="36"/>
    </row>
    <row r="260" spans="1:34" s="5" customFormat="1" ht="24.95" hidden="1" customHeight="1">
      <c r="A260" s="10"/>
      <c r="B260" s="398"/>
      <c r="C260" s="435"/>
      <c r="D260" s="435"/>
      <c r="E260" s="435"/>
      <c r="F260" s="435"/>
      <c r="G260" s="438"/>
      <c r="H260" s="407"/>
      <c r="I260" s="441"/>
      <c r="J260" s="667"/>
      <c r="K260" s="135">
        <v>721516</v>
      </c>
      <c r="L260" s="667"/>
      <c r="M260" s="135">
        <v>921217</v>
      </c>
      <c r="N260" s="413"/>
      <c r="O260" s="413"/>
      <c r="P260" s="444"/>
      <c r="Q260" s="447"/>
      <c r="R260" s="447"/>
      <c r="S260" s="422"/>
      <c r="T260" s="449"/>
      <c r="W260" s="36"/>
      <c r="X260" s="36"/>
      <c r="Y260" s="36"/>
      <c r="Z260" s="36"/>
    </row>
    <row r="261" spans="1:34" s="5" customFormat="1" ht="24.95" hidden="1" customHeight="1">
      <c r="A261" s="10"/>
      <c r="B261" s="396"/>
      <c r="C261" s="399"/>
      <c r="D261" s="399"/>
      <c r="E261" s="399"/>
      <c r="F261" s="399"/>
      <c r="G261" s="402"/>
      <c r="H261" s="405"/>
      <c r="I261" s="408"/>
      <c r="J261" s="667"/>
      <c r="K261" s="135">
        <v>461516</v>
      </c>
      <c r="L261" s="667"/>
      <c r="M261" s="135">
        <v>811115</v>
      </c>
      <c r="N261" s="411"/>
      <c r="O261" s="411"/>
      <c r="P261" s="414"/>
      <c r="Q261" s="417"/>
      <c r="R261" s="417"/>
      <c r="S261" s="420">
        <f t="shared" ref="S261" si="49">IF(COUNTIF(J261:M263,"CUMPLE")&gt;=1,(G261*I261),0)* (IF(N261="PRESENTÓ CERTIFICADO",1,0))* (IF(O261="ACORDE A ITEM 5.2.1 (T.R.)",1,0) )* ( IF(OR(Q261="SIN OBSERVACIÓN", Q261="REQUERIMIENTOS SUBSANADOS"),1,0)) *(IF(OR(R261="NINGUNO", R261="CUMPLEN CON LO SOLICITADO"),1,0))</f>
        <v>0</v>
      </c>
      <c r="T261" s="449"/>
      <c r="W261" s="36"/>
      <c r="X261" s="36"/>
      <c r="Y261" s="36"/>
      <c r="Z261" s="36"/>
      <c r="AA261" s="2"/>
      <c r="AB261" s="2"/>
      <c r="AC261" s="2"/>
      <c r="AD261" s="2"/>
      <c r="AE261" s="2"/>
      <c r="AF261" s="2"/>
      <c r="AG261" s="2"/>
    </row>
    <row r="262" spans="1:34" s="5" customFormat="1" ht="24.95" hidden="1" customHeight="1">
      <c r="A262" s="10"/>
      <c r="B262" s="397"/>
      <c r="C262" s="400"/>
      <c r="D262" s="400"/>
      <c r="E262" s="400"/>
      <c r="F262" s="400"/>
      <c r="G262" s="403"/>
      <c r="H262" s="406"/>
      <c r="I262" s="409"/>
      <c r="J262" s="667"/>
      <c r="K262" s="135">
        <v>721515</v>
      </c>
      <c r="L262" s="667"/>
      <c r="M262" s="135">
        <v>811117</v>
      </c>
      <c r="N262" s="412"/>
      <c r="O262" s="412"/>
      <c r="P262" s="415"/>
      <c r="Q262" s="418"/>
      <c r="R262" s="418"/>
      <c r="S262" s="421"/>
      <c r="T262" s="449"/>
      <c r="W262" s="36"/>
      <c r="X262" s="36"/>
      <c r="Y262" s="36"/>
      <c r="Z262" s="36"/>
    </row>
    <row r="263" spans="1:34" s="5" customFormat="1" ht="24.95" hidden="1" customHeight="1">
      <c r="A263" s="10"/>
      <c r="B263" s="398"/>
      <c r="C263" s="401"/>
      <c r="D263" s="401"/>
      <c r="E263" s="401"/>
      <c r="F263" s="401"/>
      <c r="G263" s="404"/>
      <c r="H263" s="407"/>
      <c r="I263" s="410"/>
      <c r="J263" s="667"/>
      <c r="K263" s="135">
        <v>721516</v>
      </c>
      <c r="L263" s="667"/>
      <c r="M263" s="135">
        <v>921217</v>
      </c>
      <c r="N263" s="413"/>
      <c r="O263" s="413"/>
      <c r="P263" s="416"/>
      <c r="Q263" s="419"/>
      <c r="R263" s="419"/>
      <c r="S263" s="422"/>
      <c r="T263" s="449"/>
      <c r="W263" s="36"/>
      <c r="X263" s="36"/>
      <c r="Y263" s="36"/>
      <c r="Z263" s="36"/>
      <c r="AA263" s="20"/>
      <c r="AB263" s="20"/>
      <c r="AC263" s="20"/>
      <c r="AD263" s="20"/>
      <c r="AE263" s="20"/>
      <c r="AF263" s="20"/>
      <c r="AG263" s="20"/>
    </row>
    <row r="264" spans="1:34" s="5" customFormat="1" ht="24.95" hidden="1" customHeight="1">
      <c r="A264" s="10"/>
      <c r="B264" s="396"/>
      <c r="C264" s="433"/>
      <c r="D264" s="433"/>
      <c r="E264" s="433"/>
      <c r="F264" s="433"/>
      <c r="G264" s="436"/>
      <c r="H264" s="405"/>
      <c r="I264" s="439"/>
      <c r="J264" s="667"/>
      <c r="K264" s="135">
        <v>461516</v>
      </c>
      <c r="L264" s="667"/>
      <c r="M264" s="135">
        <v>811115</v>
      </c>
      <c r="N264" s="411"/>
      <c r="O264" s="411"/>
      <c r="P264" s="442"/>
      <c r="Q264" s="445"/>
      <c r="R264" s="445"/>
      <c r="S264" s="420">
        <f t="shared" ref="S264" si="50">IF(COUNTIF(J264:M266,"CUMPLE")&gt;=1,(G264*I264),0)* (IF(N264="PRESENTÓ CERTIFICADO",1,0))* (IF(O264="ACORDE A ITEM 5.2.1 (T.R.)",1,0) )* ( IF(OR(Q264="SIN OBSERVACIÓN", Q264="REQUERIMIENTOS SUBSANADOS"),1,0)) *(IF(OR(R264="NINGUNO", R264="CUMPLEN CON LO SOLICITADO"),1,0))</f>
        <v>0</v>
      </c>
      <c r="T264" s="449"/>
      <c r="W264" s="36"/>
      <c r="X264" s="36"/>
      <c r="Y264" s="36"/>
      <c r="Z264" s="36"/>
      <c r="AA264" s="20"/>
      <c r="AB264" s="20"/>
      <c r="AC264" s="20"/>
      <c r="AD264" s="20"/>
      <c r="AE264" s="20"/>
      <c r="AF264" s="20"/>
      <c r="AG264" s="20"/>
    </row>
    <row r="265" spans="1:34" s="5" customFormat="1" ht="24.95" hidden="1" customHeight="1">
      <c r="A265" s="10"/>
      <c r="B265" s="397"/>
      <c r="C265" s="434"/>
      <c r="D265" s="434"/>
      <c r="E265" s="434"/>
      <c r="F265" s="434"/>
      <c r="G265" s="437"/>
      <c r="H265" s="406"/>
      <c r="I265" s="440"/>
      <c r="J265" s="667"/>
      <c r="K265" s="135">
        <v>721515</v>
      </c>
      <c r="L265" s="667"/>
      <c r="M265" s="135">
        <v>811117</v>
      </c>
      <c r="N265" s="412"/>
      <c r="O265" s="412"/>
      <c r="P265" s="443"/>
      <c r="Q265" s="446"/>
      <c r="R265" s="446"/>
      <c r="S265" s="421"/>
      <c r="T265" s="449"/>
      <c r="W265" s="36"/>
      <c r="X265" s="36"/>
      <c r="Y265" s="36"/>
      <c r="Z265" s="36"/>
      <c r="AA265" s="20"/>
      <c r="AB265" s="20"/>
      <c r="AC265" s="20"/>
      <c r="AD265" s="20"/>
      <c r="AE265" s="20"/>
      <c r="AF265" s="20"/>
      <c r="AG265" s="20"/>
    </row>
    <row r="266" spans="1:34" s="5" customFormat="1" ht="24.95" hidden="1" customHeight="1">
      <c r="A266" s="10"/>
      <c r="B266" s="398"/>
      <c r="C266" s="435"/>
      <c r="D266" s="435"/>
      <c r="E266" s="435"/>
      <c r="F266" s="435"/>
      <c r="G266" s="438"/>
      <c r="H266" s="407"/>
      <c r="I266" s="441"/>
      <c r="J266" s="667"/>
      <c r="K266" s="135">
        <v>721516</v>
      </c>
      <c r="L266" s="667"/>
      <c r="M266" s="135">
        <v>921217</v>
      </c>
      <c r="N266" s="413"/>
      <c r="O266" s="413"/>
      <c r="P266" s="444"/>
      <c r="Q266" s="447"/>
      <c r="R266" s="447"/>
      <c r="S266" s="422"/>
      <c r="T266" s="449"/>
      <c r="W266" s="36"/>
      <c r="X266" s="36"/>
      <c r="Y266" s="36"/>
      <c r="Z266" s="36"/>
      <c r="AA266" s="36"/>
      <c r="AB266" s="36"/>
      <c r="AC266" s="36"/>
      <c r="AD266" s="8"/>
      <c r="AE266" s="8"/>
      <c r="AF266" s="8"/>
      <c r="AG266" s="8"/>
    </row>
    <row r="267" spans="1:34" s="5" customFormat="1" ht="24.95" hidden="1" customHeight="1">
      <c r="A267" s="10"/>
      <c r="B267" s="396"/>
      <c r="C267" s="399"/>
      <c r="D267" s="399"/>
      <c r="E267" s="399"/>
      <c r="F267" s="399"/>
      <c r="G267" s="402"/>
      <c r="H267" s="405"/>
      <c r="I267" s="408"/>
      <c r="J267" s="667"/>
      <c r="K267" s="135">
        <v>461516</v>
      </c>
      <c r="L267" s="667"/>
      <c r="M267" s="135">
        <v>811115</v>
      </c>
      <c r="N267" s="411"/>
      <c r="O267" s="411"/>
      <c r="P267" s="414"/>
      <c r="Q267" s="417"/>
      <c r="R267" s="417"/>
      <c r="S267" s="420">
        <f t="shared" ref="S267" si="51">IF(COUNTIF(J267:M269,"CUMPLE")&gt;=1,(G267*I267),0)* (IF(N267="PRESENTÓ CERTIFICADO",1,0))* (IF(O267="ACORDE A ITEM 5.2.1 (T.R.)",1,0) )* ( IF(OR(Q267="SIN OBSERVACIÓN", Q267="REQUERIMIENTOS SUBSANADOS"),1,0)) *(IF(OR(R267="NINGUNO", R267="CUMPLEN CON LO SOLICITADO"),1,0))</f>
        <v>0</v>
      </c>
      <c r="T267" s="449"/>
      <c r="W267" s="36"/>
      <c r="X267" s="36"/>
      <c r="Y267" s="36"/>
      <c r="Z267" s="36"/>
      <c r="AA267" s="36"/>
      <c r="AB267" s="36"/>
      <c r="AC267" s="36"/>
      <c r="AD267" s="8"/>
      <c r="AE267" s="8"/>
      <c r="AF267" s="8"/>
      <c r="AG267" s="8"/>
    </row>
    <row r="268" spans="1:34" s="5" customFormat="1" ht="24.95" hidden="1" customHeight="1">
      <c r="A268" s="10"/>
      <c r="B268" s="397"/>
      <c r="C268" s="400"/>
      <c r="D268" s="400"/>
      <c r="E268" s="400"/>
      <c r="F268" s="400"/>
      <c r="G268" s="403"/>
      <c r="H268" s="406"/>
      <c r="I268" s="409"/>
      <c r="J268" s="667"/>
      <c r="K268" s="135">
        <v>721515</v>
      </c>
      <c r="L268" s="667"/>
      <c r="M268" s="135">
        <v>811117</v>
      </c>
      <c r="N268" s="412"/>
      <c r="O268" s="412"/>
      <c r="P268" s="415"/>
      <c r="Q268" s="418"/>
      <c r="R268" s="418"/>
      <c r="S268" s="421"/>
      <c r="T268" s="449"/>
      <c r="W268" s="36"/>
      <c r="X268" s="36"/>
      <c r="Y268" s="36"/>
      <c r="Z268" s="36"/>
      <c r="AA268" s="36"/>
      <c r="AB268" s="36"/>
      <c r="AC268" s="36"/>
    </row>
    <row r="269" spans="1:34" s="5" customFormat="1" ht="24.95" hidden="1" customHeight="1">
      <c r="A269" s="10"/>
      <c r="B269" s="398"/>
      <c r="C269" s="401"/>
      <c r="D269" s="401"/>
      <c r="E269" s="401"/>
      <c r="F269" s="401"/>
      <c r="G269" s="404"/>
      <c r="H269" s="407"/>
      <c r="I269" s="410"/>
      <c r="J269" s="667"/>
      <c r="K269" s="135">
        <v>721516</v>
      </c>
      <c r="L269" s="667"/>
      <c r="M269" s="135">
        <v>921217</v>
      </c>
      <c r="N269" s="413"/>
      <c r="O269" s="413"/>
      <c r="P269" s="416"/>
      <c r="Q269" s="419"/>
      <c r="R269" s="419"/>
      <c r="S269" s="422"/>
      <c r="T269" s="450"/>
      <c r="W269" s="36"/>
      <c r="X269" s="36"/>
      <c r="Y269" s="36"/>
      <c r="Z269" s="36"/>
      <c r="AA269" s="36"/>
      <c r="AB269" s="36"/>
      <c r="AC269" s="36"/>
    </row>
    <row r="270" spans="1:34" s="2" customFormat="1" ht="24.95" hidden="1" customHeight="1">
      <c r="B270" s="423"/>
      <c r="C270" s="424"/>
      <c r="D270" s="424"/>
      <c r="E270" s="424"/>
      <c r="F270" s="424"/>
      <c r="G270" s="424"/>
      <c r="H270" s="424"/>
      <c r="I270" s="424"/>
      <c r="J270" s="424"/>
      <c r="K270" s="424"/>
      <c r="L270" s="424"/>
      <c r="M270" s="424"/>
      <c r="N270" s="424"/>
      <c r="O270" s="425"/>
      <c r="P270" s="429" t="s">
        <v>21</v>
      </c>
      <c r="Q270" s="430"/>
      <c r="R270" s="7"/>
      <c r="S270" s="6">
        <f>IF(T255="SI",SUM(S255:S269),0)</f>
        <v>0</v>
      </c>
      <c r="T270" s="431" t="str">
        <f>IF(S271=" "," ",IF(S271&gt;=$H$6,"CUMPLE","NO CUMPLE"))</f>
        <v>NO CUMPLE</v>
      </c>
      <c r="W270" s="36"/>
      <c r="X270" s="36"/>
      <c r="Y270" s="36"/>
      <c r="Z270" s="36"/>
      <c r="AA270" s="36"/>
      <c r="AB270" s="36"/>
      <c r="AC270" s="36"/>
      <c r="AD270" s="5"/>
      <c r="AE270" s="5"/>
      <c r="AF270" s="5"/>
      <c r="AG270" s="5"/>
      <c r="AH270" s="5"/>
    </row>
    <row r="271" spans="1:34" s="5" customFormat="1" ht="24.95" hidden="1" customHeight="1">
      <c r="B271" s="426"/>
      <c r="C271" s="427"/>
      <c r="D271" s="427"/>
      <c r="E271" s="427"/>
      <c r="F271" s="427"/>
      <c r="G271" s="427"/>
      <c r="H271" s="427"/>
      <c r="I271" s="427"/>
      <c r="J271" s="427"/>
      <c r="K271" s="427"/>
      <c r="L271" s="427"/>
      <c r="M271" s="427"/>
      <c r="N271" s="427"/>
      <c r="O271" s="428"/>
      <c r="P271" s="429" t="s">
        <v>23</v>
      </c>
      <c r="Q271" s="430"/>
      <c r="R271" s="7"/>
      <c r="S271" s="74">
        <f>IFERROR((S270/$P$6)," ")</f>
        <v>0</v>
      </c>
      <c r="T271" s="432"/>
      <c r="W271" s="36"/>
      <c r="X271" s="36"/>
      <c r="Y271" s="36"/>
      <c r="Z271" s="36"/>
      <c r="AA271" s="36"/>
      <c r="AB271" s="36"/>
      <c r="AC271" s="36"/>
    </row>
    <row r="272" spans="1:34" ht="30" hidden="1" customHeight="1">
      <c r="AA272" s="36"/>
      <c r="AB272" s="36"/>
      <c r="AC272" s="36"/>
      <c r="AD272" s="5"/>
      <c r="AE272" s="5"/>
      <c r="AF272" s="5"/>
      <c r="AG272" s="5"/>
      <c r="AH272" s="2"/>
    </row>
    <row r="273" spans="1:34" ht="30" hidden="1" customHeight="1">
      <c r="AA273" s="36"/>
      <c r="AB273" s="36"/>
      <c r="AC273" s="36"/>
      <c r="AD273" s="5"/>
      <c r="AE273" s="5"/>
      <c r="AF273" s="5"/>
      <c r="AG273" s="5"/>
      <c r="AH273" s="5"/>
    </row>
    <row r="274" spans="1:34" ht="36" hidden="1" customHeight="1">
      <c r="B274" s="94">
        <v>13</v>
      </c>
      <c r="C274" s="451" t="s">
        <v>75</v>
      </c>
      <c r="D274" s="452"/>
      <c r="E274" s="453"/>
      <c r="F274" s="454" t="str">
        <f>IFERROR(VLOOKUP(B274,LISTA_OFERENTES,2,FALSE)," ")</f>
        <v>M</v>
      </c>
      <c r="G274" s="455"/>
      <c r="H274" s="455"/>
      <c r="I274" s="455"/>
      <c r="J274" s="455"/>
      <c r="K274" s="455"/>
      <c r="L274" s="455"/>
      <c r="M274" s="455"/>
      <c r="N274" s="455"/>
      <c r="O274" s="456"/>
      <c r="P274" s="457" t="s">
        <v>102</v>
      </c>
      <c r="Q274" s="458"/>
      <c r="R274" s="459"/>
      <c r="S274" s="332">
        <f>5-(INT(COUNTBLANK(C277:C291))-10)</f>
        <v>0</v>
      </c>
      <c r="T274" s="2"/>
      <c r="AA274" s="36"/>
      <c r="AB274" s="36"/>
      <c r="AC274" s="36"/>
      <c r="AD274" s="5"/>
      <c r="AE274" s="5"/>
      <c r="AF274" s="5"/>
      <c r="AG274" s="5"/>
    </row>
    <row r="275" spans="1:34" s="8" customFormat="1" ht="30" hidden="1" customHeight="1">
      <c r="B275" s="460" t="s">
        <v>43</v>
      </c>
      <c r="C275" s="462" t="s">
        <v>14</v>
      </c>
      <c r="D275" s="462" t="s">
        <v>15</v>
      </c>
      <c r="E275" s="462" t="s">
        <v>16</v>
      </c>
      <c r="F275" s="462" t="s">
        <v>17</v>
      </c>
      <c r="G275" s="462" t="s">
        <v>18</v>
      </c>
      <c r="H275" s="462" t="s">
        <v>19</v>
      </c>
      <c r="I275" s="462" t="s">
        <v>20</v>
      </c>
      <c r="J275" s="464" t="s">
        <v>50</v>
      </c>
      <c r="K275" s="465"/>
      <c r="L275" s="465"/>
      <c r="M275" s="466"/>
      <c r="N275" s="462" t="s">
        <v>76</v>
      </c>
      <c r="O275" s="462" t="s">
        <v>77</v>
      </c>
      <c r="P275" s="4" t="s">
        <v>78</v>
      </c>
      <c r="Q275" s="4"/>
      <c r="R275" s="462" t="s">
        <v>79</v>
      </c>
      <c r="S275" s="462" t="s">
        <v>80</v>
      </c>
      <c r="T275" s="462" t="str">
        <f>T11</f>
        <v>CUMPLE CON EL REQUERIMIENTO OBLIGATORIO DE QUE CADA CERTIFICADO DEBE ESTAR SOPORTADO EN MÍNIMO DOS DE LOS CÓDIGOS UNSPSC?</v>
      </c>
      <c r="U275" s="9"/>
      <c r="V275" s="9"/>
      <c r="W275" s="36"/>
      <c r="X275" s="36"/>
      <c r="Y275" s="36"/>
      <c r="Z275" s="36"/>
      <c r="AA275" s="36"/>
      <c r="AB275" s="36"/>
      <c r="AC275" s="36"/>
      <c r="AD275" s="5"/>
      <c r="AE275" s="5"/>
      <c r="AF275" s="5"/>
      <c r="AG275" s="5"/>
      <c r="AH275" s="20"/>
    </row>
    <row r="276" spans="1:34" s="8" customFormat="1" ht="105" hidden="1" customHeight="1">
      <c r="B276" s="461"/>
      <c r="C276" s="463"/>
      <c r="D276" s="463"/>
      <c r="E276" s="463"/>
      <c r="F276" s="463"/>
      <c r="G276" s="463"/>
      <c r="H276" s="463"/>
      <c r="I276" s="463"/>
      <c r="J276" s="467" t="s">
        <v>82</v>
      </c>
      <c r="K276" s="468"/>
      <c r="L276" s="468"/>
      <c r="M276" s="469"/>
      <c r="N276" s="463"/>
      <c r="O276" s="463"/>
      <c r="P276" s="3" t="s">
        <v>12</v>
      </c>
      <c r="Q276" s="3" t="s">
        <v>81</v>
      </c>
      <c r="R276" s="463"/>
      <c r="S276" s="463"/>
      <c r="T276" s="463"/>
      <c r="U276" s="9"/>
      <c r="V276" s="9"/>
      <c r="W276" s="36"/>
      <c r="X276" s="36"/>
      <c r="Y276" s="36"/>
      <c r="Z276" s="36"/>
      <c r="AA276" s="36"/>
      <c r="AB276" s="36"/>
      <c r="AC276" s="36"/>
      <c r="AD276" s="5"/>
      <c r="AE276" s="5"/>
      <c r="AF276" s="5"/>
      <c r="AG276" s="5"/>
      <c r="AH276" s="20"/>
    </row>
    <row r="277" spans="1:34" s="5" customFormat="1" ht="24.95" hidden="1" customHeight="1">
      <c r="A277" s="10"/>
      <c r="B277" s="396">
        <v>1</v>
      </c>
      <c r="C277" s="399"/>
      <c r="D277" s="399"/>
      <c r="E277" s="399"/>
      <c r="F277" s="399"/>
      <c r="G277" s="402"/>
      <c r="H277" s="405"/>
      <c r="I277" s="408"/>
      <c r="J277" s="667"/>
      <c r="K277" s="135">
        <v>461516</v>
      </c>
      <c r="L277" s="667"/>
      <c r="M277" s="135">
        <v>811115</v>
      </c>
      <c r="N277" s="411"/>
      <c r="O277" s="411"/>
      <c r="P277" s="414"/>
      <c r="Q277" s="417"/>
      <c r="R277" s="417"/>
      <c r="S277" s="420">
        <f>IF(COUNTIF(J277:M279,"CUMPLE")&gt;=1,(G277*I277),0)* (IF(N277="PRESENTÓ CERTIFICADO",1,0))* (IF(O277="ACORDE A ITEM 5.2.1 (T.R.)",1,0) )* ( IF(OR(Q277="SIN OBSERVACIÓN", Q277="REQUERIMIENTOS SUBSANADOS"),1,0)) *(IF(OR(R277="NINGUNO", R277="CUMPLEN CON LO SOLICITADO"),1,0))</f>
        <v>0</v>
      </c>
      <c r="T277" s="448"/>
      <c r="W277" s="36"/>
      <c r="X277" s="36"/>
      <c r="Y277" s="36"/>
      <c r="Z277" s="36"/>
      <c r="AA277" s="36"/>
      <c r="AB277" s="36"/>
      <c r="AC277" s="36"/>
      <c r="AH277" s="8"/>
    </row>
    <row r="278" spans="1:34" s="5" customFormat="1" ht="24.95" hidden="1" customHeight="1">
      <c r="A278" s="10"/>
      <c r="B278" s="397"/>
      <c r="C278" s="400"/>
      <c r="D278" s="400"/>
      <c r="E278" s="400"/>
      <c r="F278" s="400"/>
      <c r="G278" s="403"/>
      <c r="H278" s="406"/>
      <c r="I278" s="409"/>
      <c r="J278" s="667"/>
      <c r="K278" s="135">
        <v>721515</v>
      </c>
      <c r="L278" s="667"/>
      <c r="M278" s="135">
        <v>811117</v>
      </c>
      <c r="N278" s="412"/>
      <c r="O278" s="412"/>
      <c r="P278" s="415"/>
      <c r="Q278" s="418"/>
      <c r="R278" s="418"/>
      <c r="S278" s="421"/>
      <c r="T278" s="449"/>
      <c r="W278" s="36"/>
      <c r="X278" s="36"/>
      <c r="Y278" s="36"/>
      <c r="Z278" s="36"/>
      <c r="AA278" s="36"/>
      <c r="AB278" s="36"/>
      <c r="AC278" s="36"/>
      <c r="AH278" s="8"/>
    </row>
    <row r="279" spans="1:34" s="5" customFormat="1" ht="24.95" hidden="1" customHeight="1">
      <c r="A279" s="10"/>
      <c r="B279" s="398"/>
      <c r="C279" s="401"/>
      <c r="D279" s="401"/>
      <c r="E279" s="401"/>
      <c r="F279" s="401"/>
      <c r="G279" s="404"/>
      <c r="H279" s="407"/>
      <c r="I279" s="410"/>
      <c r="J279" s="667"/>
      <c r="K279" s="135">
        <v>721516</v>
      </c>
      <c r="L279" s="667"/>
      <c r="M279" s="135">
        <v>921217</v>
      </c>
      <c r="N279" s="413"/>
      <c r="O279" s="413"/>
      <c r="P279" s="416"/>
      <c r="Q279" s="419"/>
      <c r="R279" s="419"/>
      <c r="S279" s="422"/>
      <c r="T279" s="449"/>
      <c r="W279" s="36"/>
      <c r="X279" s="36"/>
      <c r="Y279" s="36"/>
      <c r="Z279" s="36"/>
      <c r="AA279" s="36"/>
      <c r="AB279" s="36"/>
      <c r="AC279" s="36"/>
    </row>
    <row r="280" spans="1:34" s="5" customFormat="1" ht="24.95" hidden="1" customHeight="1">
      <c r="A280" s="10"/>
      <c r="B280" s="396">
        <v>2</v>
      </c>
      <c r="C280" s="433"/>
      <c r="D280" s="433"/>
      <c r="E280" s="433"/>
      <c r="F280" s="433"/>
      <c r="G280" s="436"/>
      <c r="H280" s="405"/>
      <c r="I280" s="439"/>
      <c r="J280" s="667"/>
      <c r="K280" s="135">
        <v>461516</v>
      </c>
      <c r="L280" s="667"/>
      <c r="M280" s="135">
        <v>811115</v>
      </c>
      <c r="N280" s="411"/>
      <c r="O280" s="411"/>
      <c r="P280" s="442"/>
      <c r="Q280" s="445"/>
      <c r="R280" s="445"/>
      <c r="S280" s="420">
        <f t="shared" ref="S280" si="52">IF(COUNTIF(J280:M282,"CUMPLE")&gt;=1,(G280*I280),0)* (IF(N280="PRESENTÓ CERTIFICADO",1,0))* (IF(O280="ACORDE A ITEM 5.2.1 (T.R.)",1,0) )* ( IF(OR(Q280="SIN OBSERVACIÓN", Q280="REQUERIMIENTOS SUBSANADOS"),1,0)) *(IF(OR(R280="NINGUNO", R280="CUMPLEN CON LO SOLICITADO"),1,0))</f>
        <v>0</v>
      </c>
      <c r="T280" s="449"/>
      <c r="W280" s="36"/>
      <c r="X280" s="36"/>
      <c r="Y280" s="36"/>
      <c r="Z280" s="36"/>
      <c r="AA280" s="36"/>
      <c r="AB280" s="36"/>
      <c r="AC280" s="36"/>
    </row>
    <row r="281" spans="1:34" s="5" customFormat="1" ht="24.95" hidden="1" customHeight="1">
      <c r="A281" s="10"/>
      <c r="B281" s="397"/>
      <c r="C281" s="434"/>
      <c r="D281" s="434"/>
      <c r="E281" s="434"/>
      <c r="F281" s="434"/>
      <c r="G281" s="437"/>
      <c r="H281" s="406"/>
      <c r="I281" s="440"/>
      <c r="J281" s="667"/>
      <c r="K281" s="135">
        <v>721515</v>
      </c>
      <c r="L281" s="667"/>
      <c r="M281" s="135">
        <v>811117</v>
      </c>
      <c r="N281" s="412"/>
      <c r="O281" s="412"/>
      <c r="P281" s="443"/>
      <c r="Q281" s="446"/>
      <c r="R281" s="446"/>
      <c r="S281" s="421"/>
      <c r="T281" s="449"/>
      <c r="W281" s="36"/>
      <c r="X281" s="36"/>
      <c r="Y281" s="36"/>
      <c r="Z281" s="36"/>
      <c r="AA281" s="36"/>
      <c r="AB281" s="36"/>
      <c r="AC281" s="36"/>
    </row>
    <row r="282" spans="1:34" s="5" customFormat="1" ht="24.95" hidden="1" customHeight="1">
      <c r="A282" s="10"/>
      <c r="B282" s="398"/>
      <c r="C282" s="435"/>
      <c r="D282" s="435"/>
      <c r="E282" s="435"/>
      <c r="F282" s="435"/>
      <c r="G282" s="438"/>
      <c r="H282" s="407"/>
      <c r="I282" s="441"/>
      <c r="J282" s="667"/>
      <c r="K282" s="135">
        <v>721516</v>
      </c>
      <c r="L282" s="667"/>
      <c r="M282" s="135">
        <v>921217</v>
      </c>
      <c r="N282" s="413"/>
      <c r="O282" s="413"/>
      <c r="P282" s="444"/>
      <c r="Q282" s="447"/>
      <c r="R282" s="447"/>
      <c r="S282" s="422"/>
      <c r="T282" s="449"/>
      <c r="W282" s="36"/>
      <c r="X282" s="36"/>
      <c r="Y282" s="36"/>
      <c r="Z282" s="36"/>
    </row>
    <row r="283" spans="1:34" s="5" customFormat="1" ht="24.95" hidden="1" customHeight="1">
      <c r="A283" s="10"/>
      <c r="B283" s="396">
        <v>3</v>
      </c>
      <c r="C283" s="399"/>
      <c r="D283" s="399"/>
      <c r="E283" s="399"/>
      <c r="F283" s="399"/>
      <c r="G283" s="402"/>
      <c r="H283" s="405"/>
      <c r="I283" s="408"/>
      <c r="J283" s="667"/>
      <c r="K283" s="135">
        <v>461516</v>
      </c>
      <c r="L283" s="667"/>
      <c r="M283" s="135">
        <v>811115</v>
      </c>
      <c r="N283" s="411"/>
      <c r="O283" s="411"/>
      <c r="P283" s="414"/>
      <c r="Q283" s="417"/>
      <c r="R283" s="417"/>
      <c r="S283" s="420">
        <f t="shared" ref="S283" si="53">IF(COUNTIF(J283:M285,"CUMPLE")&gt;=1,(G283*I283),0)* (IF(N283="PRESENTÓ CERTIFICADO",1,0))* (IF(O283="ACORDE A ITEM 5.2.1 (T.R.)",1,0) )* ( IF(OR(Q283="SIN OBSERVACIÓN", Q283="REQUERIMIENTOS SUBSANADOS"),1,0)) *(IF(OR(R283="NINGUNO", R283="CUMPLEN CON LO SOLICITADO"),1,0))</f>
        <v>0</v>
      </c>
      <c r="T283" s="449"/>
      <c r="W283" s="36"/>
      <c r="X283" s="36"/>
      <c r="Y283" s="36"/>
      <c r="Z283" s="36"/>
      <c r="AA283" s="2"/>
      <c r="AB283" s="2"/>
      <c r="AC283" s="2"/>
      <c r="AD283" s="2"/>
      <c r="AE283" s="2"/>
      <c r="AF283" s="2"/>
      <c r="AG283" s="2"/>
    </row>
    <row r="284" spans="1:34" s="5" customFormat="1" ht="24.95" hidden="1" customHeight="1">
      <c r="A284" s="10"/>
      <c r="B284" s="397"/>
      <c r="C284" s="400"/>
      <c r="D284" s="400"/>
      <c r="E284" s="400"/>
      <c r="F284" s="400"/>
      <c r="G284" s="403"/>
      <c r="H284" s="406"/>
      <c r="I284" s="409"/>
      <c r="J284" s="667"/>
      <c r="K284" s="135">
        <v>721515</v>
      </c>
      <c r="L284" s="667"/>
      <c r="M284" s="135">
        <v>811117</v>
      </c>
      <c r="N284" s="412"/>
      <c r="O284" s="412"/>
      <c r="P284" s="415"/>
      <c r="Q284" s="418"/>
      <c r="R284" s="418"/>
      <c r="S284" s="421"/>
      <c r="T284" s="449"/>
      <c r="W284" s="36"/>
      <c r="X284" s="36"/>
      <c r="Y284" s="36"/>
      <c r="Z284" s="36"/>
    </row>
    <row r="285" spans="1:34" s="5" customFormat="1" ht="24.95" hidden="1" customHeight="1">
      <c r="A285" s="10"/>
      <c r="B285" s="398"/>
      <c r="C285" s="401"/>
      <c r="D285" s="401"/>
      <c r="E285" s="401"/>
      <c r="F285" s="401"/>
      <c r="G285" s="404"/>
      <c r="H285" s="407"/>
      <c r="I285" s="410"/>
      <c r="J285" s="667"/>
      <c r="K285" s="135">
        <v>721516</v>
      </c>
      <c r="L285" s="667"/>
      <c r="M285" s="135">
        <v>921217</v>
      </c>
      <c r="N285" s="413"/>
      <c r="O285" s="413"/>
      <c r="P285" s="416"/>
      <c r="Q285" s="419"/>
      <c r="R285" s="419"/>
      <c r="S285" s="422"/>
      <c r="T285" s="449"/>
      <c r="W285" s="36"/>
      <c r="X285" s="36"/>
      <c r="Y285" s="36"/>
      <c r="Z285" s="36"/>
      <c r="AA285" s="20"/>
      <c r="AB285" s="20"/>
      <c r="AC285" s="20"/>
      <c r="AD285" s="20"/>
      <c r="AE285" s="20"/>
      <c r="AF285" s="20"/>
      <c r="AG285" s="20"/>
    </row>
    <row r="286" spans="1:34" s="5" customFormat="1" ht="24.95" hidden="1" customHeight="1">
      <c r="A286" s="10"/>
      <c r="B286" s="396">
        <v>4</v>
      </c>
      <c r="C286" s="433"/>
      <c r="D286" s="433"/>
      <c r="E286" s="433"/>
      <c r="F286" s="433"/>
      <c r="G286" s="436"/>
      <c r="H286" s="405"/>
      <c r="I286" s="439"/>
      <c r="J286" s="667"/>
      <c r="K286" s="135">
        <v>461516</v>
      </c>
      <c r="L286" s="667"/>
      <c r="M286" s="135">
        <v>811115</v>
      </c>
      <c r="N286" s="411"/>
      <c r="O286" s="411"/>
      <c r="P286" s="442"/>
      <c r="Q286" s="445"/>
      <c r="R286" s="445"/>
      <c r="S286" s="420">
        <f t="shared" ref="S286" si="54">IF(COUNTIF(J286:M288,"CUMPLE")&gt;=1,(G286*I286),0)* (IF(N286="PRESENTÓ CERTIFICADO",1,0))* (IF(O286="ACORDE A ITEM 5.2.1 (T.R.)",1,0) )* ( IF(OR(Q286="SIN OBSERVACIÓN", Q286="REQUERIMIENTOS SUBSANADOS"),1,0)) *(IF(OR(R286="NINGUNO", R286="CUMPLEN CON LO SOLICITADO"),1,0))</f>
        <v>0</v>
      </c>
      <c r="T286" s="449"/>
      <c r="W286" s="36"/>
      <c r="X286" s="36"/>
      <c r="Y286" s="36"/>
      <c r="Z286" s="36"/>
      <c r="AA286" s="20"/>
      <c r="AB286" s="20"/>
      <c r="AC286" s="20"/>
      <c r="AD286" s="20"/>
      <c r="AE286" s="20"/>
      <c r="AF286" s="20"/>
      <c r="AG286" s="20"/>
    </row>
    <row r="287" spans="1:34" s="5" customFormat="1" ht="24.95" hidden="1" customHeight="1">
      <c r="A287" s="10"/>
      <c r="B287" s="397"/>
      <c r="C287" s="434"/>
      <c r="D287" s="434"/>
      <c r="E287" s="434"/>
      <c r="F287" s="434"/>
      <c r="G287" s="437"/>
      <c r="H287" s="406"/>
      <c r="I287" s="440"/>
      <c r="J287" s="667"/>
      <c r="K287" s="135">
        <v>721515</v>
      </c>
      <c r="L287" s="667"/>
      <c r="M287" s="135">
        <v>811117</v>
      </c>
      <c r="N287" s="412"/>
      <c r="O287" s="412"/>
      <c r="P287" s="443"/>
      <c r="Q287" s="446"/>
      <c r="R287" s="446"/>
      <c r="S287" s="421"/>
      <c r="T287" s="449"/>
      <c r="W287" s="36"/>
      <c r="X287" s="36"/>
      <c r="Y287" s="36"/>
      <c r="Z287" s="36"/>
      <c r="AA287" s="20"/>
      <c r="AB287" s="20"/>
      <c r="AC287" s="20"/>
      <c r="AD287" s="20"/>
      <c r="AE287" s="20"/>
      <c r="AF287" s="20"/>
      <c r="AG287" s="20"/>
    </row>
    <row r="288" spans="1:34" s="5" customFormat="1" ht="24.95" hidden="1" customHeight="1">
      <c r="A288" s="10"/>
      <c r="B288" s="398"/>
      <c r="C288" s="435"/>
      <c r="D288" s="435"/>
      <c r="E288" s="435"/>
      <c r="F288" s="435"/>
      <c r="G288" s="438"/>
      <c r="H288" s="407"/>
      <c r="I288" s="441"/>
      <c r="J288" s="667"/>
      <c r="K288" s="135">
        <v>721516</v>
      </c>
      <c r="L288" s="667"/>
      <c r="M288" s="135">
        <v>921217</v>
      </c>
      <c r="N288" s="413"/>
      <c r="O288" s="413"/>
      <c r="P288" s="444"/>
      <c r="Q288" s="447"/>
      <c r="R288" s="447"/>
      <c r="S288" s="422"/>
      <c r="T288" s="449"/>
      <c r="W288" s="36"/>
      <c r="X288" s="36"/>
      <c r="Y288" s="36"/>
      <c r="Z288" s="36"/>
      <c r="AA288" s="36"/>
      <c r="AB288" s="36"/>
      <c r="AC288" s="36"/>
      <c r="AD288" s="8"/>
      <c r="AE288" s="8"/>
      <c r="AF288" s="8"/>
      <c r="AG288" s="8"/>
    </row>
    <row r="289" spans="1:34" s="5" customFormat="1" ht="24.95" hidden="1" customHeight="1">
      <c r="A289" s="10"/>
      <c r="B289" s="396">
        <v>5</v>
      </c>
      <c r="C289" s="399"/>
      <c r="D289" s="399"/>
      <c r="E289" s="399"/>
      <c r="F289" s="399"/>
      <c r="G289" s="402"/>
      <c r="H289" s="405"/>
      <c r="I289" s="408"/>
      <c r="J289" s="667"/>
      <c r="K289" s="135">
        <v>461516</v>
      </c>
      <c r="L289" s="667"/>
      <c r="M289" s="135">
        <v>811115</v>
      </c>
      <c r="N289" s="411"/>
      <c r="O289" s="411"/>
      <c r="P289" s="414"/>
      <c r="Q289" s="417"/>
      <c r="R289" s="417"/>
      <c r="S289" s="420">
        <f t="shared" ref="S289" si="55">IF(COUNTIF(J289:M291,"CUMPLE")&gt;=1,(G289*I289),0)* (IF(N289="PRESENTÓ CERTIFICADO",1,0))* (IF(O289="ACORDE A ITEM 5.2.1 (T.R.)",1,0) )* ( IF(OR(Q289="SIN OBSERVACIÓN", Q289="REQUERIMIENTOS SUBSANADOS"),1,0)) *(IF(OR(R289="NINGUNO", R289="CUMPLEN CON LO SOLICITADO"),1,0))</f>
        <v>0</v>
      </c>
      <c r="T289" s="449"/>
      <c r="W289" s="36"/>
      <c r="X289" s="36"/>
      <c r="Y289" s="36"/>
      <c r="Z289" s="36"/>
      <c r="AA289" s="36"/>
      <c r="AB289" s="36"/>
      <c r="AC289" s="36"/>
      <c r="AD289" s="8"/>
      <c r="AE289" s="8"/>
      <c r="AF289" s="8"/>
      <c r="AG289" s="8"/>
    </row>
    <row r="290" spans="1:34" s="5" customFormat="1" ht="24.95" hidden="1" customHeight="1">
      <c r="A290" s="10"/>
      <c r="B290" s="397"/>
      <c r="C290" s="400"/>
      <c r="D290" s="400"/>
      <c r="E290" s="400"/>
      <c r="F290" s="400"/>
      <c r="G290" s="403"/>
      <c r="H290" s="406"/>
      <c r="I290" s="409"/>
      <c r="J290" s="667"/>
      <c r="K290" s="135">
        <v>721515</v>
      </c>
      <c r="L290" s="667"/>
      <c r="M290" s="135">
        <v>811117</v>
      </c>
      <c r="N290" s="412"/>
      <c r="O290" s="412"/>
      <c r="P290" s="415"/>
      <c r="Q290" s="418"/>
      <c r="R290" s="418"/>
      <c r="S290" s="421"/>
      <c r="T290" s="449"/>
      <c r="W290" s="36"/>
      <c r="X290" s="36"/>
      <c r="Y290" s="36"/>
      <c r="Z290" s="36"/>
      <c r="AA290" s="36"/>
      <c r="AB290" s="36"/>
      <c r="AC290" s="36"/>
    </row>
    <row r="291" spans="1:34" s="5" customFormat="1" ht="24.95" hidden="1" customHeight="1">
      <c r="A291" s="10"/>
      <c r="B291" s="398"/>
      <c r="C291" s="401"/>
      <c r="D291" s="401"/>
      <c r="E291" s="401"/>
      <c r="F291" s="401"/>
      <c r="G291" s="404"/>
      <c r="H291" s="407"/>
      <c r="I291" s="410"/>
      <c r="J291" s="667"/>
      <c r="K291" s="135">
        <v>721516</v>
      </c>
      <c r="L291" s="667"/>
      <c r="M291" s="135">
        <v>921217</v>
      </c>
      <c r="N291" s="413"/>
      <c r="O291" s="413"/>
      <c r="P291" s="416"/>
      <c r="Q291" s="419"/>
      <c r="R291" s="419"/>
      <c r="S291" s="422"/>
      <c r="T291" s="450"/>
      <c r="W291" s="36"/>
      <c r="X291" s="36"/>
      <c r="Y291" s="36"/>
      <c r="Z291" s="36"/>
      <c r="AA291" s="36"/>
      <c r="AB291" s="36"/>
      <c r="AC291" s="36"/>
    </row>
    <row r="292" spans="1:34" s="2" customFormat="1" ht="24.95" hidden="1" customHeight="1">
      <c r="B292" s="423" t="str">
        <f>IF(S293=" "," ",IF(S293&gt;=$H$6,"CUMPLE CON LA EXPERIENCIA REQUERIDA","NO CUMPLE CON LA EXPERIENCIA REQUERIDA"))</f>
        <v>NO CUMPLE CON LA EXPERIENCIA REQUERIDA</v>
      </c>
      <c r="C292" s="424"/>
      <c r="D292" s="424"/>
      <c r="E292" s="424"/>
      <c r="F292" s="424"/>
      <c r="G292" s="424"/>
      <c r="H292" s="424"/>
      <c r="I292" s="424"/>
      <c r="J292" s="424"/>
      <c r="K292" s="424"/>
      <c r="L292" s="424"/>
      <c r="M292" s="424"/>
      <c r="N292" s="424"/>
      <c r="O292" s="425"/>
      <c r="P292" s="429" t="s">
        <v>21</v>
      </c>
      <c r="Q292" s="430"/>
      <c r="R292" s="7"/>
      <c r="S292" s="6">
        <f>IF(T277="SI",SUM(S277:S291),0)</f>
        <v>0</v>
      </c>
      <c r="T292" s="431" t="str">
        <f>IF(S293=" "," ",IF(S293&gt;=$H$6,"CUMPLE","NO CUMPLE"))</f>
        <v>NO CUMPLE</v>
      </c>
      <c r="W292" s="36"/>
      <c r="X292" s="36"/>
      <c r="Y292" s="36"/>
      <c r="Z292" s="36"/>
      <c r="AA292" s="36"/>
      <c r="AB292" s="36"/>
      <c r="AC292" s="36"/>
      <c r="AD292" s="5"/>
      <c r="AE292" s="5"/>
      <c r="AF292" s="5"/>
      <c r="AG292" s="5"/>
      <c r="AH292" s="5"/>
    </row>
    <row r="293" spans="1:34" s="5" customFormat="1" ht="24.95" hidden="1" customHeight="1">
      <c r="B293" s="426"/>
      <c r="C293" s="427"/>
      <c r="D293" s="427"/>
      <c r="E293" s="427"/>
      <c r="F293" s="427"/>
      <c r="G293" s="427"/>
      <c r="H293" s="427"/>
      <c r="I293" s="427"/>
      <c r="J293" s="427"/>
      <c r="K293" s="427"/>
      <c r="L293" s="427"/>
      <c r="M293" s="427"/>
      <c r="N293" s="427"/>
      <c r="O293" s="428"/>
      <c r="P293" s="429" t="s">
        <v>23</v>
      </c>
      <c r="Q293" s="430"/>
      <c r="R293" s="7"/>
      <c r="S293" s="74">
        <f>IFERROR((S292/$P$6)," ")</f>
        <v>0</v>
      </c>
      <c r="T293" s="432"/>
      <c r="W293" s="36"/>
      <c r="X293" s="36"/>
      <c r="Y293" s="36"/>
      <c r="Z293" s="36"/>
      <c r="AA293" s="36"/>
      <c r="AB293" s="36"/>
      <c r="AC293" s="36"/>
    </row>
    <row r="294" spans="1:34" ht="30" hidden="1" customHeight="1">
      <c r="AA294" s="36"/>
      <c r="AB294" s="36"/>
      <c r="AC294" s="36"/>
      <c r="AD294" s="5"/>
      <c r="AE294" s="5"/>
      <c r="AF294" s="5"/>
      <c r="AG294" s="5"/>
      <c r="AH294" s="2"/>
    </row>
    <row r="295" spans="1:34" ht="30" hidden="1" customHeight="1">
      <c r="AA295" s="36"/>
      <c r="AB295" s="36"/>
      <c r="AC295" s="36"/>
      <c r="AD295" s="5"/>
      <c r="AE295" s="5"/>
      <c r="AF295" s="5"/>
      <c r="AG295" s="5"/>
      <c r="AH295" s="5"/>
    </row>
    <row r="296" spans="1:34" ht="36" hidden="1" customHeight="1">
      <c r="B296" s="94">
        <v>14</v>
      </c>
      <c r="C296" s="451" t="s">
        <v>75</v>
      </c>
      <c r="D296" s="452"/>
      <c r="E296" s="453"/>
      <c r="F296" s="454" t="str">
        <f>IFERROR(VLOOKUP(B296,LISTA_OFERENTES,2,FALSE)," ")</f>
        <v>N</v>
      </c>
      <c r="G296" s="455"/>
      <c r="H296" s="455"/>
      <c r="I296" s="455"/>
      <c r="J296" s="455"/>
      <c r="K296" s="455"/>
      <c r="L296" s="455"/>
      <c r="M296" s="455"/>
      <c r="N296" s="455"/>
      <c r="O296" s="456"/>
      <c r="P296" s="457" t="s">
        <v>102</v>
      </c>
      <c r="Q296" s="458"/>
      <c r="R296" s="459"/>
      <c r="S296" s="332">
        <f>5-(INT(COUNTBLANK(C299:C313))-10)</f>
        <v>0</v>
      </c>
      <c r="T296" s="2"/>
      <c r="AA296" s="36"/>
      <c r="AB296" s="36"/>
      <c r="AC296" s="36"/>
      <c r="AD296" s="5"/>
      <c r="AE296" s="5"/>
      <c r="AF296" s="5"/>
      <c r="AG296" s="5"/>
    </row>
    <row r="297" spans="1:34" s="8" customFormat="1" ht="30" hidden="1" customHeight="1">
      <c r="B297" s="460" t="s">
        <v>43</v>
      </c>
      <c r="C297" s="462" t="s">
        <v>14</v>
      </c>
      <c r="D297" s="462" t="s">
        <v>15</v>
      </c>
      <c r="E297" s="462" t="s">
        <v>16</v>
      </c>
      <c r="F297" s="462" t="s">
        <v>17</v>
      </c>
      <c r="G297" s="462" t="s">
        <v>18</v>
      </c>
      <c r="H297" s="462" t="s">
        <v>19</v>
      </c>
      <c r="I297" s="462" t="s">
        <v>20</v>
      </c>
      <c r="J297" s="464" t="s">
        <v>50</v>
      </c>
      <c r="K297" s="465"/>
      <c r="L297" s="465"/>
      <c r="M297" s="466"/>
      <c r="N297" s="462" t="s">
        <v>76</v>
      </c>
      <c r="O297" s="462" t="s">
        <v>77</v>
      </c>
      <c r="P297" s="4" t="s">
        <v>78</v>
      </c>
      <c r="Q297" s="4"/>
      <c r="R297" s="462" t="s">
        <v>79</v>
      </c>
      <c r="S297" s="462" t="s">
        <v>80</v>
      </c>
      <c r="T297" s="462" t="str">
        <f>T11</f>
        <v>CUMPLE CON EL REQUERIMIENTO OBLIGATORIO DE QUE CADA CERTIFICADO DEBE ESTAR SOPORTADO EN MÍNIMO DOS DE LOS CÓDIGOS UNSPSC?</v>
      </c>
      <c r="U297" s="9"/>
      <c r="V297" s="9"/>
      <c r="W297" s="36"/>
      <c r="X297" s="36"/>
      <c r="Y297" s="36"/>
      <c r="Z297" s="36"/>
      <c r="AA297" s="36"/>
      <c r="AB297" s="36"/>
      <c r="AC297" s="36"/>
      <c r="AD297" s="5"/>
      <c r="AE297" s="5"/>
      <c r="AF297" s="5"/>
      <c r="AG297" s="5"/>
      <c r="AH297" s="20"/>
    </row>
    <row r="298" spans="1:34" s="8" customFormat="1" ht="103.5" hidden="1" customHeight="1">
      <c r="B298" s="461"/>
      <c r="C298" s="463"/>
      <c r="D298" s="463"/>
      <c r="E298" s="463"/>
      <c r="F298" s="463"/>
      <c r="G298" s="463"/>
      <c r="H298" s="463"/>
      <c r="I298" s="463"/>
      <c r="J298" s="467" t="s">
        <v>82</v>
      </c>
      <c r="K298" s="468"/>
      <c r="L298" s="468"/>
      <c r="M298" s="469"/>
      <c r="N298" s="463"/>
      <c r="O298" s="463"/>
      <c r="P298" s="3" t="s">
        <v>12</v>
      </c>
      <c r="Q298" s="3" t="s">
        <v>81</v>
      </c>
      <c r="R298" s="463"/>
      <c r="S298" s="463"/>
      <c r="T298" s="463"/>
      <c r="U298" s="9"/>
      <c r="V298" s="9"/>
      <c r="W298" s="36"/>
      <c r="X298" s="36"/>
      <c r="Y298" s="36"/>
      <c r="Z298" s="36"/>
      <c r="AA298" s="36"/>
      <c r="AB298" s="36"/>
      <c r="AC298" s="36"/>
      <c r="AD298" s="5"/>
      <c r="AE298" s="5"/>
      <c r="AF298" s="5"/>
      <c r="AG298" s="5"/>
      <c r="AH298" s="20"/>
    </row>
    <row r="299" spans="1:34" s="5" customFormat="1" ht="24.95" hidden="1" customHeight="1">
      <c r="A299" s="10"/>
      <c r="B299" s="396">
        <v>1</v>
      </c>
      <c r="C299" s="399"/>
      <c r="D299" s="399"/>
      <c r="E299" s="399"/>
      <c r="F299" s="399"/>
      <c r="G299" s="402"/>
      <c r="H299" s="405"/>
      <c r="I299" s="408"/>
      <c r="J299" s="667"/>
      <c r="K299" s="135">
        <v>461516</v>
      </c>
      <c r="L299" s="667"/>
      <c r="M299" s="135">
        <v>811115</v>
      </c>
      <c r="N299" s="411"/>
      <c r="O299" s="411"/>
      <c r="P299" s="414"/>
      <c r="Q299" s="417"/>
      <c r="R299" s="417"/>
      <c r="S299" s="420">
        <f>IF(COUNTIF(J299:M301,"CUMPLE")&gt;=1,(G299*I299),0)* (IF(N299="PRESENTÓ CERTIFICADO",1,0))* (IF(O299="ACORDE A ITEM 5.2.1 (T.R.)",1,0) )* ( IF(OR(Q299="SIN OBSERVACIÓN", Q299="REQUERIMIENTOS SUBSANADOS"),1,0)) *(IF(OR(R299="NINGUNO", R299="CUMPLEN CON LO SOLICITADO"),1,0))</f>
        <v>0</v>
      </c>
      <c r="T299" s="448"/>
      <c r="W299" s="36"/>
      <c r="X299" s="36"/>
      <c r="Y299" s="36"/>
      <c r="Z299" s="36"/>
      <c r="AA299" s="36"/>
      <c r="AB299" s="36"/>
      <c r="AC299" s="36"/>
      <c r="AH299" s="8"/>
    </row>
    <row r="300" spans="1:34" s="5" customFormat="1" ht="24.95" hidden="1" customHeight="1">
      <c r="A300" s="10"/>
      <c r="B300" s="397"/>
      <c r="C300" s="400"/>
      <c r="D300" s="400"/>
      <c r="E300" s="400"/>
      <c r="F300" s="400"/>
      <c r="G300" s="403"/>
      <c r="H300" s="406"/>
      <c r="I300" s="409"/>
      <c r="J300" s="667"/>
      <c r="K300" s="135">
        <v>721515</v>
      </c>
      <c r="L300" s="667"/>
      <c r="M300" s="135">
        <v>811117</v>
      </c>
      <c r="N300" s="412"/>
      <c r="O300" s="412"/>
      <c r="P300" s="415"/>
      <c r="Q300" s="418"/>
      <c r="R300" s="418"/>
      <c r="S300" s="421"/>
      <c r="T300" s="449"/>
      <c r="W300" s="36"/>
      <c r="X300" s="36"/>
      <c r="Y300" s="36"/>
      <c r="Z300" s="36"/>
      <c r="AA300" s="36"/>
      <c r="AB300" s="36"/>
      <c r="AC300" s="36"/>
      <c r="AH300" s="8"/>
    </row>
    <row r="301" spans="1:34" s="5" customFormat="1" ht="24.95" hidden="1" customHeight="1">
      <c r="A301" s="10"/>
      <c r="B301" s="398"/>
      <c r="C301" s="401"/>
      <c r="D301" s="401"/>
      <c r="E301" s="401"/>
      <c r="F301" s="401"/>
      <c r="G301" s="404"/>
      <c r="H301" s="407"/>
      <c r="I301" s="410"/>
      <c r="J301" s="667"/>
      <c r="K301" s="135">
        <v>721516</v>
      </c>
      <c r="L301" s="667"/>
      <c r="M301" s="135">
        <v>921217</v>
      </c>
      <c r="N301" s="413"/>
      <c r="O301" s="413"/>
      <c r="P301" s="416"/>
      <c r="Q301" s="419"/>
      <c r="R301" s="419"/>
      <c r="S301" s="422"/>
      <c r="T301" s="449"/>
      <c r="W301" s="36"/>
      <c r="X301" s="36"/>
      <c r="Y301" s="36"/>
      <c r="Z301" s="36"/>
      <c r="AA301" s="36"/>
      <c r="AB301" s="36"/>
      <c r="AC301" s="36"/>
    </row>
    <row r="302" spans="1:34" s="5" customFormat="1" ht="24.95" hidden="1" customHeight="1">
      <c r="A302" s="10"/>
      <c r="B302" s="396">
        <v>2</v>
      </c>
      <c r="C302" s="433"/>
      <c r="D302" s="433"/>
      <c r="E302" s="433"/>
      <c r="F302" s="433"/>
      <c r="G302" s="436"/>
      <c r="H302" s="405"/>
      <c r="I302" s="439"/>
      <c r="J302" s="667"/>
      <c r="K302" s="135">
        <v>461516</v>
      </c>
      <c r="L302" s="667"/>
      <c r="M302" s="135">
        <v>811115</v>
      </c>
      <c r="N302" s="411"/>
      <c r="O302" s="411"/>
      <c r="P302" s="442"/>
      <c r="Q302" s="445"/>
      <c r="R302" s="445"/>
      <c r="S302" s="420">
        <f t="shared" ref="S302" si="56">IF(COUNTIF(J302:M304,"CUMPLE")&gt;=1,(G302*I302),0)* (IF(N302="PRESENTÓ CERTIFICADO",1,0))* (IF(O302="ACORDE A ITEM 5.2.1 (T.R.)",1,0) )* ( IF(OR(Q302="SIN OBSERVACIÓN", Q302="REQUERIMIENTOS SUBSANADOS"),1,0)) *(IF(OR(R302="NINGUNO", R302="CUMPLEN CON LO SOLICITADO"),1,0))</f>
        <v>0</v>
      </c>
      <c r="T302" s="449"/>
      <c r="W302" s="36"/>
      <c r="X302" s="36"/>
      <c r="Y302" s="36"/>
      <c r="Z302" s="36"/>
      <c r="AA302" s="36"/>
      <c r="AB302" s="36"/>
      <c r="AC302" s="36"/>
    </row>
    <row r="303" spans="1:34" s="5" customFormat="1" ht="24.95" hidden="1" customHeight="1">
      <c r="A303" s="10"/>
      <c r="B303" s="397"/>
      <c r="C303" s="434"/>
      <c r="D303" s="434"/>
      <c r="E303" s="434"/>
      <c r="F303" s="434"/>
      <c r="G303" s="437"/>
      <c r="H303" s="406"/>
      <c r="I303" s="440"/>
      <c r="J303" s="667"/>
      <c r="K303" s="135">
        <v>721515</v>
      </c>
      <c r="L303" s="667"/>
      <c r="M303" s="135">
        <v>811117</v>
      </c>
      <c r="N303" s="412"/>
      <c r="O303" s="412"/>
      <c r="P303" s="443"/>
      <c r="Q303" s="446"/>
      <c r="R303" s="446"/>
      <c r="S303" s="421"/>
      <c r="T303" s="449"/>
      <c r="W303" s="36"/>
      <c r="X303" s="36"/>
      <c r="Y303" s="36"/>
      <c r="Z303" s="36"/>
      <c r="AA303" s="36"/>
      <c r="AB303" s="36"/>
      <c r="AC303" s="36"/>
    </row>
    <row r="304" spans="1:34" s="5" customFormat="1" ht="24.95" hidden="1" customHeight="1">
      <c r="A304" s="10"/>
      <c r="B304" s="398"/>
      <c r="C304" s="435"/>
      <c r="D304" s="435"/>
      <c r="E304" s="435"/>
      <c r="F304" s="435"/>
      <c r="G304" s="438"/>
      <c r="H304" s="407"/>
      <c r="I304" s="441"/>
      <c r="J304" s="667"/>
      <c r="K304" s="135">
        <v>721516</v>
      </c>
      <c r="L304" s="667"/>
      <c r="M304" s="135">
        <v>921217</v>
      </c>
      <c r="N304" s="413"/>
      <c r="O304" s="413"/>
      <c r="P304" s="444"/>
      <c r="Q304" s="447"/>
      <c r="R304" s="447"/>
      <c r="S304" s="422"/>
      <c r="T304" s="449"/>
      <c r="W304" s="36"/>
      <c r="X304" s="36"/>
      <c r="Y304" s="36"/>
      <c r="Z304" s="36"/>
    </row>
    <row r="305" spans="1:34" s="5" customFormat="1" ht="24.95" hidden="1" customHeight="1">
      <c r="A305" s="10"/>
      <c r="B305" s="396">
        <v>3</v>
      </c>
      <c r="C305" s="399"/>
      <c r="D305" s="399"/>
      <c r="E305" s="399"/>
      <c r="F305" s="399"/>
      <c r="G305" s="402"/>
      <c r="H305" s="405"/>
      <c r="I305" s="408"/>
      <c r="J305" s="667"/>
      <c r="K305" s="135">
        <v>461516</v>
      </c>
      <c r="L305" s="667"/>
      <c r="M305" s="135">
        <v>811115</v>
      </c>
      <c r="N305" s="411"/>
      <c r="O305" s="411"/>
      <c r="P305" s="414"/>
      <c r="Q305" s="417"/>
      <c r="R305" s="417"/>
      <c r="S305" s="420">
        <f t="shared" ref="S305" si="57">IF(COUNTIF(J305:M307,"CUMPLE")&gt;=1,(G305*I305),0)* (IF(N305="PRESENTÓ CERTIFICADO",1,0))* (IF(O305="ACORDE A ITEM 5.2.1 (T.R.)",1,0) )* ( IF(OR(Q305="SIN OBSERVACIÓN", Q305="REQUERIMIENTOS SUBSANADOS"),1,0)) *(IF(OR(R305="NINGUNO", R305="CUMPLEN CON LO SOLICITADO"),1,0))</f>
        <v>0</v>
      </c>
      <c r="T305" s="449"/>
      <c r="W305" s="36"/>
      <c r="X305" s="36"/>
      <c r="Y305" s="36"/>
      <c r="Z305" s="36"/>
      <c r="AA305" s="2"/>
      <c r="AB305" s="2"/>
      <c r="AC305" s="2"/>
      <c r="AD305" s="2"/>
      <c r="AE305" s="2"/>
      <c r="AF305" s="2"/>
      <c r="AG305" s="2"/>
    </row>
    <row r="306" spans="1:34" s="5" customFormat="1" ht="24.95" hidden="1" customHeight="1">
      <c r="A306" s="10"/>
      <c r="B306" s="397"/>
      <c r="C306" s="400"/>
      <c r="D306" s="400"/>
      <c r="E306" s="400"/>
      <c r="F306" s="400"/>
      <c r="G306" s="403"/>
      <c r="H306" s="406"/>
      <c r="I306" s="409"/>
      <c r="J306" s="667"/>
      <c r="K306" s="135">
        <v>721515</v>
      </c>
      <c r="L306" s="667"/>
      <c r="M306" s="135">
        <v>811117</v>
      </c>
      <c r="N306" s="412"/>
      <c r="O306" s="412"/>
      <c r="P306" s="415"/>
      <c r="Q306" s="418"/>
      <c r="R306" s="418"/>
      <c r="S306" s="421"/>
      <c r="T306" s="449"/>
      <c r="W306" s="36"/>
      <c r="X306" s="36"/>
      <c r="Y306" s="36"/>
      <c r="Z306" s="36"/>
    </row>
    <row r="307" spans="1:34" s="5" customFormat="1" ht="24.95" hidden="1" customHeight="1">
      <c r="A307" s="10"/>
      <c r="B307" s="398"/>
      <c r="C307" s="401"/>
      <c r="D307" s="401"/>
      <c r="E307" s="401"/>
      <c r="F307" s="401"/>
      <c r="G307" s="404"/>
      <c r="H307" s="407"/>
      <c r="I307" s="410"/>
      <c r="J307" s="667"/>
      <c r="K307" s="135">
        <v>721516</v>
      </c>
      <c r="L307" s="667"/>
      <c r="M307" s="135">
        <v>921217</v>
      </c>
      <c r="N307" s="413"/>
      <c r="O307" s="413"/>
      <c r="P307" s="416"/>
      <c r="Q307" s="419"/>
      <c r="R307" s="419"/>
      <c r="S307" s="422"/>
      <c r="T307" s="449"/>
      <c r="W307" s="36"/>
      <c r="X307" s="36"/>
      <c r="Y307" s="36"/>
      <c r="Z307" s="36"/>
      <c r="AA307" s="20"/>
      <c r="AB307" s="20"/>
      <c r="AC307" s="20"/>
      <c r="AD307" s="20"/>
      <c r="AE307" s="20"/>
      <c r="AF307" s="20"/>
      <c r="AG307" s="20"/>
    </row>
    <row r="308" spans="1:34" s="5" customFormat="1" ht="24.95" hidden="1" customHeight="1">
      <c r="A308" s="10"/>
      <c r="B308" s="396">
        <v>4</v>
      </c>
      <c r="C308" s="433"/>
      <c r="D308" s="433"/>
      <c r="E308" s="433"/>
      <c r="F308" s="433"/>
      <c r="G308" s="436"/>
      <c r="H308" s="405"/>
      <c r="I308" s="439"/>
      <c r="J308" s="667"/>
      <c r="K308" s="135">
        <v>461516</v>
      </c>
      <c r="L308" s="667"/>
      <c r="M308" s="135">
        <v>811115</v>
      </c>
      <c r="N308" s="411"/>
      <c r="O308" s="411"/>
      <c r="P308" s="442"/>
      <c r="Q308" s="445"/>
      <c r="R308" s="445"/>
      <c r="S308" s="420">
        <f t="shared" ref="S308" si="58">IF(COUNTIF(J308:M310,"CUMPLE")&gt;=1,(G308*I308),0)* (IF(N308="PRESENTÓ CERTIFICADO",1,0))* (IF(O308="ACORDE A ITEM 5.2.1 (T.R.)",1,0) )* ( IF(OR(Q308="SIN OBSERVACIÓN", Q308="REQUERIMIENTOS SUBSANADOS"),1,0)) *(IF(OR(R308="NINGUNO", R308="CUMPLEN CON LO SOLICITADO"),1,0))</f>
        <v>0</v>
      </c>
      <c r="T308" s="449"/>
      <c r="W308" s="36"/>
      <c r="X308" s="36"/>
      <c r="Y308" s="36"/>
      <c r="Z308" s="36"/>
      <c r="AA308" s="20"/>
      <c r="AB308" s="20"/>
      <c r="AC308" s="20"/>
      <c r="AD308" s="20"/>
      <c r="AE308" s="20"/>
      <c r="AF308" s="20"/>
      <c r="AG308" s="20"/>
    </row>
    <row r="309" spans="1:34" s="5" customFormat="1" ht="24.95" hidden="1" customHeight="1">
      <c r="A309" s="10"/>
      <c r="B309" s="397"/>
      <c r="C309" s="434"/>
      <c r="D309" s="434"/>
      <c r="E309" s="434"/>
      <c r="F309" s="434"/>
      <c r="G309" s="437"/>
      <c r="H309" s="406"/>
      <c r="I309" s="440"/>
      <c r="J309" s="667"/>
      <c r="K309" s="135">
        <v>721515</v>
      </c>
      <c r="L309" s="667"/>
      <c r="M309" s="135">
        <v>811117</v>
      </c>
      <c r="N309" s="412"/>
      <c r="O309" s="412"/>
      <c r="P309" s="443"/>
      <c r="Q309" s="446"/>
      <c r="R309" s="446"/>
      <c r="S309" s="421"/>
      <c r="T309" s="449"/>
      <c r="W309" s="36"/>
      <c r="X309" s="36"/>
      <c r="Y309" s="36"/>
      <c r="Z309" s="36"/>
      <c r="AA309" s="20"/>
      <c r="AB309" s="20"/>
      <c r="AC309" s="20"/>
      <c r="AD309" s="20"/>
      <c r="AE309" s="20"/>
      <c r="AF309" s="20"/>
      <c r="AG309" s="20"/>
    </row>
    <row r="310" spans="1:34" s="5" customFormat="1" ht="24.95" hidden="1" customHeight="1">
      <c r="A310" s="10"/>
      <c r="B310" s="398"/>
      <c r="C310" s="435"/>
      <c r="D310" s="435"/>
      <c r="E310" s="435"/>
      <c r="F310" s="435"/>
      <c r="G310" s="438"/>
      <c r="H310" s="407"/>
      <c r="I310" s="441"/>
      <c r="J310" s="667"/>
      <c r="K310" s="135">
        <v>721516</v>
      </c>
      <c r="L310" s="667"/>
      <c r="M310" s="135">
        <v>921217</v>
      </c>
      <c r="N310" s="413"/>
      <c r="O310" s="413"/>
      <c r="P310" s="444"/>
      <c r="Q310" s="447"/>
      <c r="R310" s="447"/>
      <c r="S310" s="422"/>
      <c r="T310" s="449"/>
      <c r="W310" s="36"/>
      <c r="X310" s="36"/>
      <c r="Y310" s="36"/>
      <c r="Z310" s="36"/>
      <c r="AA310" s="36"/>
      <c r="AB310" s="36"/>
      <c r="AC310" s="36"/>
      <c r="AD310" s="8"/>
      <c r="AE310" s="8"/>
      <c r="AF310" s="8"/>
      <c r="AG310" s="8"/>
    </row>
    <row r="311" spans="1:34" s="5" customFormat="1" ht="24.95" hidden="1" customHeight="1">
      <c r="A311" s="10"/>
      <c r="B311" s="396">
        <v>5</v>
      </c>
      <c r="C311" s="399"/>
      <c r="D311" s="399"/>
      <c r="E311" s="399"/>
      <c r="F311" s="399"/>
      <c r="G311" s="402"/>
      <c r="H311" s="405"/>
      <c r="I311" s="408"/>
      <c r="J311" s="667"/>
      <c r="K311" s="135">
        <v>461516</v>
      </c>
      <c r="L311" s="667"/>
      <c r="M311" s="135">
        <v>811115</v>
      </c>
      <c r="N311" s="411"/>
      <c r="O311" s="411"/>
      <c r="P311" s="414"/>
      <c r="Q311" s="417"/>
      <c r="R311" s="417"/>
      <c r="S311" s="420">
        <f t="shared" ref="S311" si="59">IF(COUNTIF(J311:M313,"CUMPLE")&gt;=1,(G311*I311),0)* (IF(N311="PRESENTÓ CERTIFICADO",1,0))* (IF(O311="ACORDE A ITEM 5.2.1 (T.R.)",1,0) )* ( IF(OR(Q311="SIN OBSERVACIÓN", Q311="REQUERIMIENTOS SUBSANADOS"),1,0)) *(IF(OR(R311="NINGUNO", R311="CUMPLEN CON LO SOLICITADO"),1,0))</f>
        <v>0</v>
      </c>
      <c r="T311" s="449"/>
      <c r="W311" s="36"/>
      <c r="X311" s="36"/>
      <c r="Y311" s="36"/>
      <c r="Z311" s="36"/>
      <c r="AA311" s="36"/>
      <c r="AB311" s="36"/>
      <c r="AC311" s="36"/>
      <c r="AD311" s="8"/>
      <c r="AE311" s="8"/>
      <c r="AF311" s="8"/>
      <c r="AG311" s="8"/>
    </row>
    <row r="312" spans="1:34" s="5" customFormat="1" ht="24.95" hidden="1" customHeight="1">
      <c r="A312" s="10"/>
      <c r="B312" s="397"/>
      <c r="C312" s="400"/>
      <c r="D312" s="400"/>
      <c r="E312" s="400"/>
      <c r="F312" s="400"/>
      <c r="G312" s="403"/>
      <c r="H312" s="406"/>
      <c r="I312" s="409"/>
      <c r="J312" s="667"/>
      <c r="K312" s="135">
        <v>721515</v>
      </c>
      <c r="L312" s="667"/>
      <c r="M312" s="135">
        <v>811117</v>
      </c>
      <c r="N312" s="412"/>
      <c r="O312" s="412"/>
      <c r="P312" s="415"/>
      <c r="Q312" s="418"/>
      <c r="R312" s="418"/>
      <c r="S312" s="421"/>
      <c r="T312" s="449"/>
      <c r="W312" s="36"/>
      <c r="X312" s="36"/>
      <c r="Y312" s="36"/>
      <c r="Z312" s="36"/>
      <c r="AA312" s="36"/>
      <c r="AB312" s="36"/>
      <c r="AC312" s="36"/>
    </row>
    <row r="313" spans="1:34" s="5" customFormat="1" ht="24.95" hidden="1" customHeight="1">
      <c r="A313" s="10"/>
      <c r="B313" s="398"/>
      <c r="C313" s="401"/>
      <c r="D313" s="401"/>
      <c r="E313" s="401"/>
      <c r="F313" s="401"/>
      <c r="G313" s="404"/>
      <c r="H313" s="407"/>
      <c r="I313" s="410"/>
      <c r="J313" s="667"/>
      <c r="K313" s="135">
        <v>721516</v>
      </c>
      <c r="L313" s="667"/>
      <c r="M313" s="135">
        <v>921217</v>
      </c>
      <c r="N313" s="413"/>
      <c r="O313" s="413"/>
      <c r="P313" s="416"/>
      <c r="Q313" s="419"/>
      <c r="R313" s="419"/>
      <c r="S313" s="422"/>
      <c r="T313" s="450"/>
      <c r="W313" s="36"/>
      <c r="X313" s="36"/>
      <c r="Y313" s="36"/>
      <c r="Z313" s="36"/>
      <c r="AA313" s="36"/>
      <c r="AB313" s="36"/>
      <c r="AC313" s="36"/>
    </row>
    <row r="314" spans="1:34" s="2" customFormat="1" ht="24.95" hidden="1" customHeight="1">
      <c r="B314" s="423" t="str">
        <f>IF(S315=" "," ",IF(S315&gt;=$H$6,"CUMPLE CON LA EXPERIENCIA REQUERIDA","NO CUMPLE CON LA EXPERIENCIA REQUERIDA"))</f>
        <v>NO CUMPLE CON LA EXPERIENCIA REQUERIDA</v>
      </c>
      <c r="C314" s="424"/>
      <c r="D314" s="424"/>
      <c r="E314" s="424"/>
      <c r="F314" s="424"/>
      <c r="G314" s="424"/>
      <c r="H314" s="424"/>
      <c r="I314" s="424"/>
      <c r="J314" s="424"/>
      <c r="K314" s="424"/>
      <c r="L314" s="424"/>
      <c r="M314" s="424"/>
      <c r="N314" s="424"/>
      <c r="O314" s="425"/>
      <c r="P314" s="429" t="s">
        <v>21</v>
      </c>
      <c r="Q314" s="430"/>
      <c r="R314" s="7"/>
      <c r="S314" s="6">
        <f>IF(T299="SI",SUM(S299:S313),0)</f>
        <v>0</v>
      </c>
      <c r="T314" s="431" t="str">
        <f>IF(S315=" "," ",IF(S315&gt;=$H$6,"CUMPLE","NO CUMPLE"))</f>
        <v>NO CUMPLE</v>
      </c>
      <c r="W314" s="36"/>
      <c r="X314" s="36"/>
      <c r="Y314" s="36"/>
      <c r="Z314" s="36"/>
      <c r="AA314" s="36"/>
      <c r="AB314" s="36"/>
      <c r="AC314" s="36"/>
      <c r="AD314" s="5"/>
      <c r="AE314" s="5"/>
      <c r="AF314" s="5"/>
      <c r="AG314" s="5"/>
      <c r="AH314" s="5"/>
    </row>
    <row r="315" spans="1:34" s="5" customFormat="1" ht="24.95" hidden="1" customHeight="1">
      <c r="B315" s="426"/>
      <c r="C315" s="427"/>
      <c r="D315" s="427"/>
      <c r="E315" s="427"/>
      <c r="F315" s="427"/>
      <c r="G315" s="427"/>
      <c r="H315" s="427"/>
      <c r="I315" s="427"/>
      <c r="J315" s="427"/>
      <c r="K315" s="427"/>
      <c r="L315" s="427"/>
      <c r="M315" s="427"/>
      <c r="N315" s="427"/>
      <c r="O315" s="428"/>
      <c r="P315" s="429" t="s">
        <v>23</v>
      </c>
      <c r="Q315" s="430"/>
      <c r="R315" s="7"/>
      <c r="S315" s="74">
        <f>IFERROR((S314/$P$6)," ")</f>
        <v>0</v>
      </c>
      <c r="T315" s="432"/>
      <c r="W315" s="36"/>
      <c r="X315" s="36"/>
      <c r="Y315" s="36"/>
      <c r="Z315" s="36"/>
      <c r="AA315" s="36"/>
      <c r="AB315" s="36"/>
      <c r="AC315" s="36"/>
    </row>
    <row r="316" spans="1:34" ht="30" hidden="1" customHeight="1">
      <c r="AA316" s="36"/>
      <c r="AB316" s="36"/>
      <c r="AC316" s="36"/>
      <c r="AD316" s="5"/>
      <c r="AE316" s="5"/>
      <c r="AF316" s="5"/>
      <c r="AG316" s="5"/>
      <c r="AH316" s="2"/>
    </row>
    <row r="317" spans="1:34" ht="30" hidden="1" customHeight="1">
      <c r="AA317" s="36"/>
      <c r="AB317" s="36"/>
      <c r="AC317" s="36"/>
      <c r="AD317" s="5"/>
      <c r="AE317" s="5"/>
      <c r="AF317" s="5"/>
      <c r="AG317" s="5"/>
      <c r="AH317" s="5"/>
    </row>
    <row r="318" spans="1:34" ht="36" hidden="1" customHeight="1">
      <c r="B318" s="94">
        <v>15</v>
      </c>
      <c r="C318" s="451" t="s">
        <v>75</v>
      </c>
      <c r="D318" s="452"/>
      <c r="E318" s="453"/>
      <c r="F318" s="454" t="str">
        <f>IFERROR(VLOOKUP(B318,LISTA_OFERENTES,2,FALSE)," ")</f>
        <v>Ñ</v>
      </c>
      <c r="G318" s="455"/>
      <c r="H318" s="455"/>
      <c r="I318" s="455"/>
      <c r="J318" s="455"/>
      <c r="K318" s="455"/>
      <c r="L318" s="455"/>
      <c r="M318" s="455"/>
      <c r="N318" s="455"/>
      <c r="O318" s="456"/>
      <c r="P318" s="457" t="s">
        <v>102</v>
      </c>
      <c r="Q318" s="458"/>
      <c r="R318" s="459"/>
      <c r="S318" s="332">
        <f>5-(INT(COUNTBLANK(C321:C335))-10)</f>
        <v>0</v>
      </c>
      <c r="T318" s="2"/>
      <c r="AA318" s="36"/>
      <c r="AB318" s="36"/>
      <c r="AC318" s="36"/>
      <c r="AD318" s="5"/>
      <c r="AE318" s="5"/>
      <c r="AF318" s="5"/>
      <c r="AG318" s="5"/>
    </row>
    <row r="319" spans="1:34" s="8" customFormat="1" ht="30" hidden="1" customHeight="1">
      <c r="B319" s="460" t="s">
        <v>43</v>
      </c>
      <c r="C319" s="462" t="s">
        <v>14</v>
      </c>
      <c r="D319" s="462" t="s">
        <v>15</v>
      </c>
      <c r="E319" s="462" t="s">
        <v>16</v>
      </c>
      <c r="F319" s="462" t="s">
        <v>17</v>
      </c>
      <c r="G319" s="462" t="s">
        <v>18</v>
      </c>
      <c r="H319" s="462" t="s">
        <v>19</v>
      </c>
      <c r="I319" s="462" t="s">
        <v>20</v>
      </c>
      <c r="J319" s="464" t="s">
        <v>50</v>
      </c>
      <c r="K319" s="465"/>
      <c r="L319" s="465"/>
      <c r="M319" s="466"/>
      <c r="N319" s="462" t="s">
        <v>76</v>
      </c>
      <c r="O319" s="462" t="s">
        <v>77</v>
      </c>
      <c r="P319" s="4" t="s">
        <v>78</v>
      </c>
      <c r="Q319" s="4"/>
      <c r="R319" s="462" t="s">
        <v>79</v>
      </c>
      <c r="S319" s="462" t="s">
        <v>80</v>
      </c>
      <c r="T319" s="462" t="str">
        <f>T11</f>
        <v>CUMPLE CON EL REQUERIMIENTO OBLIGATORIO DE QUE CADA CERTIFICADO DEBE ESTAR SOPORTADO EN MÍNIMO DOS DE LOS CÓDIGOS UNSPSC?</v>
      </c>
      <c r="U319" s="9"/>
      <c r="V319" s="9"/>
      <c r="W319" s="36"/>
      <c r="X319" s="36"/>
      <c r="Y319" s="36"/>
      <c r="Z319" s="36"/>
      <c r="AA319" s="36"/>
      <c r="AB319" s="36"/>
      <c r="AC319" s="36"/>
      <c r="AD319" s="5"/>
      <c r="AE319" s="5"/>
      <c r="AF319" s="5"/>
      <c r="AG319" s="5"/>
      <c r="AH319" s="20"/>
    </row>
    <row r="320" spans="1:34" s="8" customFormat="1" ht="108.75" hidden="1" customHeight="1">
      <c r="B320" s="461"/>
      <c r="C320" s="463"/>
      <c r="D320" s="463"/>
      <c r="E320" s="463"/>
      <c r="F320" s="463"/>
      <c r="G320" s="463"/>
      <c r="H320" s="463"/>
      <c r="I320" s="463"/>
      <c r="J320" s="467" t="s">
        <v>82</v>
      </c>
      <c r="K320" s="468"/>
      <c r="L320" s="468"/>
      <c r="M320" s="469"/>
      <c r="N320" s="463"/>
      <c r="O320" s="463"/>
      <c r="P320" s="3" t="s">
        <v>12</v>
      </c>
      <c r="Q320" s="3" t="s">
        <v>81</v>
      </c>
      <c r="R320" s="463"/>
      <c r="S320" s="463"/>
      <c r="T320" s="463"/>
      <c r="U320" s="9"/>
      <c r="V320" s="9"/>
      <c r="W320" s="36"/>
      <c r="X320" s="36"/>
      <c r="Y320" s="36"/>
      <c r="Z320" s="36"/>
      <c r="AA320" s="36"/>
      <c r="AB320" s="36"/>
      <c r="AC320" s="36"/>
      <c r="AD320" s="5"/>
      <c r="AE320" s="5"/>
      <c r="AF320" s="5"/>
      <c r="AG320" s="5"/>
      <c r="AH320" s="20"/>
    </row>
    <row r="321" spans="1:34" s="5" customFormat="1" ht="24.95" hidden="1" customHeight="1">
      <c r="A321" s="10"/>
      <c r="B321" s="396">
        <v>1</v>
      </c>
      <c r="C321" s="399"/>
      <c r="D321" s="399"/>
      <c r="E321" s="399"/>
      <c r="F321" s="399"/>
      <c r="G321" s="402"/>
      <c r="H321" s="405"/>
      <c r="I321" s="408"/>
      <c r="J321" s="667"/>
      <c r="K321" s="135">
        <v>461516</v>
      </c>
      <c r="L321" s="667"/>
      <c r="M321" s="135">
        <v>811115</v>
      </c>
      <c r="N321" s="411"/>
      <c r="O321" s="411"/>
      <c r="P321" s="414"/>
      <c r="Q321" s="417"/>
      <c r="R321" s="417"/>
      <c r="S321" s="420">
        <f>IF(COUNTIF(J321:M323,"CUMPLE")&gt;=1,(G321*I321),0)* (IF(N321="PRESENTÓ CERTIFICADO",1,0))* (IF(O321="ACORDE A ITEM 5.2.1 (T.R.)",1,0) )* ( IF(OR(Q321="SIN OBSERVACIÓN", Q321="REQUERIMIENTOS SUBSANADOS"),1,0)) *(IF(OR(R321="NINGUNO", R321="CUMPLEN CON LO SOLICITADO"),1,0))</f>
        <v>0</v>
      </c>
      <c r="T321" s="448"/>
      <c r="W321" s="36"/>
      <c r="X321" s="36"/>
      <c r="Y321" s="36"/>
      <c r="Z321" s="36"/>
      <c r="AA321" s="36"/>
      <c r="AB321" s="36"/>
      <c r="AC321" s="36"/>
      <c r="AH321" s="8"/>
    </row>
    <row r="322" spans="1:34" s="5" customFormat="1" ht="24.95" hidden="1" customHeight="1">
      <c r="A322" s="10"/>
      <c r="B322" s="397"/>
      <c r="C322" s="400"/>
      <c r="D322" s="400"/>
      <c r="E322" s="400"/>
      <c r="F322" s="400"/>
      <c r="G322" s="403"/>
      <c r="H322" s="406"/>
      <c r="I322" s="409"/>
      <c r="J322" s="667"/>
      <c r="K322" s="135">
        <v>721515</v>
      </c>
      <c r="L322" s="667"/>
      <c r="M322" s="135">
        <v>811117</v>
      </c>
      <c r="N322" s="412"/>
      <c r="O322" s="412"/>
      <c r="P322" s="415"/>
      <c r="Q322" s="418"/>
      <c r="R322" s="418"/>
      <c r="S322" s="421"/>
      <c r="T322" s="449"/>
      <c r="W322" s="36"/>
      <c r="X322" s="36"/>
      <c r="Y322" s="36"/>
      <c r="Z322" s="36"/>
      <c r="AA322" s="36"/>
      <c r="AB322" s="36"/>
      <c r="AC322" s="36"/>
      <c r="AH322" s="8"/>
    </row>
    <row r="323" spans="1:34" s="5" customFormat="1" ht="24.95" hidden="1" customHeight="1">
      <c r="A323" s="10"/>
      <c r="B323" s="398"/>
      <c r="C323" s="401"/>
      <c r="D323" s="401"/>
      <c r="E323" s="401"/>
      <c r="F323" s="401"/>
      <c r="G323" s="404"/>
      <c r="H323" s="407"/>
      <c r="I323" s="410"/>
      <c r="J323" s="667"/>
      <c r="K323" s="135">
        <v>721516</v>
      </c>
      <c r="L323" s="667"/>
      <c r="M323" s="135">
        <v>921217</v>
      </c>
      <c r="N323" s="413"/>
      <c r="O323" s="413"/>
      <c r="P323" s="416"/>
      <c r="Q323" s="419"/>
      <c r="R323" s="419"/>
      <c r="S323" s="422"/>
      <c r="T323" s="449"/>
      <c r="W323" s="36"/>
      <c r="X323" s="36"/>
      <c r="Y323" s="36"/>
      <c r="Z323" s="36"/>
      <c r="AA323" s="36"/>
      <c r="AB323" s="36"/>
      <c r="AC323" s="36"/>
    </row>
    <row r="324" spans="1:34" s="5" customFormat="1" ht="24.95" hidden="1" customHeight="1">
      <c r="A324" s="10"/>
      <c r="B324" s="396">
        <v>2</v>
      </c>
      <c r="C324" s="433"/>
      <c r="D324" s="433"/>
      <c r="E324" s="433"/>
      <c r="F324" s="433"/>
      <c r="G324" s="436"/>
      <c r="H324" s="405"/>
      <c r="I324" s="439"/>
      <c r="J324" s="667"/>
      <c r="K324" s="135">
        <v>461516</v>
      </c>
      <c r="L324" s="667"/>
      <c r="M324" s="135">
        <v>811115</v>
      </c>
      <c r="N324" s="411"/>
      <c r="O324" s="411"/>
      <c r="P324" s="442"/>
      <c r="Q324" s="445"/>
      <c r="R324" s="445"/>
      <c r="S324" s="420">
        <f t="shared" ref="S324" si="60">IF(COUNTIF(J324:M326,"CUMPLE")&gt;=1,(G324*I324),0)* (IF(N324="PRESENTÓ CERTIFICADO",1,0))* (IF(O324="ACORDE A ITEM 5.2.1 (T.R.)",1,0) )* ( IF(OR(Q324="SIN OBSERVACIÓN", Q324="REQUERIMIENTOS SUBSANADOS"),1,0)) *(IF(OR(R324="NINGUNO", R324="CUMPLEN CON LO SOLICITADO"),1,0))</f>
        <v>0</v>
      </c>
      <c r="T324" s="449"/>
      <c r="W324" s="36"/>
      <c r="X324" s="36"/>
      <c r="Y324" s="36"/>
      <c r="Z324" s="36"/>
      <c r="AA324" s="36"/>
      <c r="AB324" s="36"/>
      <c r="AC324" s="36"/>
    </row>
    <row r="325" spans="1:34" s="5" customFormat="1" ht="24.95" hidden="1" customHeight="1">
      <c r="A325" s="10"/>
      <c r="B325" s="397"/>
      <c r="C325" s="434"/>
      <c r="D325" s="434"/>
      <c r="E325" s="434"/>
      <c r="F325" s="434"/>
      <c r="G325" s="437"/>
      <c r="H325" s="406"/>
      <c r="I325" s="440"/>
      <c r="J325" s="667"/>
      <c r="K325" s="135">
        <v>721515</v>
      </c>
      <c r="L325" s="667"/>
      <c r="M325" s="135">
        <v>811117</v>
      </c>
      <c r="N325" s="412"/>
      <c r="O325" s="412"/>
      <c r="P325" s="443"/>
      <c r="Q325" s="446"/>
      <c r="R325" s="446"/>
      <c r="S325" s="421"/>
      <c r="T325" s="449"/>
      <c r="W325" s="36"/>
      <c r="X325" s="36"/>
      <c r="Y325" s="36"/>
      <c r="Z325" s="36"/>
      <c r="AA325" s="36"/>
      <c r="AB325" s="36"/>
      <c r="AC325" s="36"/>
    </row>
    <row r="326" spans="1:34" s="5" customFormat="1" ht="24.95" hidden="1" customHeight="1">
      <c r="A326" s="10"/>
      <c r="B326" s="398"/>
      <c r="C326" s="435"/>
      <c r="D326" s="435"/>
      <c r="E326" s="435"/>
      <c r="F326" s="435"/>
      <c r="G326" s="438"/>
      <c r="H326" s="407"/>
      <c r="I326" s="441"/>
      <c r="J326" s="667"/>
      <c r="K326" s="135">
        <v>721516</v>
      </c>
      <c r="L326" s="667"/>
      <c r="M326" s="135">
        <v>921217</v>
      </c>
      <c r="N326" s="413"/>
      <c r="O326" s="413"/>
      <c r="P326" s="444"/>
      <c r="Q326" s="447"/>
      <c r="R326" s="447"/>
      <c r="S326" s="422"/>
      <c r="T326" s="449"/>
      <c r="W326" s="36"/>
      <c r="X326" s="36"/>
      <c r="Y326" s="36"/>
      <c r="Z326" s="36"/>
    </row>
    <row r="327" spans="1:34" s="5" customFormat="1" ht="24.95" hidden="1" customHeight="1">
      <c r="A327" s="10"/>
      <c r="B327" s="396">
        <v>3</v>
      </c>
      <c r="C327" s="399"/>
      <c r="D327" s="399"/>
      <c r="E327" s="399"/>
      <c r="F327" s="399"/>
      <c r="G327" s="402"/>
      <c r="H327" s="405"/>
      <c r="I327" s="408"/>
      <c r="J327" s="667"/>
      <c r="K327" s="135">
        <v>461516</v>
      </c>
      <c r="L327" s="667"/>
      <c r="M327" s="135">
        <v>811115</v>
      </c>
      <c r="N327" s="411"/>
      <c r="O327" s="411"/>
      <c r="P327" s="414"/>
      <c r="Q327" s="417"/>
      <c r="R327" s="417"/>
      <c r="S327" s="420">
        <f t="shared" ref="S327" si="61">IF(COUNTIF(J327:M329,"CUMPLE")&gt;=1,(G327*I327),0)* (IF(N327="PRESENTÓ CERTIFICADO",1,0))* (IF(O327="ACORDE A ITEM 5.2.1 (T.R.)",1,0) )* ( IF(OR(Q327="SIN OBSERVACIÓN", Q327="REQUERIMIENTOS SUBSANADOS"),1,0)) *(IF(OR(R327="NINGUNO", R327="CUMPLEN CON LO SOLICITADO"),1,0))</f>
        <v>0</v>
      </c>
      <c r="T327" s="449"/>
      <c r="W327" s="36"/>
      <c r="X327" s="36"/>
      <c r="Y327" s="36"/>
      <c r="Z327" s="36"/>
      <c r="AA327" s="2"/>
      <c r="AB327" s="2"/>
      <c r="AC327" s="2"/>
      <c r="AD327" s="2"/>
      <c r="AE327" s="2"/>
      <c r="AF327" s="2"/>
      <c r="AG327" s="2"/>
    </row>
    <row r="328" spans="1:34" s="5" customFormat="1" ht="24.95" hidden="1" customHeight="1">
      <c r="A328" s="10"/>
      <c r="B328" s="397"/>
      <c r="C328" s="400"/>
      <c r="D328" s="400"/>
      <c r="E328" s="400"/>
      <c r="F328" s="400"/>
      <c r="G328" s="403"/>
      <c r="H328" s="406"/>
      <c r="I328" s="409"/>
      <c r="J328" s="667"/>
      <c r="K328" s="135">
        <v>721515</v>
      </c>
      <c r="L328" s="667"/>
      <c r="M328" s="135">
        <v>811117</v>
      </c>
      <c r="N328" s="412"/>
      <c r="O328" s="412"/>
      <c r="P328" s="415"/>
      <c r="Q328" s="418"/>
      <c r="R328" s="418"/>
      <c r="S328" s="421"/>
      <c r="T328" s="449"/>
      <c r="W328" s="36"/>
      <c r="X328" s="36"/>
      <c r="Y328" s="36"/>
      <c r="Z328" s="36"/>
    </row>
    <row r="329" spans="1:34" s="5" customFormat="1" ht="24.95" hidden="1" customHeight="1">
      <c r="A329" s="10"/>
      <c r="B329" s="398"/>
      <c r="C329" s="401"/>
      <c r="D329" s="401"/>
      <c r="E329" s="401"/>
      <c r="F329" s="401"/>
      <c r="G329" s="404"/>
      <c r="H329" s="407"/>
      <c r="I329" s="410"/>
      <c r="J329" s="667"/>
      <c r="K329" s="135">
        <v>721516</v>
      </c>
      <c r="L329" s="667"/>
      <c r="M329" s="135">
        <v>921217</v>
      </c>
      <c r="N329" s="413"/>
      <c r="O329" s="413"/>
      <c r="P329" s="416"/>
      <c r="Q329" s="419"/>
      <c r="R329" s="419"/>
      <c r="S329" s="422"/>
      <c r="T329" s="449"/>
      <c r="W329" s="36"/>
      <c r="X329" s="36"/>
      <c r="Y329" s="36"/>
      <c r="Z329" s="36"/>
      <c r="AA329" s="20"/>
      <c r="AB329" s="20"/>
      <c r="AC329" s="20"/>
      <c r="AD329" s="20"/>
      <c r="AE329" s="20"/>
      <c r="AF329" s="20"/>
      <c r="AG329" s="20"/>
    </row>
    <row r="330" spans="1:34" s="5" customFormat="1" ht="24.95" hidden="1" customHeight="1">
      <c r="A330" s="10"/>
      <c r="B330" s="396">
        <v>4</v>
      </c>
      <c r="C330" s="433"/>
      <c r="D330" s="433"/>
      <c r="E330" s="433"/>
      <c r="F330" s="433"/>
      <c r="G330" s="436"/>
      <c r="H330" s="405"/>
      <c r="I330" s="439"/>
      <c r="J330" s="667"/>
      <c r="K330" s="135">
        <v>461516</v>
      </c>
      <c r="L330" s="667"/>
      <c r="M330" s="135">
        <v>811115</v>
      </c>
      <c r="N330" s="411"/>
      <c r="O330" s="411"/>
      <c r="P330" s="442"/>
      <c r="Q330" s="445"/>
      <c r="R330" s="445"/>
      <c r="S330" s="420">
        <f t="shared" ref="S330" si="62">IF(COUNTIF(J330:M332,"CUMPLE")&gt;=1,(G330*I330),0)* (IF(N330="PRESENTÓ CERTIFICADO",1,0))* (IF(O330="ACORDE A ITEM 5.2.1 (T.R.)",1,0) )* ( IF(OR(Q330="SIN OBSERVACIÓN", Q330="REQUERIMIENTOS SUBSANADOS"),1,0)) *(IF(OR(R330="NINGUNO", R330="CUMPLEN CON LO SOLICITADO"),1,0))</f>
        <v>0</v>
      </c>
      <c r="T330" s="449"/>
      <c r="W330" s="36"/>
      <c r="X330" s="36"/>
      <c r="Y330" s="36"/>
      <c r="Z330" s="36"/>
      <c r="AA330" s="20"/>
      <c r="AB330" s="20"/>
      <c r="AC330" s="20"/>
      <c r="AD330" s="20"/>
      <c r="AE330" s="20"/>
      <c r="AF330" s="20"/>
      <c r="AG330" s="20"/>
    </row>
    <row r="331" spans="1:34" s="5" customFormat="1" ht="24.95" hidden="1" customHeight="1">
      <c r="A331" s="10"/>
      <c r="B331" s="397"/>
      <c r="C331" s="434"/>
      <c r="D331" s="434"/>
      <c r="E331" s="434"/>
      <c r="F331" s="434"/>
      <c r="G331" s="437"/>
      <c r="H331" s="406"/>
      <c r="I331" s="440"/>
      <c r="J331" s="667"/>
      <c r="K331" s="135">
        <v>721515</v>
      </c>
      <c r="L331" s="667"/>
      <c r="M331" s="135">
        <v>811117</v>
      </c>
      <c r="N331" s="412"/>
      <c r="O331" s="412"/>
      <c r="P331" s="443"/>
      <c r="Q331" s="446"/>
      <c r="R331" s="446"/>
      <c r="S331" s="421"/>
      <c r="T331" s="449"/>
      <c r="W331" s="36"/>
      <c r="X331" s="36"/>
      <c r="Y331" s="36"/>
      <c r="Z331" s="36"/>
      <c r="AA331" s="20"/>
      <c r="AB331" s="20"/>
      <c r="AC331" s="20"/>
      <c r="AD331" s="20"/>
      <c r="AE331" s="20"/>
      <c r="AF331" s="20"/>
      <c r="AG331" s="20"/>
    </row>
    <row r="332" spans="1:34" s="5" customFormat="1" ht="24.95" hidden="1" customHeight="1">
      <c r="A332" s="10"/>
      <c r="B332" s="398"/>
      <c r="C332" s="435"/>
      <c r="D332" s="435"/>
      <c r="E332" s="435"/>
      <c r="F332" s="435"/>
      <c r="G332" s="438"/>
      <c r="H332" s="407"/>
      <c r="I332" s="441"/>
      <c r="J332" s="667"/>
      <c r="K332" s="135">
        <v>721516</v>
      </c>
      <c r="L332" s="667"/>
      <c r="M332" s="135">
        <v>921217</v>
      </c>
      <c r="N332" s="413"/>
      <c r="O332" s="413"/>
      <c r="P332" s="444"/>
      <c r="Q332" s="447"/>
      <c r="R332" s="447"/>
      <c r="S332" s="422"/>
      <c r="T332" s="449"/>
      <c r="W332" s="36"/>
      <c r="X332" s="36"/>
      <c r="Y332" s="36"/>
      <c r="Z332" s="36"/>
      <c r="AA332" s="36"/>
      <c r="AB332" s="36"/>
      <c r="AC332" s="36"/>
      <c r="AD332" s="8"/>
      <c r="AE332" s="8"/>
      <c r="AF332" s="8"/>
      <c r="AG332" s="8"/>
    </row>
    <row r="333" spans="1:34" s="5" customFormat="1" ht="24.95" hidden="1" customHeight="1">
      <c r="A333" s="10"/>
      <c r="B333" s="396">
        <v>5</v>
      </c>
      <c r="C333" s="399"/>
      <c r="D333" s="399"/>
      <c r="E333" s="399"/>
      <c r="F333" s="399"/>
      <c r="G333" s="402"/>
      <c r="H333" s="405"/>
      <c r="I333" s="408"/>
      <c r="J333" s="667"/>
      <c r="K333" s="135">
        <v>461516</v>
      </c>
      <c r="L333" s="667"/>
      <c r="M333" s="135">
        <v>811115</v>
      </c>
      <c r="N333" s="411"/>
      <c r="O333" s="411"/>
      <c r="P333" s="414"/>
      <c r="Q333" s="417"/>
      <c r="R333" s="417"/>
      <c r="S333" s="420">
        <f t="shared" ref="S333" si="63">IF(COUNTIF(J333:M335,"CUMPLE")&gt;=1,(G333*I333),0)* (IF(N333="PRESENTÓ CERTIFICADO",1,0))* (IF(O333="ACORDE A ITEM 5.2.1 (T.R.)",1,0) )* ( IF(OR(Q333="SIN OBSERVACIÓN", Q333="REQUERIMIENTOS SUBSANADOS"),1,0)) *(IF(OR(R333="NINGUNO", R333="CUMPLEN CON LO SOLICITADO"),1,0))</f>
        <v>0</v>
      </c>
      <c r="T333" s="449"/>
      <c r="W333" s="36"/>
      <c r="X333" s="36"/>
      <c r="Y333" s="36"/>
      <c r="Z333" s="36"/>
      <c r="AA333" s="36"/>
      <c r="AB333" s="36"/>
      <c r="AC333" s="36"/>
      <c r="AD333" s="8"/>
      <c r="AE333" s="8"/>
      <c r="AF333" s="8"/>
      <c r="AG333" s="8"/>
    </row>
    <row r="334" spans="1:34" s="5" customFormat="1" ht="24.95" hidden="1" customHeight="1">
      <c r="A334" s="10"/>
      <c r="B334" s="397"/>
      <c r="C334" s="400"/>
      <c r="D334" s="400"/>
      <c r="E334" s="400"/>
      <c r="F334" s="400"/>
      <c r="G334" s="403"/>
      <c r="H334" s="406"/>
      <c r="I334" s="409"/>
      <c r="J334" s="667"/>
      <c r="K334" s="135">
        <v>721515</v>
      </c>
      <c r="L334" s="667"/>
      <c r="M334" s="135">
        <v>811117</v>
      </c>
      <c r="N334" s="412"/>
      <c r="O334" s="412"/>
      <c r="P334" s="415"/>
      <c r="Q334" s="418"/>
      <c r="R334" s="418"/>
      <c r="S334" s="421"/>
      <c r="T334" s="449"/>
      <c r="W334" s="36"/>
      <c r="X334" s="36"/>
      <c r="Y334" s="36"/>
      <c r="Z334" s="36"/>
      <c r="AA334" s="36"/>
      <c r="AB334" s="36"/>
      <c r="AC334" s="36"/>
    </row>
    <row r="335" spans="1:34" s="5" customFormat="1" ht="24.95" hidden="1" customHeight="1">
      <c r="A335" s="10"/>
      <c r="B335" s="398"/>
      <c r="C335" s="401"/>
      <c r="D335" s="401"/>
      <c r="E335" s="401"/>
      <c r="F335" s="401"/>
      <c r="G335" s="404"/>
      <c r="H335" s="407"/>
      <c r="I335" s="410"/>
      <c r="J335" s="667"/>
      <c r="K335" s="135">
        <v>721516</v>
      </c>
      <c r="L335" s="667"/>
      <c r="M335" s="135">
        <v>921217</v>
      </c>
      <c r="N335" s="413"/>
      <c r="O335" s="413"/>
      <c r="P335" s="416"/>
      <c r="Q335" s="419"/>
      <c r="R335" s="419"/>
      <c r="S335" s="422"/>
      <c r="T335" s="450"/>
      <c r="W335" s="36"/>
      <c r="X335" s="36"/>
      <c r="Y335" s="36"/>
      <c r="Z335" s="36"/>
      <c r="AA335" s="36"/>
      <c r="AB335" s="36"/>
      <c r="AC335" s="36"/>
    </row>
    <row r="336" spans="1:34" s="2" customFormat="1" ht="24.95" hidden="1" customHeight="1">
      <c r="B336" s="423" t="str">
        <f>IF(S337=" "," ",IF(S337&gt;=$H$6,"CUMPLE CON LA EXPERIENCIA REQUERIDA","NO CUMPLE CON LA EXPERIENCIA REQUERIDA"))</f>
        <v>NO CUMPLE CON LA EXPERIENCIA REQUERIDA</v>
      </c>
      <c r="C336" s="424"/>
      <c r="D336" s="424"/>
      <c r="E336" s="424"/>
      <c r="F336" s="424"/>
      <c r="G336" s="424"/>
      <c r="H336" s="424"/>
      <c r="I336" s="424"/>
      <c r="J336" s="424"/>
      <c r="K336" s="424"/>
      <c r="L336" s="424"/>
      <c r="M336" s="424"/>
      <c r="N336" s="424"/>
      <c r="O336" s="425"/>
      <c r="P336" s="429" t="s">
        <v>21</v>
      </c>
      <c r="Q336" s="430"/>
      <c r="R336" s="7"/>
      <c r="S336" s="6">
        <f>IF(T321="SI",SUM(S321:S335),0)</f>
        <v>0</v>
      </c>
      <c r="T336" s="431" t="str">
        <f>IF(S337=" "," ",IF(S337&gt;=$H$6,"CUMPLE","NO CUMPLE"))</f>
        <v>NO CUMPLE</v>
      </c>
      <c r="W336" s="36"/>
      <c r="X336" s="36"/>
      <c r="Y336" s="36"/>
      <c r="Z336" s="36"/>
      <c r="AA336" s="36"/>
      <c r="AB336" s="36"/>
      <c r="AC336" s="36"/>
      <c r="AD336" s="5"/>
      <c r="AE336" s="5"/>
      <c r="AF336" s="5"/>
      <c r="AG336" s="5"/>
      <c r="AH336" s="5"/>
    </row>
    <row r="337" spans="2:34" s="5" customFormat="1" ht="24.95" hidden="1" customHeight="1">
      <c r="B337" s="426"/>
      <c r="C337" s="427"/>
      <c r="D337" s="427"/>
      <c r="E337" s="427"/>
      <c r="F337" s="427"/>
      <c r="G337" s="427"/>
      <c r="H337" s="427"/>
      <c r="I337" s="427"/>
      <c r="J337" s="427"/>
      <c r="K337" s="427"/>
      <c r="L337" s="427"/>
      <c r="M337" s="427"/>
      <c r="N337" s="427"/>
      <c r="O337" s="428"/>
      <c r="P337" s="429" t="s">
        <v>23</v>
      </c>
      <c r="Q337" s="430"/>
      <c r="R337" s="7"/>
      <c r="S337" s="74">
        <f>IFERROR((S336/$P$6)," ")</f>
        <v>0</v>
      </c>
      <c r="T337" s="432"/>
      <c r="W337" s="36"/>
      <c r="X337" s="36"/>
      <c r="Y337" s="36"/>
      <c r="Z337" s="36"/>
      <c r="AA337" s="36"/>
      <c r="AB337" s="36"/>
      <c r="AC337" s="36"/>
    </row>
    <row r="338" spans="2:34" ht="30" hidden="1" customHeight="1">
      <c r="AA338" s="36"/>
      <c r="AB338" s="36"/>
      <c r="AC338" s="36"/>
      <c r="AD338" s="5"/>
      <c r="AE338" s="5"/>
      <c r="AF338" s="5"/>
      <c r="AG338" s="5"/>
      <c r="AH338" s="2"/>
    </row>
    <row r="339" spans="2:34" ht="30" hidden="1" customHeight="1">
      <c r="AA339" s="36"/>
      <c r="AB339" s="36"/>
      <c r="AC339" s="36"/>
      <c r="AD339" s="5"/>
      <c r="AE339" s="5"/>
      <c r="AF339" s="5"/>
      <c r="AG339" s="5"/>
      <c r="AH339" s="5"/>
    </row>
    <row r="340" spans="2:34" ht="30" hidden="1" customHeight="1">
      <c r="B340" s="94">
        <v>16</v>
      </c>
      <c r="C340" s="451" t="s">
        <v>75</v>
      </c>
      <c r="D340" s="452"/>
      <c r="E340" s="453"/>
      <c r="F340" s="454" t="str">
        <f>IFERROR(VLOOKUP(B340,LISTA_OFERENTES,2,FALSE)," ")</f>
        <v>O1</v>
      </c>
      <c r="G340" s="455"/>
      <c r="H340" s="455"/>
      <c r="I340" s="455"/>
      <c r="J340" s="455"/>
      <c r="K340" s="455"/>
      <c r="L340" s="455"/>
      <c r="M340" s="455"/>
      <c r="N340" s="455"/>
      <c r="O340" s="456"/>
      <c r="P340" s="457" t="s">
        <v>102</v>
      </c>
      <c r="Q340" s="458"/>
      <c r="R340" s="459"/>
      <c r="S340" s="332">
        <f>5-(INT(COUNTBLANK(C343:C357))-10)</f>
        <v>0</v>
      </c>
      <c r="T340" s="2"/>
      <c r="AA340" s="36"/>
      <c r="AB340" s="36"/>
      <c r="AC340" s="36"/>
      <c r="AD340" s="5"/>
      <c r="AE340" s="5"/>
      <c r="AF340" s="5"/>
      <c r="AG340" s="5"/>
    </row>
    <row r="341" spans="2:34" ht="33.75" hidden="1" customHeight="1">
      <c r="B341" s="460" t="s">
        <v>43</v>
      </c>
      <c r="C341" s="462" t="s">
        <v>14</v>
      </c>
      <c r="D341" s="462" t="s">
        <v>15</v>
      </c>
      <c r="E341" s="462" t="s">
        <v>16</v>
      </c>
      <c r="F341" s="462" t="s">
        <v>17</v>
      </c>
      <c r="G341" s="462" t="s">
        <v>18</v>
      </c>
      <c r="H341" s="462" t="s">
        <v>19</v>
      </c>
      <c r="I341" s="462" t="s">
        <v>20</v>
      </c>
      <c r="J341" s="464" t="s">
        <v>50</v>
      </c>
      <c r="K341" s="465"/>
      <c r="L341" s="465"/>
      <c r="M341" s="466"/>
      <c r="N341" s="462" t="s">
        <v>76</v>
      </c>
      <c r="O341" s="462" t="s">
        <v>77</v>
      </c>
      <c r="P341" s="4" t="s">
        <v>78</v>
      </c>
      <c r="Q341" s="4"/>
      <c r="R341" s="462" t="s">
        <v>79</v>
      </c>
      <c r="S341" s="462" t="s">
        <v>80</v>
      </c>
      <c r="T341" s="462" t="str">
        <f>T33</f>
        <v>CUMPLE CON EL REQUERIMIENTO OBLIGATORIO DE QUE CADA CERTIFICADO DEBE ESTAR SOPORTADO EN MÍNIMO DOS DE LOS CÓDIGOS UNSPSC?</v>
      </c>
      <c r="AA341" s="36"/>
      <c r="AB341" s="36"/>
      <c r="AC341" s="36"/>
      <c r="AD341" s="5"/>
      <c r="AE341" s="5"/>
      <c r="AF341" s="5"/>
      <c r="AG341" s="5"/>
    </row>
    <row r="342" spans="2:34" ht="67.5" hidden="1" customHeight="1">
      <c r="B342" s="461"/>
      <c r="C342" s="463"/>
      <c r="D342" s="463"/>
      <c r="E342" s="463"/>
      <c r="F342" s="463"/>
      <c r="G342" s="463"/>
      <c r="H342" s="463"/>
      <c r="I342" s="463"/>
      <c r="J342" s="467" t="s">
        <v>82</v>
      </c>
      <c r="K342" s="468"/>
      <c r="L342" s="468"/>
      <c r="M342" s="469"/>
      <c r="N342" s="463"/>
      <c r="O342" s="463"/>
      <c r="P342" s="3" t="s">
        <v>12</v>
      </c>
      <c r="Q342" s="3" t="s">
        <v>81</v>
      </c>
      <c r="R342" s="463"/>
      <c r="S342" s="463"/>
      <c r="T342" s="463"/>
      <c r="AA342" s="36"/>
      <c r="AB342" s="36"/>
      <c r="AC342" s="36"/>
      <c r="AD342" s="5"/>
      <c r="AE342" s="5"/>
      <c r="AF342" s="5"/>
      <c r="AG342" s="5"/>
    </row>
    <row r="343" spans="2:34" ht="30" hidden="1" customHeight="1">
      <c r="B343" s="396">
        <v>1</v>
      </c>
      <c r="C343" s="399"/>
      <c r="D343" s="399"/>
      <c r="E343" s="399"/>
      <c r="F343" s="399"/>
      <c r="G343" s="402"/>
      <c r="H343" s="405"/>
      <c r="I343" s="408"/>
      <c r="J343" s="667"/>
      <c r="K343" s="135">
        <v>461516</v>
      </c>
      <c r="L343" s="667"/>
      <c r="M343" s="135">
        <v>811115</v>
      </c>
      <c r="N343" s="411"/>
      <c r="O343" s="411"/>
      <c r="P343" s="414"/>
      <c r="Q343" s="417"/>
      <c r="R343" s="417"/>
      <c r="S343" s="420">
        <f>IF(COUNTIF(J343:M345,"CUMPLE")&gt;=1,(G343*I343),0)* (IF(N343="PRESENTÓ CERTIFICADO",1,0))* (IF(O343="ACORDE A ITEM 5.2.1 (T.R.)",1,0) )* ( IF(OR(Q343="SIN OBSERVACIÓN", Q343="REQUERIMIENTOS SUBSANADOS"),1,0)) *(IF(OR(R343="NINGUNO", R343="CUMPLEN CON LO SOLICITADO"),1,0))</f>
        <v>0</v>
      </c>
      <c r="T343" s="448"/>
      <c r="AA343" s="36"/>
      <c r="AB343" s="36"/>
      <c r="AC343" s="36"/>
      <c r="AD343" s="5"/>
      <c r="AE343" s="5"/>
      <c r="AF343" s="5"/>
      <c r="AG343" s="5"/>
    </row>
    <row r="344" spans="2:34" ht="30" hidden="1" customHeight="1">
      <c r="B344" s="397"/>
      <c r="C344" s="400"/>
      <c r="D344" s="400"/>
      <c r="E344" s="400"/>
      <c r="F344" s="400"/>
      <c r="G344" s="403"/>
      <c r="H344" s="406"/>
      <c r="I344" s="409"/>
      <c r="J344" s="667"/>
      <c r="K344" s="135">
        <v>721515</v>
      </c>
      <c r="L344" s="667"/>
      <c r="M344" s="135">
        <v>811117</v>
      </c>
      <c r="N344" s="412"/>
      <c r="O344" s="412"/>
      <c r="P344" s="415"/>
      <c r="Q344" s="418"/>
      <c r="R344" s="418"/>
      <c r="S344" s="421"/>
      <c r="T344" s="449"/>
      <c r="AA344" s="36"/>
      <c r="AB344" s="36"/>
      <c r="AC344" s="36"/>
      <c r="AD344" s="5"/>
      <c r="AE344" s="5"/>
      <c r="AF344" s="5"/>
      <c r="AG344" s="5"/>
    </row>
    <row r="345" spans="2:34" ht="30" hidden="1" customHeight="1">
      <c r="B345" s="398"/>
      <c r="C345" s="401"/>
      <c r="D345" s="401"/>
      <c r="E345" s="401"/>
      <c r="F345" s="401"/>
      <c r="G345" s="404"/>
      <c r="H345" s="407"/>
      <c r="I345" s="410"/>
      <c r="J345" s="667"/>
      <c r="K345" s="135">
        <v>721516</v>
      </c>
      <c r="L345" s="667"/>
      <c r="M345" s="135">
        <v>921217</v>
      </c>
      <c r="N345" s="413"/>
      <c r="O345" s="413"/>
      <c r="P345" s="416"/>
      <c r="Q345" s="419"/>
      <c r="R345" s="419"/>
      <c r="S345" s="422"/>
      <c r="T345" s="449"/>
      <c r="AA345" s="36"/>
      <c r="AB345" s="36"/>
      <c r="AC345" s="36"/>
      <c r="AD345" s="5"/>
      <c r="AE345" s="5"/>
      <c r="AF345" s="5"/>
      <c r="AG345" s="5"/>
    </row>
    <row r="346" spans="2:34" ht="30" hidden="1" customHeight="1">
      <c r="B346" s="396">
        <v>2</v>
      </c>
      <c r="C346" s="433"/>
      <c r="D346" s="433"/>
      <c r="E346" s="433"/>
      <c r="F346" s="433"/>
      <c r="G346" s="436"/>
      <c r="H346" s="405"/>
      <c r="I346" s="439"/>
      <c r="J346" s="667"/>
      <c r="K346" s="135">
        <v>461516</v>
      </c>
      <c r="L346" s="667"/>
      <c r="M346" s="135">
        <v>811115</v>
      </c>
      <c r="N346" s="411"/>
      <c r="O346" s="411"/>
      <c r="P346" s="442"/>
      <c r="Q346" s="445"/>
      <c r="R346" s="445"/>
      <c r="S346" s="420">
        <f t="shared" ref="S346" si="64">IF(COUNTIF(J346:M348,"CUMPLE")&gt;=1,(G346*I346),0)* (IF(N346="PRESENTÓ CERTIFICADO",1,0))* (IF(O346="ACORDE A ITEM 5.2.1 (T.R.)",1,0) )* ( IF(OR(Q346="SIN OBSERVACIÓN", Q346="REQUERIMIENTOS SUBSANADOS"),1,0)) *(IF(OR(R346="NINGUNO", R346="CUMPLEN CON LO SOLICITADO"),1,0))</f>
        <v>0</v>
      </c>
      <c r="T346" s="449"/>
      <c r="AA346" s="36"/>
      <c r="AB346" s="36"/>
      <c r="AC346" s="36"/>
      <c r="AD346" s="5"/>
      <c r="AE346" s="5"/>
      <c r="AF346" s="5"/>
      <c r="AG346" s="5"/>
    </row>
    <row r="347" spans="2:34" ht="30" hidden="1" customHeight="1">
      <c r="B347" s="397"/>
      <c r="C347" s="434"/>
      <c r="D347" s="434"/>
      <c r="E347" s="434"/>
      <c r="F347" s="434"/>
      <c r="G347" s="437"/>
      <c r="H347" s="406"/>
      <c r="I347" s="440"/>
      <c r="J347" s="667"/>
      <c r="K347" s="135">
        <v>721515</v>
      </c>
      <c r="L347" s="667"/>
      <c r="M347" s="135">
        <v>811117</v>
      </c>
      <c r="N347" s="412"/>
      <c r="O347" s="412"/>
      <c r="P347" s="443"/>
      <c r="Q347" s="446"/>
      <c r="R347" s="446"/>
      <c r="S347" s="421"/>
      <c r="T347" s="449"/>
      <c r="AA347" s="36"/>
      <c r="AB347" s="36"/>
      <c r="AC347" s="36"/>
      <c r="AD347" s="5"/>
      <c r="AE347" s="5"/>
      <c r="AF347" s="5"/>
      <c r="AG347" s="5"/>
    </row>
    <row r="348" spans="2:34" ht="30" hidden="1" customHeight="1">
      <c r="B348" s="398"/>
      <c r="C348" s="435"/>
      <c r="D348" s="435"/>
      <c r="E348" s="435"/>
      <c r="F348" s="435"/>
      <c r="G348" s="438"/>
      <c r="H348" s="407"/>
      <c r="I348" s="441"/>
      <c r="J348" s="667"/>
      <c r="K348" s="135">
        <v>721516</v>
      </c>
      <c r="L348" s="667"/>
      <c r="M348" s="135">
        <v>921217</v>
      </c>
      <c r="N348" s="413"/>
      <c r="O348" s="413"/>
      <c r="P348" s="444"/>
      <c r="Q348" s="447"/>
      <c r="R348" s="447"/>
      <c r="S348" s="422"/>
      <c r="T348" s="449"/>
      <c r="AA348" s="5"/>
      <c r="AB348" s="5"/>
      <c r="AC348" s="5"/>
      <c r="AD348" s="5"/>
      <c r="AE348" s="5"/>
      <c r="AF348" s="5"/>
      <c r="AG348" s="5"/>
    </row>
    <row r="349" spans="2:34" ht="30" hidden="1" customHeight="1">
      <c r="B349" s="396">
        <v>3</v>
      </c>
      <c r="C349" s="399"/>
      <c r="D349" s="399"/>
      <c r="E349" s="399"/>
      <c r="F349" s="399"/>
      <c r="G349" s="402"/>
      <c r="H349" s="405"/>
      <c r="I349" s="408"/>
      <c r="J349" s="667"/>
      <c r="K349" s="135">
        <v>461516</v>
      </c>
      <c r="L349" s="667"/>
      <c r="M349" s="135">
        <v>811115</v>
      </c>
      <c r="N349" s="411"/>
      <c r="O349" s="411"/>
      <c r="P349" s="414"/>
      <c r="Q349" s="417"/>
      <c r="R349" s="417"/>
      <c r="S349" s="420">
        <f t="shared" ref="S349" si="65">IF(COUNTIF(J349:M351,"CUMPLE")&gt;=1,(G349*I349),0)* (IF(N349="PRESENTÓ CERTIFICADO",1,0))* (IF(O349="ACORDE A ITEM 5.2.1 (T.R.)",1,0) )* ( IF(OR(Q349="SIN OBSERVACIÓN", Q349="REQUERIMIENTOS SUBSANADOS"),1,0)) *(IF(OR(R349="NINGUNO", R349="CUMPLEN CON LO SOLICITADO"),1,0))</f>
        <v>0</v>
      </c>
      <c r="T349" s="449"/>
      <c r="AA349" s="2"/>
      <c r="AB349" s="2"/>
      <c r="AC349" s="2"/>
      <c r="AD349" s="2"/>
      <c r="AE349" s="2"/>
      <c r="AF349" s="2"/>
      <c r="AG349" s="2"/>
    </row>
    <row r="350" spans="2:34" ht="30" hidden="1" customHeight="1">
      <c r="B350" s="397"/>
      <c r="C350" s="400"/>
      <c r="D350" s="400"/>
      <c r="E350" s="400"/>
      <c r="F350" s="400"/>
      <c r="G350" s="403"/>
      <c r="H350" s="406"/>
      <c r="I350" s="409"/>
      <c r="J350" s="667"/>
      <c r="K350" s="135">
        <v>721515</v>
      </c>
      <c r="L350" s="667"/>
      <c r="M350" s="135">
        <v>811117</v>
      </c>
      <c r="N350" s="412"/>
      <c r="O350" s="412"/>
      <c r="P350" s="415"/>
      <c r="Q350" s="418"/>
      <c r="R350" s="418"/>
      <c r="S350" s="421"/>
      <c r="T350" s="449"/>
      <c r="AA350" s="5"/>
      <c r="AB350" s="5"/>
      <c r="AC350" s="5"/>
      <c r="AD350" s="5"/>
      <c r="AE350" s="5"/>
      <c r="AF350" s="5"/>
      <c r="AG350" s="5"/>
    </row>
    <row r="351" spans="2:34" ht="30" hidden="1" customHeight="1">
      <c r="B351" s="398"/>
      <c r="C351" s="401"/>
      <c r="D351" s="401"/>
      <c r="E351" s="401"/>
      <c r="F351" s="401"/>
      <c r="G351" s="404"/>
      <c r="H351" s="407"/>
      <c r="I351" s="410"/>
      <c r="J351" s="667"/>
      <c r="K351" s="135">
        <v>721516</v>
      </c>
      <c r="L351" s="667"/>
      <c r="M351" s="135">
        <v>921217</v>
      </c>
      <c r="N351" s="413"/>
      <c r="O351" s="413"/>
      <c r="P351" s="416"/>
      <c r="Q351" s="419"/>
      <c r="R351" s="419"/>
      <c r="S351" s="422"/>
      <c r="T351" s="449"/>
    </row>
    <row r="352" spans="2:34" ht="30" hidden="1" customHeight="1">
      <c r="B352" s="396">
        <v>4</v>
      </c>
      <c r="C352" s="433"/>
      <c r="D352" s="433"/>
      <c r="E352" s="433"/>
      <c r="F352" s="433"/>
      <c r="G352" s="436"/>
      <c r="H352" s="405"/>
      <c r="I352" s="439"/>
      <c r="J352" s="667"/>
      <c r="K352" s="135">
        <v>461516</v>
      </c>
      <c r="L352" s="667"/>
      <c r="M352" s="135">
        <v>811115</v>
      </c>
      <c r="N352" s="411"/>
      <c r="O352" s="411"/>
      <c r="P352" s="442"/>
      <c r="Q352" s="445"/>
      <c r="R352" s="445"/>
      <c r="S352" s="420">
        <f t="shared" ref="S352" si="66">IF(COUNTIF(J352:M354,"CUMPLE")&gt;=1,(G352*I352),0)* (IF(N352="PRESENTÓ CERTIFICADO",1,0))* (IF(O352="ACORDE A ITEM 5.2.1 (T.R.)",1,0) )* ( IF(OR(Q352="SIN OBSERVACIÓN", Q352="REQUERIMIENTOS SUBSANADOS"),1,0)) *(IF(OR(R352="NINGUNO", R352="CUMPLEN CON LO SOLICITADO"),1,0))</f>
        <v>0</v>
      </c>
      <c r="T352" s="449"/>
    </row>
    <row r="353" spans="2:20" ht="30" hidden="1" customHeight="1">
      <c r="B353" s="397"/>
      <c r="C353" s="434"/>
      <c r="D353" s="434"/>
      <c r="E353" s="434"/>
      <c r="F353" s="434"/>
      <c r="G353" s="437"/>
      <c r="H353" s="406"/>
      <c r="I353" s="440"/>
      <c r="J353" s="667"/>
      <c r="K353" s="135">
        <v>721515</v>
      </c>
      <c r="L353" s="667"/>
      <c r="M353" s="135">
        <v>811117</v>
      </c>
      <c r="N353" s="412"/>
      <c r="O353" s="412"/>
      <c r="P353" s="443"/>
      <c r="Q353" s="446"/>
      <c r="R353" s="446"/>
      <c r="S353" s="421"/>
      <c r="T353" s="449"/>
    </row>
    <row r="354" spans="2:20" ht="30" hidden="1" customHeight="1">
      <c r="B354" s="398"/>
      <c r="C354" s="435"/>
      <c r="D354" s="435"/>
      <c r="E354" s="435"/>
      <c r="F354" s="435"/>
      <c r="G354" s="438"/>
      <c r="H354" s="407"/>
      <c r="I354" s="441"/>
      <c r="J354" s="667"/>
      <c r="K354" s="135">
        <v>721516</v>
      </c>
      <c r="L354" s="667"/>
      <c r="M354" s="135">
        <v>921217</v>
      </c>
      <c r="N354" s="413"/>
      <c r="O354" s="413"/>
      <c r="P354" s="444"/>
      <c r="Q354" s="447"/>
      <c r="R354" s="447"/>
      <c r="S354" s="422"/>
      <c r="T354" s="449"/>
    </row>
    <row r="355" spans="2:20" ht="30" hidden="1" customHeight="1">
      <c r="B355" s="396">
        <v>5</v>
      </c>
      <c r="C355" s="399"/>
      <c r="D355" s="399"/>
      <c r="E355" s="399"/>
      <c r="F355" s="399"/>
      <c r="G355" s="402"/>
      <c r="H355" s="405"/>
      <c r="I355" s="408"/>
      <c r="J355" s="667"/>
      <c r="K355" s="135">
        <v>461516</v>
      </c>
      <c r="L355" s="667"/>
      <c r="M355" s="135">
        <v>811115</v>
      </c>
      <c r="N355" s="411"/>
      <c r="O355" s="411"/>
      <c r="P355" s="414"/>
      <c r="Q355" s="417"/>
      <c r="R355" s="417"/>
      <c r="S355" s="420">
        <f t="shared" ref="S355" si="67">IF(COUNTIF(J355:M357,"CUMPLE")&gt;=1,(G355*I355),0)* (IF(N355="PRESENTÓ CERTIFICADO",1,0))* (IF(O355="ACORDE A ITEM 5.2.1 (T.R.)",1,0) )* ( IF(OR(Q355="SIN OBSERVACIÓN", Q355="REQUERIMIENTOS SUBSANADOS"),1,0)) *(IF(OR(R355="NINGUNO", R355="CUMPLEN CON LO SOLICITADO"),1,0))</f>
        <v>0</v>
      </c>
      <c r="T355" s="449"/>
    </row>
    <row r="356" spans="2:20" ht="30" hidden="1" customHeight="1">
      <c r="B356" s="397"/>
      <c r="C356" s="400"/>
      <c r="D356" s="400"/>
      <c r="E356" s="400"/>
      <c r="F356" s="400"/>
      <c r="G356" s="403"/>
      <c r="H356" s="406"/>
      <c r="I356" s="409"/>
      <c r="J356" s="667"/>
      <c r="K356" s="135">
        <v>721515</v>
      </c>
      <c r="L356" s="667"/>
      <c r="M356" s="135">
        <v>811117</v>
      </c>
      <c r="N356" s="412"/>
      <c r="O356" s="412"/>
      <c r="P356" s="415"/>
      <c r="Q356" s="418"/>
      <c r="R356" s="418"/>
      <c r="S356" s="421"/>
      <c r="T356" s="449"/>
    </row>
    <row r="357" spans="2:20" ht="30" hidden="1" customHeight="1">
      <c r="B357" s="398"/>
      <c r="C357" s="401"/>
      <c r="D357" s="401"/>
      <c r="E357" s="401"/>
      <c r="F357" s="401"/>
      <c r="G357" s="404"/>
      <c r="H357" s="407"/>
      <c r="I357" s="410"/>
      <c r="J357" s="667"/>
      <c r="K357" s="135">
        <v>721516</v>
      </c>
      <c r="L357" s="667"/>
      <c r="M357" s="135">
        <v>921217</v>
      </c>
      <c r="N357" s="413"/>
      <c r="O357" s="413"/>
      <c r="P357" s="416"/>
      <c r="Q357" s="419"/>
      <c r="R357" s="419"/>
      <c r="S357" s="422"/>
      <c r="T357" s="450"/>
    </row>
    <row r="358" spans="2:20" ht="30" hidden="1" customHeight="1">
      <c r="B358" s="423" t="str">
        <f>IF(S359=" "," ",IF(S359&gt;=$H$6,"CUMPLE CON LA EXPERIENCIA REQUERIDA","NO CUMPLE CON LA EXPERIENCIA REQUERIDA"))</f>
        <v>NO CUMPLE CON LA EXPERIENCIA REQUERIDA</v>
      </c>
      <c r="C358" s="424"/>
      <c r="D358" s="424"/>
      <c r="E358" s="424"/>
      <c r="F358" s="424"/>
      <c r="G358" s="424"/>
      <c r="H358" s="424"/>
      <c r="I358" s="424"/>
      <c r="J358" s="424"/>
      <c r="K358" s="424"/>
      <c r="L358" s="424"/>
      <c r="M358" s="424"/>
      <c r="N358" s="424"/>
      <c r="O358" s="425"/>
      <c r="P358" s="429" t="s">
        <v>21</v>
      </c>
      <c r="Q358" s="430"/>
      <c r="R358" s="7"/>
      <c r="S358" s="6">
        <f>IF(T343="SI",SUM(S343:S357),0)</f>
        <v>0</v>
      </c>
      <c r="T358" s="431" t="str">
        <f>IF(S359=" "," ",IF(S359&gt;=$H$6,"CUMPLE","NO CUMPLE"))</f>
        <v>NO CUMPLE</v>
      </c>
    </row>
    <row r="359" spans="2:20" ht="30" hidden="1" customHeight="1">
      <c r="B359" s="426"/>
      <c r="C359" s="427"/>
      <c r="D359" s="427"/>
      <c r="E359" s="427"/>
      <c r="F359" s="427"/>
      <c r="G359" s="427"/>
      <c r="H359" s="427"/>
      <c r="I359" s="427"/>
      <c r="J359" s="427"/>
      <c r="K359" s="427"/>
      <c r="L359" s="427"/>
      <c r="M359" s="427"/>
      <c r="N359" s="427"/>
      <c r="O359" s="428"/>
      <c r="P359" s="429" t="s">
        <v>23</v>
      </c>
      <c r="Q359" s="430"/>
      <c r="R359" s="7"/>
      <c r="S359" s="74">
        <f>IFERROR((S358/$P$6)," ")</f>
        <v>0</v>
      </c>
      <c r="T359" s="432"/>
    </row>
    <row r="360" spans="2:20" ht="30" hidden="1" customHeight="1"/>
    <row r="361" spans="2:20" ht="30" hidden="1" customHeight="1"/>
    <row r="362" spans="2:20" ht="30" hidden="1" customHeight="1">
      <c r="B362" s="94">
        <v>17</v>
      </c>
      <c r="C362" s="451" t="s">
        <v>75</v>
      </c>
      <c r="D362" s="452"/>
      <c r="E362" s="453"/>
      <c r="F362" s="454" t="str">
        <f>IFERROR(VLOOKUP(B362,LISTA_OFERENTES,2,FALSE)," ")</f>
        <v>O2</v>
      </c>
      <c r="G362" s="455"/>
      <c r="H362" s="455"/>
      <c r="I362" s="455"/>
      <c r="J362" s="455"/>
      <c r="K362" s="455"/>
      <c r="L362" s="455"/>
      <c r="M362" s="455"/>
      <c r="N362" s="455"/>
      <c r="O362" s="456"/>
      <c r="P362" s="457" t="s">
        <v>102</v>
      </c>
      <c r="Q362" s="458"/>
      <c r="R362" s="459"/>
      <c r="S362" s="332">
        <f>5-(INT(COUNTBLANK(C365:C379))-10)</f>
        <v>0</v>
      </c>
      <c r="T362" s="2"/>
    </row>
    <row r="363" spans="2:20" ht="45" hidden="1" customHeight="1">
      <c r="B363" s="460" t="s">
        <v>43</v>
      </c>
      <c r="C363" s="462" t="s">
        <v>14</v>
      </c>
      <c r="D363" s="462" t="s">
        <v>15</v>
      </c>
      <c r="E363" s="462" t="s">
        <v>16</v>
      </c>
      <c r="F363" s="462" t="s">
        <v>17</v>
      </c>
      <c r="G363" s="462" t="s">
        <v>18</v>
      </c>
      <c r="H363" s="462" t="s">
        <v>19</v>
      </c>
      <c r="I363" s="462" t="s">
        <v>20</v>
      </c>
      <c r="J363" s="464" t="s">
        <v>50</v>
      </c>
      <c r="K363" s="465"/>
      <c r="L363" s="465"/>
      <c r="M363" s="466"/>
      <c r="N363" s="462" t="s">
        <v>76</v>
      </c>
      <c r="O363" s="462" t="s">
        <v>77</v>
      </c>
      <c r="P363" s="4" t="s">
        <v>78</v>
      </c>
      <c r="Q363" s="4"/>
      <c r="R363" s="462" t="s">
        <v>79</v>
      </c>
      <c r="S363" s="462" t="s">
        <v>80</v>
      </c>
      <c r="T363" s="462" t="str">
        <f>T55</f>
        <v>CUMPLE CON EL REQUERIMIENTO OBLIGATORIO DE QUE CADA CERTIFICADO DEBE ESTAR SOPORTADO EN MÍNIMO DOS DE LOS CÓDIGOS UNSPSC?</v>
      </c>
    </row>
    <row r="364" spans="2:20" ht="56.25" hidden="1" customHeight="1">
      <c r="B364" s="461"/>
      <c r="C364" s="463"/>
      <c r="D364" s="463"/>
      <c r="E364" s="463"/>
      <c r="F364" s="463"/>
      <c r="G364" s="463"/>
      <c r="H364" s="463"/>
      <c r="I364" s="463"/>
      <c r="J364" s="467" t="s">
        <v>82</v>
      </c>
      <c r="K364" s="468"/>
      <c r="L364" s="468"/>
      <c r="M364" s="469"/>
      <c r="N364" s="463"/>
      <c r="O364" s="463"/>
      <c r="P364" s="3" t="s">
        <v>12</v>
      </c>
      <c r="Q364" s="3" t="s">
        <v>81</v>
      </c>
      <c r="R364" s="463"/>
      <c r="S364" s="463"/>
      <c r="T364" s="463"/>
    </row>
    <row r="365" spans="2:20" ht="30" hidden="1" customHeight="1">
      <c r="B365" s="396">
        <v>1</v>
      </c>
      <c r="C365" s="399"/>
      <c r="D365" s="399"/>
      <c r="E365" s="399"/>
      <c r="F365" s="399"/>
      <c r="G365" s="402"/>
      <c r="H365" s="405"/>
      <c r="I365" s="408"/>
      <c r="J365" s="667"/>
      <c r="K365" s="135">
        <v>461516</v>
      </c>
      <c r="L365" s="667"/>
      <c r="M365" s="135">
        <v>811115</v>
      </c>
      <c r="N365" s="411"/>
      <c r="O365" s="411"/>
      <c r="P365" s="414"/>
      <c r="Q365" s="417"/>
      <c r="R365" s="417"/>
      <c r="S365" s="420">
        <f>IF(COUNTIF(J365:M367,"CUMPLE")&gt;=1,(G365*I365),0)* (IF(N365="PRESENTÓ CERTIFICADO",1,0))* (IF(O365="ACORDE A ITEM 5.2.1 (T.R.)",1,0) )* ( IF(OR(Q365="SIN OBSERVACIÓN", Q365="REQUERIMIENTOS SUBSANADOS"),1,0)) *(IF(OR(R365="NINGUNO", R365="CUMPLEN CON LO SOLICITADO"),1,0))</f>
        <v>0</v>
      </c>
      <c r="T365" s="448"/>
    </row>
    <row r="366" spans="2:20" ht="30" hidden="1" customHeight="1">
      <c r="B366" s="397"/>
      <c r="C366" s="400"/>
      <c r="D366" s="400"/>
      <c r="E366" s="400"/>
      <c r="F366" s="400"/>
      <c r="G366" s="403"/>
      <c r="H366" s="406"/>
      <c r="I366" s="409"/>
      <c r="J366" s="667"/>
      <c r="K366" s="135">
        <v>721515</v>
      </c>
      <c r="L366" s="667"/>
      <c r="M366" s="135">
        <v>811117</v>
      </c>
      <c r="N366" s="412"/>
      <c r="O366" s="412"/>
      <c r="P366" s="415"/>
      <c r="Q366" s="418"/>
      <c r="R366" s="418"/>
      <c r="S366" s="421"/>
      <c r="T366" s="449"/>
    </row>
    <row r="367" spans="2:20" ht="30" hidden="1" customHeight="1">
      <c r="B367" s="398"/>
      <c r="C367" s="401"/>
      <c r="D367" s="401"/>
      <c r="E367" s="401"/>
      <c r="F367" s="401"/>
      <c r="G367" s="404"/>
      <c r="H367" s="407"/>
      <c r="I367" s="410"/>
      <c r="J367" s="667"/>
      <c r="K367" s="135">
        <v>721516</v>
      </c>
      <c r="L367" s="667"/>
      <c r="M367" s="135">
        <v>921217</v>
      </c>
      <c r="N367" s="413"/>
      <c r="O367" s="413"/>
      <c r="P367" s="416"/>
      <c r="Q367" s="419"/>
      <c r="R367" s="419"/>
      <c r="S367" s="422"/>
      <c r="T367" s="449"/>
    </row>
    <row r="368" spans="2:20" ht="30" hidden="1" customHeight="1">
      <c r="B368" s="396">
        <v>2</v>
      </c>
      <c r="C368" s="433"/>
      <c r="D368" s="433"/>
      <c r="E368" s="433"/>
      <c r="F368" s="433"/>
      <c r="G368" s="436"/>
      <c r="H368" s="405"/>
      <c r="I368" s="439"/>
      <c r="J368" s="667"/>
      <c r="K368" s="135">
        <v>461516</v>
      </c>
      <c r="L368" s="667"/>
      <c r="M368" s="135">
        <v>811115</v>
      </c>
      <c r="N368" s="411"/>
      <c r="O368" s="411"/>
      <c r="P368" s="442"/>
      <c r="Q368" s="445"/>
      <c r="R368" s="445"/>
      <c r="S368" s="420">
        <f t="shared" ref="S368" si="68">IF(COUNTIF(J368:M370,"CUMPLE")&gt;=1,(G368*I368),0)* (IF(N368="PRESENTÓ CERTIFICADO",1,0))* (IF(O368="ACORDE A ITEM 5.2.1 (T.R.)",1,0) )* ( IF(OR(Q368="SIN OBSERVACIÓN", Q368="REQUERIMIENTOS SUBSANADOS"),1,0)) *(IF(OR(R368="NINGUNO", R368="CUMPLEN CON LO SOLICITADO"),1,0))</f>
        <v>0</v>
      </c>
      <c r="T368" s="449"/>
    </row>
    <row r="369" spans="2:20" ht="30" hidden="1" customHeight="1">
      <c r="B369" s="397"/>
      <c r="C369" s="434"/>
      <c r="D369" s="434"/>
      <c r="E369" s="434"/>
      <c r="F369" s="434"/>
      <c r="G369" s="437"/>
      <c r="H369" s="406"/>
      <c r="I369" s="440"/>
      <c r="J369" s="667"/>
      <c r="K369" s="135">
        <v>721515</v>
      </c>
      <c r="L369" s="667"/>
      <c r="M369" s="135">
        <v>811117</v>
      </c>
      <c r="N369" s="412"/>
      <c r="O369" s="412"/>
      <c r="P369" s="443"/>
      <c r="Q369" s="446"/>
      <c r="R369" s="446"/>
      <c r="S369" s="421"/>
      <c r="T369" s="449"/>
    </row>
    <row r="370" spans="2:20" ht="30" hidden="1" customHeight="1">
      <c r="B370" s="398"/>
      <c r="C370" s="435"/>
      <c r="D370" s="435"/>
      <c r="E370" s="435"/>
      <c r="F370" s="435"/>
      <c r="G370" s="438"/>
      <c r="H370" s="407"/>
      <c r="I370" s="441"/>
      <c r="J370" s="667"/>
      <c r="K370" s="135">
        <v>721516</v>
      </c>
      <c r="L370" s="667"/>
      <c r="M370" s="135">
        <v>921217</v>
      </c>
      <c r="N370" s="413"/>
      <c r="O370" s="413"/>
      <c r="P370" s="444"/>
      <c r="Q370" s="447"/>
      <c r="R370" s="447"/>
      <c r="S370" s="422"/>
      <c r="T370" s="449"/>
    </row>
    <row r="371" spans="2:20" ht="30" hidden="1" customHeight="1">
      <c r="B371" s="396">
        <v>3</v>
      </c>
      <c r="C371" s="399"/>
      <c r="D371" s="399"/>
      <c r="E371" s="399"/>
      <c r="F371" s="399"/>
      <c r="G371" s="402"/>
      <c r="H371" s="405"/>
      <c r="I371" s="408"/>
      <c r="J371" s="667"/>
      <c r="K371" s="135">
        <v>461516</v>
      </c>
      <c r="L371" s="667"/>
      <c r="M371" s="135">
        <v>811115</v>
      </c>
      <c r="N371" s="411"/>
      <c r="O371" s="411"/>
      <c r="P371" s="414"/>
      <c r="Q371" s="417"/>
      <c r="R371" s="417"/>
      <c r="S371" s="420">
        <f t="shared" ref="S371" si="69">IF(COUNTIF(J371:M373,"CUMPLE")&gt;=1,(G371*I371),0)* (IF(N371="PRESENTÓ CERTIFICADO",1,0))* (IF(O371="ACORDE A ITEM 5.2.1 (T.R.)",1,0) )* ( IF(OR(Q371="SIN OBSERVACIÓN", Q371="REQUERIMIENTOS SUBSANADOS"),1,0)) *(IF(OR(R371="NINGUNO", R371="CUMPLEN CON LO SOLICITADO"),1,0))</f>
        <v>0</v>
      </c>
      <c r="T371" s="449"/>
    </row>
    <row r="372" spans="2:20" ht="30" hidden="1" customHeight="1">
      <c r="B372" s="397"/>
      <c r="C372" s="400"/>
      <c r="D372" s="400"/>
      <c r="E372" s="400"/>
      <c r="F372" s="400"/>
      <c r="G372" s="403"/>
      <c r="H372" s="406"/>
      <c r="I372" s="409"/>
      <c r="J372" s="667"/>
      <c r="K372" s="135">
        <v>721515</v>
      </c>
      <c r="L372" s="667"/>
      <c r="M372" s="135">
        <v>811117</v>
      </c>
      <c r="N372" s="412"/>
      <c r="O372" s="412"/>
      <c r="P372" s="415"/>
      <c r="Q372" s="418"/>
      <c r="R372" s="418"/>
      <c r="S372" s="421"/>
      <c r="T372" s="449"/>
    </row>
    <row r="373" spans="2:20" ht="30" hidden="1" customHeight="1">
      <c r="B373" s="398"/>
      <c r="C373" s="401"/>
      <c r="D373" s="401"/>
      <c r="E373" s="401"/>
      <c r="F373" s="401"/>
      <c r="G373" s="404"/>
      <c r="H373" s="407"/>
      <c r="I373" s="410"/>
      <c r="J373" s="667"/>
      <c r="K373" s="135">
        <v>721516</v>
      </c>
      <c r="L373" s="667"/>
      <c r="M373" s="135">
        <v>921217</v>
      </c>
      <c r="N373" s="413"/>
      <c r="O373" s="413"/>
      <c r="P373" s="416"/>
      <c r="Q373" s="419"/>
      <c r="R373" s="419"/>
      <c r="S373" s="422"/>
      <c r="T373" s="449"/>
    </row>
    <row r="374" spans="2:20" ht="30" hidden="1" customHeight="1">
      <c r="B374" s="396">
        <v>4</v>
      </c>
      <c r="C374" s="433"/>
      <c r="D374" s="433"/>
      <c r="E374" s="433"/>
      <c r="F374" s="433"/>
      <c r="G374" s="436"/>
      <c r="H374" s="405"/>
      <c r="I374" s="439"/>
      <c r="J374" s="667"/>
      <c r="K374" s="135">
        <v>461516</v>
      </c>
      <c r="L374" s="667"/>
      <c r="M374" s="135">
        <v>811115</v>
      </c>
      <c r="N374" s="411"/>
      <c r="O374" s="411"/>
      <c r="P374" s="442"/>
      <c r="Q374" s="445"/>
      <c r="R374" s="445"/>
      <c r="S374" s="420">
        <f t="shared" ref="S374" si="70">IF(COUNTIF(J374:M376,"CUMPLE")&gt;=1,(G374*I374),0)* (IF(N374="PRESENTÓ CERTIFICADO",1,0))* (IF(O374="ACORDE A ITEM 5.2.1 (T.R.)",1,0) )* ( IF(OR(Q374="SIN OBSERVACIÓN", Q374="REQUERIMIENTOS SUBSANADOS"),1,0)) *(IF(OR(R374="NINGUNO", R374="CUMPLEN CON LO SOLICITADO"),1,0))</f>
        <v>0</v>
      </c>
      <c r="T374" s="449"/>
    </row>
    <row r="375" spans="2:20" ht="30" hidden="1" customHeight="1">
      <c r="B375" s="397"/>
      <c r="C375" s="434"/>
      <c r="D375" s="434"/>
      <c r="E375" s="434"/>
      <c r="F375" s="434"/>
      <c r="G375" s="437"/>
      <c r="H375" s="406"/>
      <c r="I375" s="440"/>
      <c r="J375" s="667"/>
      <c r="K375" s="135">
        <v>721515</v>
      </c>
      <c r="L375" s="667"/>
      <c r="M375" s="135">
        <v>811117</v>
      </c>
      <c r="N375" s="412"/>
      <c r="O375" s="412"/>
      <c r="P375" s="443"/>
      <c r="Q375" s="446"/>
      <c r="R375" s="446"/>
      <c r="S375" s="421"/>
      <c r="T375" s="449"/>
    </row>
    <row r="376" spans="2:20" ht="30" hidden="1" customHeight="1">
      <c r="B376" s="398"/>
      <c r="C376" s="435"/>
      <c r="D376" s="435"/>
      <c r="E376" s="435"/>
      <c r="F376" s="435"/>
      <c r="G376" s="438"/>
      <c r="H376" s="407"/>
      <c r="I376" s="441"/>
      <c r="J376" s="667"/>
      <c r="K376" s="135">
        <v>721516</v>
      </c>
      <c r="L376" s="667"/>
      <c r="M376" s="135">
        <v>921217</v>
      </c>
      <c r="N376" s="413"/>
      <c r="O376" s="413"/>
      <c r="P376" s="444"/>
      <c r="Q376" s="447"/>
      <c r="R376" s="447"/>
      <c r="S376" s="422"/>
      <c r="T376" s="449"/>
    </row>
    <row r="377" spans="2:20" ht="30" hidden="1" customHeight="1">
      <c r="B377" s="396">
        <v>5</v>
      </c>
      <c r="C377" s="399"/>
      <c r="D377" s="399"/>
      <c r="E377" s="399"/>
      <c r="F377" s="399"/>
      <c r="G377" s="402"/>
      <c r="H377" s="405"/>
      <c r="I377" s="408"/>
      <c r="J377" s="667"/>
      <c r="K377" s="135">
        <v>461516</v>
      </c>
      <c r="L377" s="667"/>
      <c r="M377" s="135">
        <v>811115</v>
      </c>
      <c r="N377" s="411"/>
      <c r="O377" s="411"/>
      <c r="P377" s="414"/>
      <c r="Q377" s="417"/>
      <c r="R377" s="417"/>
      <c r="S377" s="420">
        <f t="shared" ref="S377" si="71">IF(COUNTIF(J377:M379,"CUMPLE")&gt;=1,(G377*I377),0)* (IF(N377="PRESENTÓ CERTIFICADO",1,0))* (IF(O377="ACORDE A ITEM 5.2.1 (T.R.)",1,0) )* ( IF(OR(Q377="SIN OBSERVACIÓN", Q377="REQUERIMIENTOS SUBSANADOS"),1,0)) *(IF(OR(R377="NINGUNO", R377="CUMPLEN CON LO SOLICITADO"),1,0))</f>
        <v>0</v>
      </c>
      <c r="T377" s="449"/>
    </row>
    <row r="378" spans="2:20" ht="30" hidden="1" customHeight="1">
      <c r="B378" s="397"/>
      <c r="C378" s="400"/>
      <c r="D378" s="400"/>
      <c r="E378" s="400"/>
      <c r="F378" s="400"/>
      <c r="G378" s="403"/>
      <c r="H378" s="406"/>
      <c r="I378" s="409"/>
      <c r="J378" s="667"/>
      <c r="K378" s="135">
        <v>721515</v>
      </c>
      <c r="L378" s="667"/>
      <c r="M378" s="135">
        <v>811117</v>
      </c>
      <c r="N378" s="412"/>
      <c r="O378" s="412"/>
      <c r="P378" s="415"/>
      <c r="Q378" s="418"/>
      <c r="R378" s="418"/>
      <c r="S378" s="421"/>
      <c r="T378" s="449"/>
    </row>
    <row r="379" spans="2:20" ht="30" hidden="1" customHeight="1">
      <c r="B379" s="398"/>
      <c r="C379" s="401"/>
      <c r="D379" s="401"/>
      <c r="E379" s="401"/>
      <c r="F379" s="401"/>
      <c r="G379" s="404"/>
      <c r="H379" s="407"/>
      <c r="I379" s="410"/>
      <c r="J379" s="667"/>
      <c r="K379" s="135">
        <v>721516</v>
      </c>
      <c r="L379" s="667"/>
      <c r="M379" s="135">
        <v>921217</v>
      </c>
      <c r="N379" s="413"/>
      <c r="O379" s="413"/>
      <c r="P379" s="416"/>
      <c r="Q379" s="419"/>
      <c r="R379" s="419"/>
      <c r="S379" s="422"/>
      <c r="T379" s="450"/>
    </row>
    <row r="380" spans="2:20" ht="30" hidden="1" customHeight="1">
      <c r="B380" s="423" t="str">
        <f>IF(S381=" "," ",IF(S381&gt;=$H$6,"CUMPLE CON LA EXPERIENCIA REQUERIDA","NO CUMPLE CON LA EXPERIENCIA REQUERIDA"))</f>
        <v>NO CUMPLE CON LA EXPERIENCIA REQUERIDA</v>
      </c>
      <c r="C380" s="424"/>
      <c r="D380" s="424"/>
      <c r="E380" s="424"/>
      <c r="F380" s="424"/>
      <c r="G380" s="424"/>
      <c r="H380" s="424"/>
      <c r="I380" s="424"/>
      <c r="J380" s="424"/>
      <c r="K380" s="424"/>
      <c r="L380" s="424"/>
      <c r="M380" s="424"/>
      <c r="N380" s="424"/>
      <c r="O380" s="425"/>
      <c r="P380" s="429" t="s">
        <v>21</v>
      </c>
      <c r="Q380" s="430"/>
      <c r="R380" s="7"/>
      <c r="S380" s="6">
        <f>IF(T365="SI",SUM(S365:S379),0)</f>
        <v>0</v>
      </c>
      <c r="T380" s="431" t="str">
        <f>IF(S381=" "," ",IF(S381&gt;=$H$6,"CUMPLE","NO CUMPLE"))</f>
        <v>NO CUMPLE</v>
      </c>
    </row>
    <row r="381" spans="2:20" ht="30" hidden="1" customHeight="1">
      <c r="B381" s="426"/>
      <c r="C381" s="427"/>
      <c r="D381" s="427"/>
      <c r="E381" s="427"/>
      <c r="F381" s="427"/>
      <c r="G381" s="427"/>
      <c r="H381" s="427"/>
      <c r="I381" s="427"/>
      <c r="J381" s="427"/>
      <c r="K381" s="427"/>
      <c r="L381" s="427"/>
      <c r="M381" s="427"/>
      <c r="N381" s="427"/>
      <c r="O381" s="428"/>
      <c r="P381" s="429" t="s">
        <v>23</v>
      </c>
      <c r="Q381" s="430"/>
      <c r="R381" s="7"/>
      <c r="S381" s="74">
        <f>IFERROR((S380/$P$6)," ")</f>
        <v>0</v>
      </c>
      <c r="T381" s="432"/>
    </row>
    <row r="382" spans="2:20" ht="30" hidden="1" customHeight="1"/>
    <row r="383" spans="2:20" ht="30" hidden="1" customHeight="1"/>
    <row r="384" spans="2:20" ht="30" hidden="1" customHeight="1">
      <c r="B384" s="94">
        <v>18</v>
      </c>
      <c r="C384" s="451" t="s">
        <v>75</v>
      </c>
      <c r="D384" s="452"/>
      <c r="E384" s="453"/>
      <c r="F384" s="454" t="str">
        <f>IFERROR(VLOOKUP(B384,LISTA_OFERENTES,2,FALSE)," ")</f>
        <v>O3</v>
      </c>
      <c r="G384" s="455"/>
      <c r="H384" s="455"/>
      <c r="I384" s="455"/>
      <c r="J384" s="455"/>
      <c r="K384" s="455"/>
      <c r="L384" s="455"/>
      <c r="M384" s="455"/>
      <c r="N384" s="455"/>
      <c r="O384" s="456"/>
      <c r="P384" s="457" t="s">
        <v>102</v>
      </c>
      <c r="Q384" s="458"/>
      <c r="R384" s="459"/>
      <c r="S384" s="332">
        <f>5-(INT(COUNTBLANK(C387:C401))-10)</f>
        <v>0</v>
      </c>
      <c r="T384" s="2"/>
    </row>
    <row r="385" spans="2:20" ht="30" hidden="1" customHeight="1">
      <c r="B385" s="460" t="s">
        <v>43</v>
      </c>
      <c r="C385" s="462" t="s">
        <v>14</v>
      </c>
      <c r="D385" s="462" t="s">
        <v>15</v>
      </c>
      <c r="E385" s="462" t="s">
        <v>16</v>
      </c>
      <c r="F385" s="462" t="s">
        <v>17</v>
      </c>
      <c r="G385" s="462" t="s">
        <v>18</v>
      </c>
      <c r="H385" s="462" t="s">
        <v>19</v>
      </c>
      <c r="I385" s="462" t="s">
        <v>20</v>
      </c>
      <c r="J385" s="464" t="s">
        <v>50</v>
      </c>
      <c r="K385" s="465"/>
      <c r="L385" s="465"/>
      <c r="M385" s="466"/>
      <c r="N385" s="462" t="s">
        <v>76</v>
      </c>
      <c r="O385" s="462" t="s">
        <v>77</v>
      </c>
      <c r="P385" s="4" t="s">
        <v>78</v>
      </c>
      <c r="Q385" s="4"/>
      <c r="R385" s="462" t="s">
        <v>79</v>
      </c>
      <c r="S385" s="462" t="s">
        <v>80</v>
      </c>
      <c r="T385" s="462" t="str">
        <f>T77</f>
        <v>CUMPLE CON EL REQUERIMIENTO OBLIGATORIO DE QUE CADA CERTIFICADO DEBE ESTAR SOPORTADO EN MÍNIMO DOS DE LOS CÓDIGOS UNSPSC?</v>
      </c>
    </row>
    <row r="386" spans="2:20" ht="30" hidden="1" customHeight="1">
      <c r="B386" s="461"/>
      <c r="C386" s="463"/>
      <c r="D386" s="463"/>
      <c r="E386" s="463"/>
      <c r="F386" s="463"/>
      <c r="G386" s="463"/>
      <c r="H386" s="463"/>
      <c r="I386" s="463"/>
      <c r="J386" s="467" t="s">
        <v>82</v>
      </c>
      <c r="K386" s="468"/>
      <c r="L386" s="468"/>
      <c r="M386" s="469"/>
      <c r="N386" s="463"/>
      <c r="O386" s="463"/>
      <c r="P386" s="3" t="s">
        <v>12</v>
      </c>
      <c r="Q386" s="3" t="s">
        <v>81</v>
      </c>
      <c r="R386" s="463"/>
      <c r="S386" s="463"/>
      <c r="T386" s="463"/>
    </row>
    <row r="387" spans="2:20" ht="30" hidden="1" customHeight="1">
      <c r="B387" s="396">
        <v>1</v>
      </c>
      <c r="C387" s="399"/>
      <c r="D387" s="399"/>
      <c r="E387" s="399"/>
      <c r="F387" s="399"/>
      <c r="G387" s="402"/>
      <c r="H387" s="405"/>
      <c r="I387" s="408"/>
      <c r="J387" s="667"/>
      <c r="K387" s="135">
        <v>461516</v>
      </c>
      <c r="L387" s="667"/>
      <c r="M387" s="135">
        <v>811115</v>
      </c>
      <c r="N387" s="411"/>
      <c r="O387" s="411"/>
      <c r="P387" s="414"/>
      <c r="Q387" s="417"/>
      <c r="R387" s="417"/>
      <c r="S387" s="420">
        <f>IF(COUNTIF(J387:M389,"CUMPLE")&gt;=1,(G387*I387),0)* (IF(N387="PRESENTÓ CERTIFICADO",1,0))* (IF(O387="ACORDE A ITEM 5.2.1 (T.R.)",1,0) )* ( IF(OR(Q387="SIN OBSERVACIÓN", Q387="REQUERIMIENTOS SUBSANADOS"),1,0)) *(IF(OR(R387="NINGUNO", R387="CUMPLEN CON LO SOLICITADO"),1,0))</f>
        <v>0</v>
      </c>
      <c r="T387" s="448"/>
    </row>
    <row r="388" spans="2:20" ht="30" hidden="1" customHeight="1">
      <c r="B388" s="397"/>
      <c r="C388" s="400"/>
      <c r="D388" s="400"/>
      <c r="E388" s="400"/>
      <c r="F388" s="400"/>
      <c r="G388" s="403"/>
      <c r="H388" s="406"/>
      <c r="I388" s="409"/>
      <c r="J388" s="667"/>
      <c r="K388" s="135">
        <v>721515</v>
      </c>
      <c r="L388" s="667"/>
      <c r="M388" s="135">
        <v>811117</v>
      </c>
      <c r="N388" s="412"/>
      <c r="O388" s="412"/>
      <c r="P388" s="415"/>
      <c r="Q388" s="418"/>
      <c r="R388" s="418"/>
      <c r="S388" s="421"/>
      <c r="T388" s="449"/>
    </row>
    <row r="389" spans="2:20" ht="30" hidden="1" customHeight="1">
      <c r="B389" s="398"/>
      <c r="C389" s="401"/>
      <c r="D389" s="401"/>
      <c r="E389" s="401"/>
      <c r="F389" s="401"/>
      <c r="G389" s="404"/>
      <c r="H389" s="407"/>
      <c r="I389" s="410"/>
      <c r="J389" s="667"/>
      <c r="K389" s="135">
        <v>721516</v>
      </c>
      <c r="L389" s="667"/>
      <c r="M389" s="135">
        <v>921217</v>
      </c>
      <c r="N389" s="413"/>
      <c r="O389" s="413"/>
      <c r="P389" s="416"/>
      <c r="Q389" s="419"/>
      <c r="R389" s="419"/>
      <c r="S389" s="422"/>
      <c r="T389" s="449"/>
    </row>
    <row r="390" spans="2:20" ht="30" hidden="1" customHeight="1">
      <c r="B390" s="396">
        <v>2</v>
      </c>
      <c r="C390" s="433"/>
      <c r="D390" s="433"/>
      <c r="E390" s="433"/>
      <c r="F390" s="433"/>
      <c r="G390" s="436"/>
      <c r="H390" s="405"/>
      <c r="I390" s="439"/>
      <c r="J390" s="667"/>
      <c r="K390" s="135">
        <v>461516</v>
      </c>
      <c r="L390" s="667"/>
      <c r="M390" s="135">
        <v>811115</v>
      </c>
      <c r="N390" s="411"/>
      <c r="O390" s="411"/>
      <c r="P390" s="442"/>
      <c r="Q390" s="445"/>
      <c r="R390" s="445"/>
      <c r="S390" s="420">
        <f t="shared" ref="S390" si="72">IF(COUNTIF(J390:M392,"CUMPLE")&gt;=1,(G390*I390),0)* (IF(N390="PRESENTÓ CERTIFICADO",1,0))* (IF(O390="ACORDE A ITEM 5.2.1 (T.R.)",1,0) )* ( IF(OR(Q390="SIN OBSERVACIÓN", Q390="REQUERIMIENTOS SUBSANADOS"),1,0)) *(IF(OR(R390="NINGUNO", R390="CUMPLEN CON LO SOLICITADO"),1,0))</f>
        <v>0</v>
      </c>
      <c r="T390" s="449"/>
    </row>
    <row r="391" spans="2:20" ht="30" hidden="1" customHeight="1">
      <c r="B391" s="397"/>
      <c r="C391" s="434"/>
      <c r="D391" s="434"/>
      <c r="E391" s="434"/>
      <c r="F391" s="434"/>
      <c r="G391" s="437"/>
      <c r="H391" s="406"/>
      <c r="I391" s="440"/>
      <c r="J391" s="667"/>
      <c r="K391" s="135">
        <v>721515</v>
      </c>
      <c r="L391" s="667"/>
      <c r="M391" s="135">
        <v>811117</v>
      </c>
      <c r="N391" s="412"/>
      <c r="O391" s="412"/>
      <c r="P391" s="443"/>
      <c r="Q391" s="446"/>
      <c r="R391" s="446"/>
      <c r="S391" s="421"/>
      <c r="T391" s="449"/>
    </row>
    <row r="392" spans="2:20" ht="30" hidden="1" customHeight="1">
      <c r="B392" s="398"/>
      <c r="C392" s="435"/>
      <c r="D392" s="435"/>
      <c r="E392" s="435"/>
      <c r="F392" s="435"/>
      <c r="G392" s="438"/>
      <c r="H392" s="407"/>
      <c r="I392" s="441"/>
      <c r="J392" s="667"/>
      <c r="K392" s="135">
        <v>721516</v>
      </c>
      <c r="L392" s="667"/>
      <c r="M392" s="135">
        <v>921217</v>
      </c>
      <c r="N392" s="413"/>
      <c r="O392" s="413"/>
      <c r="P392" s="444"/>
      <c r="Q392" s="447"/>
      <c r="R392" s="447"/>
      <c r="S392" s="422"/>
      <c r="T392" s="449"/>
    </row>
    <row r="393" spans="2:20" ht="30" hidden="1" customHeight="1">
      <c r="B393" s="396">
        <v>3</v>
      </c>
      <c r="C393" s="399"/>
      <c r="D393" s="399"/>
      <c r="E393" s="399"/>
      <c r="F393" s="399"/>
      <c r="G393" s="402"/>
      <c r="H393" s="405"/>
      <c r="I393" s="408"/>
      <c r="J393" s="667"/>
      <c r="K393" s="135">
        <v>461516</v>
      </c>
      <c r="L393" s="667"/>
      <c r="M393" s="135">
        <v>811115</v>
      </c>
      <c r="N393" s="411"/>
      <c r="O393" s="411"/>
      <c r="P393" s="414"/>
      <c r="Q393" s="417"/>
      <c r="R393" s="417"/>
      <c r="S393" s="420">
        <f t="shared" ref="S393" si="73">IF(COUNTIF(J393:M395,"CUMPLE")&gt;=1,(G393*I393),0)* (IF(N393="PRESENTÓ CERTIFICADO",1,0))* (IF(O393="ACORDE A ITEM 5.2.1 (T.R.)",1,0) )* ( IF(OR(Q393="SIN OBSERVACIÓN", Q393="REQUERIMIENTOS SUBSANADOS"),1,0)) *(IF(OR(R393="NINGUNO", R393="CUMPLEN CON LO SOLICITADO"),1,0))</f>
        <v>0</v>
      </c>
      <c r="T393" s="449"/>
    </row>
    <row r="394" spans="2:20" ht="30" hidden="1" customHeight="1">
      <c r="B394" s="397"/>
      <c r="C394" s="400"/>
      <c r="D394" s="400"/>
      <c r="E394" s="400"/>
      <c r="F394" s="400"/>
      <c r="G394" s="403"/>
      <c r="H394" s="406"/>
      <c r="I394" s="409"/>
      <c r="J394" s="667"/>
      <c r="K394" s="135">
        <v>721515</v>
      </c>
      <c r="L394" s="667"/>
      <c r="M394" s="135">
        <v>811117</v>
      </c>
      <c r="N394" s="412"/>
      <c r="O394" s="412"/>
      <c r="P394" s="415"/>
      <c r="Q394" s="418"/>
      <c r="R394" s="418"/>
      <c r="S394" s="421"/>
      <c r="T394" s="449"/>
    </row>
    <row r="395" spans="2:20" ht="30" hidden="1" customHeight="1">
      <c r="B395" s="398"/>
      <c r="C395" s="401"/>
      <c r="D395" s="401"/>
      <c r="E395" s="401"/>
      <c r="F395" s="401"/>
      <c r="G395" s="404"/>
      <c r="H395" s="407"/>
      <c r="I395" s="410"/>
      <c r="J395" s="667"/>
      <c r="K395" s="135">
        <v>721516</v>
      </c>
      <c r="L395" s="667"/>
      <c r="M395" s="135">
        <v>921217</v>
      </c>
      <c r="N395" s="413"/>
      <c r="O395" s="413"/>
      <c r="P395" s="416"/>
      <c r="Q395" s="419"/>
      <c r="R395" s="419"/>
      <c r="S395" s="422"/>
      <c r="T395" s="449"/>
    </row>
    <row r="396" spans="2:20" ht="30" hidden="1" customHeight="1">
      <c r="B396" s="396">
        <v>4</v>
      </c>
      <c r="C396" s="433"/>
      <c r="D396" s="433"/>
      <c r="E396" s="433"/>
      <c r="F396" s="433"/>
      <c r="G396" s="436"/>
      <c r="H396" s="405"/>
      <c r="I396" s="439"/>
      <c r="J396" s="667"/>
      <c r="K396" s="135">
        <v>461516</v>
      </c>
      <c r="L396" s="667"/>
      <c r="M396" s="135">
        <v>811115</v>
      </c>
      <c r="N396" s="411"/>
      <c r="O396" s="411"/>
      <c r="P396" s="442"/>
      <c r="Q396" s="445"/>
      <c r="R396" s="445"/>
      <c r="S396" s="420">
        <f t="shared" ref="S396" si="74">IF(COUNTIF(J396:M398,"CUMPLE")&gt;=1,(G396*I396),0)* (IF(N396="PRESENTÓ CERTIFICADO",1,0))* (IF(O396="ACORDE A ITEM 5.2.1 (T.R.)",1,0) )* ( IF(OR(Q396="SIN OBSERVACIÓN", Q396="REQUERIMIENTOS SUBSANADOS"),1,0)) *(IF(OR(R396="NINGUNO", R396="CUMPLEN CON LO SOLICITADO"),1,0))</f>
        <v>0</v>
      </c>
      <c r="T396" s="449"/>
    </row>
    <row r="397" spans="2:20" ht="30" hidden="1" customHeight="1">
      <c r="B397" s="397"/>
      <c r="C397" s="434"/>
      <c r="D397" s="434"/>
      <c r="E397" s="434"/>
      <c r="F397" s="434"/>
      <c r="G397" s="437"/>
      <c r="H397" s="406"/>
      <c r="I397" s="440"/>
      <c r="J397" s="667"/>
      <c r="K397" s="135">
        <v>721515</v>
      </c>
      <c r="L397" s="667"/>
      <c r="M397" s="135">
        <v>811117</v>
      </c>
      <c r="N397" s="412"/>
      <c r="O397" s="412"/>
      <c r="P397" s="443"/>
      <c r="Q397" s="446"/>
      <c r="R397" s="446"/>
      <c r="S397" s="421"/>
      <c r="T397" s="449"/>
    </row>
    <row r="398" spans="2:20" ht="30" hidden="1" customHeight="1">
      <c r="B398" s="398"/>
      <c r="C398" s="435"/>
      <c r="D398" s="435"/>
      <c r="E398" s="435"/>
      <c r="F398" s="435"/>
      <c r="G398" s="438"/>
      <c r="H398" s="407"/>
      <c r="I398" s="441"/>
      <c r="J398" s="667"/>
      <c r="K398" s="135">
        <v>721516</v>
      </c>
      <c r="L398" s="667"/>
      <c r="M398" s="135">
        <v>921217</v>
      </c>
      <c r="N398" s="413"/>
      <c r="O398" s="413"/>
      <c r="P398" s="444"/>
      <c r="Q398" s="447"/>
      <c r="R398" s="447"/>
      <c r="S398" s="422"/>
      <c r="T398" s="449"/>
    </row>
    <row r="399" spans="2:20" ht="30" hidden="1" customHeight="1">
      <c r="B399" s="396">
        <v>5</v>
      </c>
      <c r="C399" s="399"/>
      <c r="D399" s="399"/>
      <c r="E399" s="399"/>
      <c r="F399" s="399"/>
      <c r="G399" s="402"/>
      <c r="H399" s="405"/>
      <c r="I399" s="408"/>
      <c r="J399" s="667"/>
      <c r="K399" s="135">
        <v>461516</v>
      </c>
      <c r="L399" s="667"/>
      <c r="M399" s="135">
        <v>811115</v>
      </c>
      <c r="N399" s="411"/>
      <c r="O399" s="411"/>
      <c r="P399" s="414"/>
      <c r="Q399" s="417"/>
      <c r="R399" s="417"/>
      <c r="S399" s="420">
        <f t="shared" ref="S399" si="75">IF(COUNTIF(J399:M401,"CUMPLE")&gt;=1,(G399*I399),0)* (IF(N399="PRESENTÓ CERTIFICADO",1,0))* (IF(O399="ACORDE A ITEM 5.2.1 (T.R.)",1,0) )* ( IF(OR(Q399="SIN OBSERVACIÓN", Q399="REQUERIMIENTOS SUBSANADOS"),1,0)) *(IF(OR(R399="NINGUNO", R399="CUMPLEN CON LO SOLICITADO"),1,0))</f>
        <v>0</v>
      </c>
      <c r="T399" s="449"/>
    </row>
    <row r="400" spans="2:20" ht="30" hidden="1" customHeight="1">
      <c r="B400" s="397"/>
      <c r="C400" s="400"/>
      <c r="D400" s="400"/>
      <c r="E400" s="400"/>
      <c r="F400" s="400"/>
      <c r="G400" s="403"/>
      <c r="H400" s="406"/>
      <c r="I400" s="409"/>
      <c r="J400" s="667"/>
      <c r="K400" s="135">
        <v>721515</v>
      </c>
      <c r="L400" s="667"/>
      <c r="M400" s="135">
        <v>811117</v>
      </c>
      <c r="N400" s="412"/>
      <c r="O400" s="412"/>
      <c r="P400" s="415"/>
      <c r="Q400" s="418"/>
      <c r="R400" s="418"/>
      <c r="S400" s="421"/>
      <c r="T400" s="449"/>
    </row>
    <row r="401" spans="2:20" ht="30" hidden="1" customHeight="1">
      <c r="B401" s="398"/>
      <c r="C401" s="401"/>
      <c r="D401" s="401"/>
      <c r="E401" s="401"/>
      <c r="F401" s="401"/>
      <c r="G401" s="404"/>
      <c r="H401" s="407"/>
      <c r="I401" s="410"/>
      <c r="J401" s="667"/>
      <c r="K401" s="135">
        <v>721516</v>
      </c>
      <c r="L401" s="667"/>
      <c r="M401" s="135">
        <v>921217</v>
      </c>
      <c r="N401" s="413"/>
      <c r="O401" s="413"/>
      <c r="P401" s="416"/>
      <c r="Q401" s="419"/>
      <c r="R401" s="419"/>
      <c r="S401" s="422"/>
      <c r="T401" s="450"/>
    </row>
    <row r="402" spans="2:20" ht="30" hidden="1" customHeight="1">
      <c r="B402" s="423" t="str">
        <f>IF(S403=" "," ",IF(S403&gt;=$H$6,"CUMPLE CON LA EXPERIENCIA REQUERIDA","NO CUMPLE CON LA EXPERIENCIA REQUERIDA"))</f>
        <v>NO CUMPLE CON LA EXPERIENCIA REQUERIDA</v>
      </c>
      <c r="C402" s="424"/>
      <c r="D402" s="424"/>
      <c r="E402" s="424"/>
      <c r="F402" s="424"/>
      <c r="G402" s="424"/>
      <c r="H402" s="424"/>
      <c r="I402" s="424"/>
      <c r="J402" s="424"/>
      <c r="K402" s="424"/>
      <c r="L402" s="424"/>
      <c r="M402" s="424"/>
      <c r="N402" s="424"/>
      <c r="O402" s="425"/>
      <c r="P402" s="429" t="s">
        <v>21</v>
      </c>
      <c r="Q402" s="430"/>
      <c r="R402" s="7"/>
      <c r="S402" s="6">
        <f>IF(T387="SI",SUM(S387:S401),0)</f>
        <v>0</v>
      </c>
      <c r="T402" s="431" t="str">
        <f>IF(S403=" "," ",IF(S403&gt;=$H$6,"CUMPLE","NO CUMPLE"))</f>
        <v>NO CUMPLE</v>
      </c>
    </row>
    <row r="403" spans="2:20" ht="30" hidden="1" customHeight="1">
      <c r="B403" s="426"/>
      <c r="C403" s="427"/>
      <c r="D403" s="427"/>
      <c r="E403" s="427"/>
      <c r="F403" s="427"/>
      <c r="G403" s="427"/>
      <c r="H403" s="427"/>
      <c r="I403" s="427"/>
      <c r="J403" s="427"/>
      <c r="K403" s="427"/>
      <c r="L403" s="427"/>
      <c r="M403" s="427"/>
      <c r="N403" s="427"/>
      <c r="O403" s="428"/>
      <c r="P403" s="429" t="s">
        <v>23</v>
      </c>
      <c r="Q403" s="430"/>
      <c r="R403" s="7"/>
      <c r="S403" s="74">
        <f>IFERROR((S402/$P$6)," ")</f>
        <v>0</v>
      </c>
      <c r="T403" s="432"/>
    </row>
    <row r="404" spans="2:20" ht="30" hidden="1" customHeight="1"/>
    <row r="405" spans="2:20" ht="30" hidden="1" customHeight="1"/>
    <row r="406" spans="2:20" ht="30" hidden="1" customHeight="1">
      <c r="B406" s="94">
        <v>19</v>
      </c>
      <c r="C406" s="451" t="s">
        <v>75</v>
      </c>
      <c r="D406" s="452"/>
      <c r="E406" s="453"/>
      <c r="F406" s="454" t="str">
        <f>IFERROR(VLOOKUP(B406,LISTA_OFERENTES,2,FALSE)," ")</f>
        <v>O4</v>
      </c>
      <c r="G406" s="455"/>
      <c r="H406" s="455"/>
      <c r="I406" s="455"/>
      <c r="J406" s="455"/>
      <c r="K406" s="455"/>
      <c r="L406" s="455"/>
      <c r="M406" s="455"/>
      <c r="N406" s="455"/>
      <c r="O406" s="456"/>
      <c r="P406" s="457" t="s">
        <v>102</v>
      </c>
      <c r="Q406" s="458"/>
      <c r="R406" s="459"/>
      <c r="S406" s="332">
        <f>5-(INT(COUNTBLANK(C409:C423))-10)</f>
        <v>0</v>
      </c>
      <c r="T406" s="2"/>
    </row>
    <row r="407" spans="2:20" ht="30" hidden="1" customHeight="1">
      <c r="B407" s="460" t="s">
        <v>43</v>
      </c>
      <c r="C407" s="462" t="s">
        <v>14</v>
      </c>
      <c r="D407" s="462" t="s">
        <v>15</v>
      </c>
      <c r="E407" s="462" t="s">
        <v>16</v>
      </c>
      <c r="F407" s="462" t="s">
        <v>17</v>
      </c>
      <c r="G407" s="462" t="s">
        <v>18</v>
      </c>
      <c r="H407" s="462" t="s">
        <v>19</v>
      </c>
      <c r="I407" s="462" t="s">
        <v>20</v>
      </c>
      <c r="J407" s="464" t="s">
        <v>50</v>
      </c>
      <c r="K407" s="465"/>
      <c r="L407" s="465"/>
      <c r="M407" s="466"/>
      <c r="N407" s="462" t="s">
        <v>76</v>
      </c>
      <c r="O407" s="462" t="s">
        <v>77</v>
      </c>
      <c r="P407" s="4" t="s">
        <v>78</v>
      </c>
      <c r="Q407" s="4"/>
      <c r="R407" s="462" t="s">
        <v>79</v>
      </c>
      <c r="S407" s="462" t="s">
        <v>80</v>
      </c>
      <c r="T407" s="462" t="str">
        <f>T99</f>
        <v>CUMPLE CON EL REQUERIMIENTO OBLIGATORIO DE QUE CADA CERTIFICADO DEBE ESTAR SOPORTADO EN MÍNIMO DOS DE LOS CÓDIGOS UNSPSC?</v>
      </c>
    </row>
    <row r="408" spans="2:20" ht="30" hidden="1" customHeight="1">
      <c r="B408" s="461"/>
      <c r="C408" s="463"/>
      <c r="D408" s="463"/>
      <c r="E408" s="463"/>
      <c r="F408" s="463"/>
      <c r="G408" s="463"/>
      <c r="H408" s="463"/>
      <c r="I408" s="463"/>
      <c r="J408" s="467" t="s">
        <v>82</v>
      </c>
      <c r="K408" s="468"/>
      <c r="L408" s="468"/>
      <c r="M408" s="469"/>
      <c r="N408" s="463"/>
      <c r="O408" s="463"/>
      <c r="P408" s="3" t="s">
        <v>12</v>
      </c>
      <c r="Q408" s="3" t="s">
        <v>81</v>
      </c>
      <c r="R408" s="463"/>
      <c r="S408" s="463"/>
      <c r="T408" s="463"/>
    </row>
    <row r="409" spans="2:20" ht="30" hidden="1" customHeight="1">
      <c r="B409" s="396">
        <v>1</v>
      </c>
      <c r="C409" s="399"/>
      <c r="D409" s="399"/>
      <c r="E409" s="399"/>
      <c r="F409" s="399"/>
      <c r="G409" s="402"/>
      <c r="H409" s="405"/>
      <c r="I409" s="408"/>
      <c r="J409" s="667"/>
      <c r="K409" s="135">
        <v>461516</v>
      </c>
      <c r="L409" s="667"/>
      <c r="M409" s="135">
        <v>811115</v>
      </c>
      <c r="N409" s="411"/>
      <c r="O409" s="411"/>
      <c r="P409" s="414"/>
      <c r="Q409" s="417"/>
      <c r="R409" s="417"/>
      <c r="S409" s="420">
        <f>IF(COUNTIF(J409:M411,"CUMPLE")&gt;=1,(G409*I409),0)* (IF(N409="PRESENTÓ CERTIFICADO",1,0))* (IF(O409="ACORDE A ITEM 5.2.1 (T.R.)",1,0) )* ( IF(OR(Q409="SIN OBSERVACIÓN", Q409="REQUERIMIENTOS SUBSANADOS"),1,0)) *(IF(OR(R409="NINGUNO", R409="CUMPLEN CON LO SOLICITADO"),1,0))</f>
        <v>0</v>
      </c>
      <c r="T409" s="448"/>
    </row>
    <row r="410" spans="2:20" ht="30" hidden="1" customHeight="1">
      <c r="B410" s="397"/>
      <c r="C410" s="400"/>
      <c r="D410" s="400"/>
      <c r="E410" s="400"/>
      <c r="F410" s="400"/>
      <c r="G410" s="403"/>
      <c r="H410" s="406"/>
      <c r="I410" s="409"/>
      <c r="J410" s="667"/>
      <c r="K410" s="135">
        <v>721515</v>
      </c>
      <c r="L410" s="667"/>
      <c r="M410" s="135">
        <v>811117</v>
      </c>
      <c r="N410" s="412"/>
      <c r="O410" s="412"/>
      <c r="P410" s="415"/>
      <c r="Q410" s="418"/>
      <c r="R410" s="418"/>
      <c r="S410" s="421"/>
      <c r="T410" s="449"/>
    </row>
    <row r="411" spans="2:20" ht="30" hidden="1" customHeight="1">
      <c r="B411" s="398"/>
      <c r="C411" s="401"/>
      <c r="D411" s="401"/>
      <c r="E411" s="401"/>
      <c r="F411" s="401"/>
      <c r="G411" s="404"/>
      <c r="H411" s="407"/>
      <c r="I411" s="410"/>
      <c r="J411" s="667"/>
      <c r="K411" s="135">
        <v>721516</v>
      </c>
      <c r="L411" s="667"/>
      <c r="M411" s="135">
        <v>921217</v>
      </c>
      <c r="N411" s="413"/>
      <c r="O411" s="413"/>
      <c r="P411" s="416"/>
      <c r="Q411" s="419"/>
      <c r="R411" s="419"/>
      <c r="S411" s="422"/>
      <c r="T411" s="449"/>
    </row>
    <row r="412" spans="2:20" ht="30" hidden="1" customHeight="1">
      <c r="B412" s="396">
        <v>2</v>
      </c>
      <c r="C412" s="433"/>
      <c r="D412" s="433"/>
      <c r="E412" s="433"/>
      <c r="F412" s="433"/>
      <c r="G412" s="436"/>
      <c r="H412" s="405"/>
      <c r="I412" s="439"/>
      <c r="J412" s="667"/>
      <c r="K412" s="135">
        <v>461516</v>
      </c>
      <c r="L412" s="667"/>
      <c r="M412" s="135">
        <v>811115</v>
      </c>
      <c r="N412" s="411"/>
      <c r="O412" s="411"/>
      <c r="P412" s="442"/>
      <c r="Q412" s="445"/>
      <c r="R412" s="445"/>
      <c r="S412" s="420">
        <f t="shared" ref="S412" si="76">IF(COUNTIF(J412:M414,"CUMPLE")&gt;=1,(G412*I412),0)* (IF(N412="PRESENTÓ CERTIFICADO",1,0))* (IF(O412="ACORDE A ITEM 5.2.1 (T.R.)",1,0) )* ( IF(OR(Q412="SIN OBSERVACIÓN", Q412="REQUERIMIENTOS SUBSANADOS"),1,0)) *(IF(OR(R412="NINGUNO", R412="CUMPLEN CON LO SOLICITADO"),1,0))</f>
        <v>0</v>
      </c>
      <c r="T412" s="449"/>
    </row>
    <row r="413" spans="2:20" ht="30" hidden="1" customHeight="1">
      <c r="B413" s="397"/>
      <c r="C413" s="434"/>
      <c r="D413" s="434"/>
      <c r="E413" s="434"/>
      <c r="F413" s="434"/>
      <c r="G413" s="437"/>
      <c r="H413" s="406"/>
      <c r="I413" s="440"/>
      <c r="J413" s="667"/>
      <c r="K413" s="135">
        <v>721515</v>
      </c>
      <c r="L413" s="667"/>
      <c r="M413" s="135">
        <v>811117</v>
      </c>
      <c r="N413" s="412"/>
      <c r="O413" s="412"/>
      <c r="P413" s="443"/>
      <c r="Q413" s="446"/>
      <c r="R413" s="446"/>
      <c r="S413" s="421"/>
      <c r="T413" s="449"/>
    </row>
    <row r="414" spans="2:20" ht="30" hidden="1" customHeight="1">
      <c r="B414" s="398"/>
      <c r="C414" s="435"/>
      <c r="D414" s="435"/>
      <c r="E414" s="435"/>
      <c r="F414" s="435"/>
      <c r="G414" s="438"/>
      <c r="H414" s="407"/>
      <c r="I414" s="441"/>
      <c r="J414" s="667"/>
      <c r="K414" s="135">
        <v>721516</v>
      </c>
      <c r="L414" s="667"/>
      <c r="M414" s="135">
        <v>921217</v>
      </c>
      <c r="N414" s="413"/>
      <c r="O414" s="413"/>
      <c r="P414" s="444"/>
      <c r="Q414" s="447"/>
      <c r="R414" s="447"/>
      <c r="S414" s="422"/>
      <c r="T414" s="449"/>
    </row>
    <row r="415" spans="2:20" ht="30" hidden="1" customHeight="1">
      <c r="B415" s="396">
        <v>3</v>
      </c>
      <c r="C415" s="399"/>
      <c r="D415" s="399"/>
      <c r="E415" s="399"/>
      <c r="F415" s="399"/>
      <c r="G415" s="402"/>
      <c r="H415" s="405"/>
      <c r="I415" s="408"/>
      <c r="J415" s="667"/>
      <c r="K415" s="135">
        <v>461516</v>
      </c>
      <c r="L415" s="667"/>
      <c r="M415" s="135">
        <v>811115</v>
      </c>
      <c r="N415" s="411"/>
      <c r="O415" s="411"/>
      <c r="P415" s="414"/>
      <c r="Q415" s="417"/>
      <c r="R415" s="417"/>
      <c r="S415" s="420">
        <f t="shared" ref="S415" si="77">IF(COUNTIF(J415:M417,"CUMPLE")&gt;=1,(G415*I415),0)* (IF(N415="PRESENTÓ CERTIFICADO",1,0))* (IF(O415="ACORDE A ITEM 5.2.1 (T.R.)",1,0) )* ( IF(OR(Q415="SIN OBSERVACIÓN", Q415="REQUERIMIENTOS SUBSANADOS"),1,0)) *(IF(OR(R415="NINGUNO", R415="CUMPLEN CON LO SOLICITADO"),1,0))</f>
        <v>0</v>
      </c>
      <c r="T415" s="449"/>
    </row>
    <row r="416" spans="2:20" ht="30" hidden="1" customHeight="1">
      <c r="B416" s="397"/>
      <c r="C416" s="400"/>
      <c r="D416" s="400"/>
      <c r="E416" s="400"/>
      <c r="F416" s="400"/>
      <c r="G416" s="403"/>
      <c r="H416" s="406"/>
      <c r="I416" s="409"/>
      <c r="J416" s="667"/>
      <c r="K416" s="135">
        <v>721515</v>
      </c>
      <c r="L416" s="667"/>
      <c r="M416" s="135">
        <v>811117</v>
      </c>
      <c r="N416" s="412"/>
      <c r="O416" s="412"/>
      <c r="P416" s="415"/>
      <c r="Q416" s="418"/>
      <c r="R416" s="418"/>
      <c r="S416" s="421"/>
      <c r="T416" s="449"/>
    </row>
    <row r="417" spans="2:20" ht="30" hidden="1" customHeight="1">
      <c r="B417" s="398"/>
      <c r="C417" s="401"/>
      <c r="D417" s="401"/>
      <c r="E417" s="401"/>
      <c r="F417" s="401"/>
      <c r="G417" s="404"/>
      <c r="H417" s="407"/>
      <c r="I417" s="410"/>
      <c r="J417" s="667"/>
      <c r="K417" s="135">
        <v>721516</v>
      </c>
      <c r="L417" s="667"/>
      <c r="M417" s="135">
        <v>921217</v>
      </c>
      <c r="N417" s="413"/>
      <c r="O417" s="413"/>
      <c r="P417" s="416"/>
      <c r="Q417" s="419"/>
      <c r="R417" s="419"/>
      <c r="S417" s="422"/>
      <c r="T417" s="449"/>
    </row>
    <row r="418" spans="2:20" ht="30" hidden="1" customHeight="1">
      <c r="B418" s="396">
        <v>4</v>
      </c>
      <c r="C418" s="433"/>
      <c r="D418" s="433"/>
      <c r="E418" s="433"/>
      <c r="F418" s="433"/>
      <c r="G418" s="436"/>
      <c r="H418" s="405"/>
      <c r="I418" s="439"/>
      <c r="J418" s="667"/>
      <c r="K418" s="135">
        <v>461516</v>
      </c>
      <c r="L418" s="667"/>
      <c r="M418" s="135">
        <v>811115</v>
      </c>
      <c r="N418" s="411"/>
      <c r="O418" s="411"/>
      <c r="P418" s="442"/>
      <c r="Q418" s="445"/>
      <c r="R418" s="445"/>
      <c r="S418" s="420">
        <f t="shared" ref="S418" si="78">IF(COUNTIF(J418:M420,"CUMPLE")&gt;=1,(G418*I418),0)* (IF(N418="PRESENTÓ CERTIFICADO",1,0))* (IF(O418="ACORDE A ITEM 5.2.1 (T.R.)",1,0) )* ( IF(OR(Q418="SIN OBSERVACIÓN", Q418="REQUERIMIENTOS SUBSANADOS"),1,0)) *(IF(OR(R418="NINGUNO", R418="CUMPLEN CON LO SOLICITADO"),1,0))</f>
        <v>0</v>
      </c>
      <c r="T418" s="449"/>
    </row>
    <row r="419" spans="2:20" ht="30" hidden="1" customHeight="1">
      <c r="B419" s="397"/>
      <c r="C419" s="434"/>
      <c r="D419" s="434"/>
      <c r="E419" s="434"/>
      <c r="F419" s="434"/>
      <c r="G419" s="437"/>
      <c r="H419" s="406"/>
      <c r="I419" s="440"/>
      <c r="J419" s="667"/>
      <c r="K419" s="135">
        <v>721515</v>
      </c>
      <c r="L419" s="667"/>
      <c r="M419" s="135">
        <v>811117</v>
      </c>
      <c r="N419" s="412"/>
      <c r="O419" s="412"/>
      <c r="P419" s="443"/>
      <c r="Q419" s="446"/>
      <c r="R419" s="446"/>
      <c r="S419" s="421"/>
      <c r="T419" s="449"/>
    </row>
    <row r="420" spans="2:20" ht="30" hidden="1" customHeight="1">
      <c r="B420" s="398"/>
      <c r="C420" s="435"/>
      <c r="D420" s="435"/>
      <c r="E420" s="435"/>
      <c r="F420" s="435"/>
      <c r="G420" s="438"/>
      <c r="H420" s="407"/>
      <c r="I420" s="441"/>
      <c r="J420" s="667"/>
      <c r="K420" s="135">
        <v>721516</v>
      </c>
      <c r="L420" s="667"/>
      <c r="M420" s="135">
        <v>921217</v>
      </c>
      <c r="N420" s="413"/>
      <c r="O420" s="413"/>
      <c r="P420" s="444"/>
      <c r="Q420" s="447"/>
      <c r="R420" s="447"/>
      <c r="S420" s="422"/>
      <c r="T420" s="449"/>
    </row>
    <row r="421" spans="2:20" ht="30" hidden="1" customHeight="1">
      <c r="B421" s="396">
        <v>5</v>
      </c>
      <c r="C421" s="399"/>
      <c r="D421" s="399"/>
      <c r="E421" s="399"/>
      <c r="F421" s="399"/>
      <c r="G421" s="402"/>
      <c r="H421" s="405"/>
      <c r="I421" s="408"/>
      <c r="J421" s="667"/>
      <c r="K421" s="135">
        <v>461516</v>
      </c>
      <c r="L421" s="667"/>
      <c r="M421" s="135">
        <v>811115</v>
      </c>
      <c r="N421" s="411"/>
      <c r="O421" s="411"/>
      <c r="P421" s="414"/>
      <c r="Q421" s="417"/>
      <c r="R421" s="417"/>
      <c r="S421" s="420">
        <f t="shared" ref="S421" si="79">IF(COUNTIF(J421:M423,"CUMPLE")&gt;=1,(G421*I421),0)* (IF(N421="PRESENTÓ CERTIFICADO",1,0))* (IF(O421="ACORDE A ITEM 5.2.1 (T.R.)",1,0) )* ( IF(OR(Q421="SIN OBSERVACIÓN", Q421="REQUERIMIENTOS SUBSANADOS"),1,0)) *(IF(OR(R421="NINGUNO", R421="CUMPLEN CON LO SOLICITADO"),1,0))</f>
        <v>0</v>
      </c>
      <c r="T421" s="449"/>
    </row>
    <row r="422" spans="2:20" ht="30" hidden="1" customHeight="1">
      <c r="B422" s="397"/>
      <c r="C422" s="400"/>
      <c r="D422" s="400"/>
      <c r="E422" s="400"/>
      <c r="F422" s="400"/>
      <c r="G422" s="403"/>
      <c r="H422" s="406"/>
      <c r="I422" s="409"/>
      <c r="J422" s="667"/>
      <c r="K422" s="135">
        <v>721515</v>
      </c>
      <c r="L422" s="667"/>
      <c r="M422" s="135">
        <v>811117</v>
      </c>
      <c r="N422" s="412"/>
      <c r="O422" s="412"/>
      <c r="P422" s="415"/>
      <c r="Q422" s="418"/>
      <c r="R422" s="418"/>
      <c r="S422" s="421"/>
      <c r="T422" s="449"/>
    </row>
    <row r="423" spans="2:20" ht="30" hidden="1" customHeight="1">
      <c r="B423" s="398"/>
      <c r="C423" s="401"/>
      <c r="D423" s="401"/>
      <c r="E423" s="401"/>
      <c r="F423" s="401"/>
      <c r="G423" s="404"/>
      <c r="H423" s="407"/>
      <c r="I423" s="410"/>
      <c r="J423" s="667"/>
      <c r="K423" s="135">
        <v>721516</v>
      </c>
      <c r="L423" s="667"/>
      <c r="M423" s="135">
        <v>921217</v>
      </c>
      <c r="N423" s="413"/>
      <c r="O423" s="413"/>
      <c r="P423" s="416"/>
      <c r="Q423" s="419"/>
      <c r="R423" s="419"/>
      <c r="S423" s="422"/>
      <c r="T423" s="450"/>
    </row>
    <row r="424" spans="2:20" ht="30" hidden="1" customHeight="1">
      <c r="B424" s="423" t="str">
        <f>IF(S425=" "," ",IF(S425&gt;=$H$6,"CUMPLE CON LA EXPERIENCIA REQUERIDA","NO CUMPLE CON LA EXPERIENCIA REQUERIDA"))</f>
        <v>NO CUMPLE CON LA EXPERIENCIA REQUERIDA</v>
      </c>
      <c r="C424" s="424"/>
      <c r="D424" s="424"/>
      <c r="E424" s="424"/>
      <c r="F424" s="424"/>
      <c r="G424" s="424"/>
      <c r="H424" s="424"/>
      <c r="I424" s="424"/>
      <c r="J424" s="424"/>
      <c r="K424" s="424"/>
      <c r="L424" s="424"/>
      <c r="M424" s="424"/>
      <c r="N424" s="424"/>
      <c r="O424" s="425"/>
      <c r="P424" s="429" t="s">
        <v>21</v>
      </c>
      <c r="Q424" s="430"/>
      <c r="R424" s="7"/>
      <c r="S424" s="6">
        <f>IF(T409="SI",SUM(S409:S423),0)</f>
        <v>0</v>
      </c>
      <c r="T424" s="431" t="str">
        <f>IF(S425=" "," ",IF(S425&gt;=$H$6,"CUMPLE","NO CUMPLE"))</f>
        <v>NO CUMPLE</v>
      </c>
    </row>
    <row r="425" spans="2:20" ht="30" hidden="1" customHeight="1">
      <c r="B425" s="426"/>
      <c r="C425" s="427"/>
      <c r="D425" s="427"/>
      <c r="E425" s="427"/>
      <c r="F425" s="427"/>
      <c r="G425" s="427"/>
      <c r="H425" s="427"/>
      <c r="I425" s="427"/>
      <c r="J425" s="427"/>
      <c r="K425" s="427"/>
      <c r="L425" s="427"/>
      <c r="M425" s="427"/>
      <c r="N425" s="427"/>
      <c r="O425" s="428"/>
      <c r="P425" s="429" t="s">
        <v>23</v>
      </c>
      <c r="Q425" s="430"/>
      <c r="R425" s="7"/>
      <c r="S425" s="74">
        <f>IFERROR((S424/$P$6)," ")</f>
        <v>0</v>
      </c>
      <c r="T425" s="432"/>
    </row>
    <row r="426" spans="2:20" ht="30" hidden="1" customHeight="1"/>
    <row r="427" spans="2:20" ht="30" hidden="1" customHeight="1"/>
    <row r="428" spans="2:20" ht="30" hidden="1" customHeight="1">
      <c r="B428" s="94">
        <v>20</v>
      </c>
      <c r="C428" s="451" t="s">
        <v>75</v>
      </c>
      <c r="D428" s="452"/>
      <c r="E428" s="453"/>
      <c r="F428" s="454" t="str">
        <f>IFERROR(VLOOKUP(B428,LISTA_OFERENTES,2,FALSE)," ")</f>
        <v>O5</v>
      </c>
      <c r="G428" s="455"/>
      <c r="H428" s="455"/>
      <c r="I428" s="455"/>
      <c r="J428" s="455"/>
      <c r="K428" s="455"/>
      <c r="L428" s="455"/>
      <c r="M428" s="455"/>
      <c r="N428" s="455"/>
      <c r="O428" s="456"/>
      <c r="P428" s="457" t="s">
        <v>102</v>
      </c>
      <c r="Q428" s="458"/>
      <c r="R428" s="459"/>
      <c r="S428" s="332">
        <f>5-(INT(COUNTBLANK(C431:C445))-10)</f>
        <v>0</v>
      </c>
      <c r="T428" s="2"/>
    </row>
    <row r="429" spans="2:20" ht="30" hidden="1" customHeight="1">
      <c r="B429" s="460" t="s">
        <v>43</v>
      </c>
      <c r="C429" s="462" t="s">
        <v>14</v>
      </c>
      <c r="D429" s="462" t="s">
        <v>15</v>
      </c>
      <c r="E429" s="462" t="s">
        <v>16</v>
      </c>
      <c r="F429" s="462" t="s">
        <v>17</v>
      </c>
      <c r="G429" s="462" t="s">
        <v>18</v>
      </c>
      <c r="H429" s="462" t="s">
        <v>19</v>
      </c>
      <c r="I429" s="462" t="s">
        <v>20</v>
      </c>
      <c r="J429" s="464" t="s">
        <v>50</v>
      </c>
      <c r="K429" s="465"/>
      <c r="L429" s="465"/>
      <c r="M429" s="466"/>
      <c r="N429" s="462" t="s">
        <v>76</v>
      </c>
      <c r="O429" s="462" t="s">
        <v>77</v>
      </c>
      <c r="P429" s="4" t="s">
        <v>78</v>
      </c>
      <c r="Q429" s="4"/>
      <c r="R429" s="462" t="s">
        <v>79</v>
      </c>
      <c r="S429" s="462" t="s">
        <v>80</v>
      </c>
      <c r="T429" s="462" t="str">
        <f>T121</f>
        <v>CUMPLE CON EL REQUERIMIENTO OBLIGATORIO DE QUE CADA CERTIFICADO DEBE ESTAR SOPORTADO EN MÍNIMO DOS DE LOS CÓDIGOS UNSPSC?</v>
      </c>
    </row>
    <row r="430" spans="2:20" ht="30" hidden="1" customHeight="1">
      <c r="B430" s="461"/>
      <c r="C430" s="463"/>
      <c r="D430" s="463"/>
      <c r="E430" s="463"/>
      <c r="F430" s="463"/>
      <c r="G430" s="463"/>
      <c r="H430" s="463"/>
      <c r="I430" s="463"/>
      <c r="J430" s="467" t="s">
        <v>82</v>
      </c>
      <c r="K430" s="468"/>
      <c r="L430" s="468"/>
      <c r="M430" s="469"/>
      <c r="N430" s="463"/>
      <c r="O430" s="463"/>
      <c r="P430" s="3" t="s">
        <v>12</v>
      </c>
      <c r="Q430" s="3" t="s">
        <v>81</v>
      </c>
      <c r="R430" s="463"/>
      <c r="S430" s="463"/>
      <c r="T430" s="463"/>
    </row>
    <row r="431" spans="2:20" ht="30" hidden="1" customHeight="1">
      <c r="B431" s="396">
        <v>1</v>
      </c>
      <c r="C431" s="399"/>
      <c r="D431" s="399"/>
      <c r="E431" s="399"/>
      <c r="F431" s="399"/>
      <c r="G431" s="402"/>
      <c r="H431" s="405"/>
      <c r="I431" s="408"/>
      <c r="J431" s="667"/>
      <c r="K431" s="135">
        <v>461516</v>
      </c>
      <c r="L431" s="667"/>
      <c r="M431" s="135">
        <v>811115</v>
      </c>
      <c r="N431" s="411"/>
      <c r="O431" s="411"/>
      <c r="P431" s="414"/>
      <c r="Q431" s="417"/>
      <c r="R431" s="417"/>
      <c r="S431" s="420">
        <f>IF(COUNTIF(J431:M433,"CUMPLE")&gt;=1,(G431*I431),0)* (IF(N431="PRESENTÓ CERTIFICADO",1,0))* (IF(O431="ACORDE A ITEM 5.2.1 (T.R.)",1,0) )* ( IF(OR(Q431="SIN OBSERVACIÓN", Q431="REQUERIMIENTOS SUBSANADOS"),1,0)) *(IF(OR(R431="NINGUNO", R431="CUMPLEN CON LO SOLICITADO"),1,0))</f>
        <v>0</v>
      </c>
      <c r="T431" s="448"/>
    </row>
    <row r="432" spans="2:20" ht="30" hidden="1" customHeight="1">
      <c r="B432" s="397"/>
      <c r="C432" s="400"/>
      <c r="D432" s="400"/>
      <c r="E432" s="400"/>
      <c r="F432" s="400"/>
      <c r="G432" s="403"/>
      <c r="H432" s="406"/>
      <c r="I432" s="409"/>
      <c r="J432" s="667"/>
      <c r="K432" s="135">
        <v>721515</v>
      </c>
      <c r="L432" s="667"/>
      <c r="M432" s="135">
        <v>811117</v>
      </c>
      <c r="N432" s="412"/>
      <c r="O432" s="412"/>
      <c r="P432" s="415"/>
      <c r="Q432" s="418"/>
      <c r="R432" s="418"/>
      <c r="S432" s="421"/>
      <c r="T432" s="449"/>
    </row>
    <row r="433" spans="2:20" ht="30" hidden="1" customHeight="1">
      <c r="B433" s="398"/>
      <c r="C433" s="401"/>
      <c r="D433" s="401"/>
      <c r="E433" s="401"/>
      <c r="F433" s="401"/>
      <c r="G433" s="404"/>
      <c r="H433" s="407"/>
      <c r="I433" s="410"/>
      <c r="J433" s="667"/>
      <c r="K433" s="135">
        <v>721516</v>
      </c>
      <c r="L433" s="667"/>
      <c r="M433" s="135">
        <v>921217</v>
      </c>
      <c r="N433" s="413"/>
      <c r="O433" s="413"/>
      <c r="P433" s="416"/>
      <c r="Q433" s="419"/>
      <c r="R433" s="419"/>
      <c r="S433" s="422"/>
      <c r="T433" s="449"/>
    </row>
    <row r="434" spans="2:20" ht="30" hidden="1" customHeight="1">
      <c r="B434" s="396">
        <v>2</v>
      </c>
      <c r="C434" s="433"/>
      <c r="D434" s="433"/>
      <c r="E434" s="433"/>
      <c r="F434" s="433"/>
      <c r="G434" s="436"/>
      <c r="H434" s="405"/>
      <c r="I434" s="439"/>
      <c r="J434" s="667"/>
      <c r="K434" s="135">
        <v>461516</v>
      </c>
      <c r="L434" s="667"/>
      <c r="M434" s="135">
        <v>811115</v>
      </c>
      <c r="N434" s="411"/>
      <c r="O434" s="411"/>
      <c r="P434" s="442"/>
      <c r="Q434" s="445"/>
      <c r="R434" s="445"/>
      <c r="S434" s="420">
        <f t="shared" ref="S434" si="80">IF(COUNTIF(J434:M436,"CUMPLE")&gt;=1,(G434*I434),0)* (IF(N434="PRESENTÓ CERTIFICADO",1,0))* (IF(O434="ACORDE A ITEM 5.2.1 (T.R.)",1,0) )* ( IF(OR(Q434="SIN OBSERVACIÓN", Q434="REQUERIMIENTOS SUBSANADOS"),1,0)) *(IF(OR(R434="NINGUNO", R434="CUMPLEN CON LO SOLICITADO"),1,0))</f>
        <v>0</v>
      </c>
      <c r="T434" s="449"/>
    </row>
    <row r="435" spans="2:20" ht="30" hidden="1" customHeight="1">
      <c r="B435" s="397"/>
      <c r="C435" s="434"/>
      <c r="D435" s="434"/>
      <c r="E435" s="434"/>
      <c r="F435" s="434"/>
      <c r="G435" s="437"/>
      <c r="H435" s="406"/>
      <c r="I435" s="440"/>
      <c r="J435" s="667"/>
      <c r="K435" s="135">
        <v>721515</v>
      </c>
      <c r="L435" s="667"/>
      <c r="M435" s="135">
        <v>811117</v>
      </c>
      <c r="N435" s="412"/>
      <c r="O435" s="412"/>
      <c r="P435" s="443"/>
      <c r="Q435" s="446"/>
      <c r="R435" s="446"/>
      <c r="S435" s="421"/>
      <c r="T435" s="449"/>
    </row>
    <row r="436" spans="2:20" ht="30" hidden="1" customHeight="1">
      <c r="B436" s="398"/>
      <c r="C436" s="435"/>
      <c r="D436" s="435"/>
      <c r="E436" s="435"/>
      <c r="F436" s="435"/>
      <c r="G436" s="438"/>
      <c r="H436" s="407"/>
      <c r="I436" s="441"/>
      <c r="J436" s="667"/>
      <c r="K436" s="135">
        <v>721516</v>
      </c>
      <c r="L436" s="667"/>
      <c r="M436" s="135">
        <v>921217</v>
      </c>
      <c r="N436" s="413"/>
      <c r="O436" s="413"/>
      <c r="P436" s="444"/>
      <c r="Q436" s="447"/>
      <c r="R436" s="447"/>
      <c r="S436" s="422"/>
      <c r="T436" s="449"/>
    </row>
    <row r="437" spans="2:20" ht="30" hidden="1" customHeight="1">
      <c r="B437" s="396">
        <v>3</v>
      </c>
      <c r="C437" s="399"/>
      <c r="D437" s="399"/>
      <c r="E437" s="399"/>
      <c r="F437" s="399"/>
      <c r="G437" s="402"/>
      <c r="H437" s="405"/>
      <c r="I437" s="408"/>
      <c r="J437" s="667"/>
      <c r="K437" s="135">
        <v>461516</v>
      </c>
      <c r="L437" s="667"/>
      <c r="M437" s="135">
        <v>811115</v>
      </c>
      <c r="N437" s="411"/>
      <c r="O437" s="411"/>
      <c r="P437" s="414"/>
      <c r="Q437" s="417"/>
      <c r="R437" s="417"/>
      <c r="S437" s="420">
        <f t="shared" ref="S437" si="81">IF(COUNTIF(J437:M439,"CUMPLE")&gt;=1,(G437*I437),0)* (IF(N437="PRESENTÓ CERTIFICADO",1,0))* (IF(O437="ACORDE A ITEM 5.2.1 (T.R.)",1,0) )* ( IF(OR(Q437="SIN OBSERVACIÓN", Q437="REQUERIMIENTOS SUBSANADOS"),1,0)) *(IF(OR(R437="NINGUNO", R437="CUMPLEN CON LO SOLICITADO"),1,0))</f>
        <v>0</v>
      </c>
      <c r="T437" s="449"/>
    </row>
    <row r="438" spans="2:20" ht="30" hidden="1" customHeight="1">
      <c r="B438" s="397"/>
      <c r="C438" s="400"/>
      <c r="D438" s="400"/>
      <c r="E438" s="400"/>
      <c r="F438" s="400"/>
      <c r="G438" s="403"/>
      <c r="H438" s="406"/>
      <c r="I438" s="409"/>
      <c r="J438" s="667"/>
      <c r="K438" s="135">
        <v>721515</v>
      </c>
      <c r="L438" s="667"/>
      <c r="M438" s="135">
        <v>811117</v>
      </c>
      <c r="N438" s="412"/>
      <c r="O438" s="412"/>
      <c r="P438" s="415"/>
      <c r="Q438" s="418"/>
      <c r="R438" s="418"/>
      <c r="S438" s="421"/>
      <c r="T438" s="449"/>
    </row>
    <row r="439" spans="2:20" ht="30" hidden="1" customHeight="1">
      <c r="B439" s="398"/>
      <c r="C439" s="401"/>
      <c r="D439" s="401"/>
      <c r="E439" s="401"/>
      <c r="F439" s="401"/>
      <c r="G439" s="404"/>
      <c r="H439" s="407"/>
      <c r="I439" s="410"/>
      <c r="J439" s="667"/>
      <c r="K439" s="135">
        <v>721516</v>
      </c>
      <c r="L439" s="667"/>
      <c r="M439" s="135">
        <v>921217</v>
      </c>
      <c r="N439" s="413"/>
      <c r="O439" s="413"/>
      <c r="P439" s="416"/>
      <c r="Q439" s="419"/>
      <c r="R439" s="419"/>
      <c r="S439" s="422"/>
      <c r="T439" s="449"/>
    </row>
    <row r="440" spans="2:20" ht="30" hidden="1" customHeight="1">
      <c r="B440" s="396">
        <v>4</v>
      </c>
      <c r="C440" s="433"/>
      <c r="D440" s="433"/>
      <c r="E440" s="433"/>
      <c r="F440" s="433"/>
      <c r="G440" s="436"/>
      <c r="H440" s="405"/>
      <c r="I440" s="439"/>
      <c r="J440" s="667"/>
      <c r="K440" s="135">
        <v>461516</v>
      </c>
      <c r="L440" s="667"/>
      <c r="M440" s="135">
        <v>811115</v>
      </c>
      <c r="N440" s="411"/>
      <c r="O440" s="411"/>
      <c r="P440" s="442"/>
      <c r="Q440" s="445"/>
      <c r="R440" s="445"/>
      <c r="S440" s="420">
        <f t="shared" ref="S440" si="82">IF(COUNTIF(J440:M442,"CUMPLE")&gt;=1,(G440*I440),0)* (IF(N440="PRESENTÓ CERTIFICADO",1,0))* (IF(O440="ACORDE A ITEM 5.2.1 (T.R.)",1,0) )* ( IF(OR(Q440="SIN OBSERVACIÓN", Q440="REQUERIMIENTOS SUBSANADOS"),1,0)) *(IF(OR(R440="NINGUNO", R440="CUMPLEN CON LO SOLICITADO"),1,0))</f>
        <v>0</v>
      </c>
      <c r="T440" s="449"/>
    </row>
    <row r="441" spans="2:20" ht="30" hidden="1" customHeight="1">
      <c r="B441" s="397"/>
      <c r="C441" s="434"/>
      <c r="D441" s="434"/>
      <c r="E441" s="434"/>
      <c r="F441" s="434"/>
      <c r="G441" s="437"/>
      <c r="H441" s="406"/>
      <c r="I441" s="440"/>
      <c r="J441" s="667"/>
      <c r="K441" s="135">
        <v>721515</v>
      </c>
      <c r="L441" s="667"/>
      <c r="M441" s="135">
        <v>811117</v>
      </c>
      <c r="N441" s="412"/>
      <c r="O441" s="412"/>
      <c r="P441" s="443"/>
      <c r="Q441" s="446"/>
      <c r="R441" s="446"/>
      <c r="S441" s="421"/>
      <c r="T441" s="449"/>
    </row>
    <row r="442" spans="2:20" ht="30" hidden="1" customHeight="1">
      <c r="B442" s="398"/>
      <c r="C442" s="435"/>
      <c r="D442" s="435"/>
      <c r="E442" s="435"/>
      <c r="F442" s="435"/>
      <c r="G442" s="438"/>
      <c r="H442" s="407"/>
      <c r="I442" s="441"/>
      <c r="J442" s="667"/>
      <c r="K442" s="135">
        <v>721516</v>
      </c>
      <c r="L442" s="667"/>
      <c r="M442" s="135">
        <v>921217</v>
      </c>
      <c r="N442" s="413"/>
      <c r="O442" s="413"/>
      <c r="P442" s="444"/>
      <c r="Q442" s="447"/>
      <c r="R442" s="447"/>
      <c r="S442" s="422"/>
      <c r="T442" s="449"/>
    </row>
    <row r="443" spans="2:20" ht="30" hidden="1" customHeight="1">
      <c r="B443" s="396">
        <v>5</v>
      </c>
      <c r="C443" s="399"/>
      <c r="D443" s="399"/>
      <c r="E443" s="399"/>
      <c r="F443" s="399"/>
      <c r="G443" s="402"/>
      <c r="H443" s="405"/>
      <c r="I443" s="408"/>
      <c r="J443" s="667"/>
      <c r="K443" s="135">
        <v>461516</v>
      </c>
      <c r="L443" s="667"/>
      <c r="M443" s="135">
        <v>811115</v>
      </c>
      <c r="N443" s="411"/>
      <c r="O443" s="411"/>
      <c r="P443" s="414"/>
      <c r="Q443" s="417"/>
      <c r="R443" s="417"/>
      <c r="S443" s="420">
        <f t="shared" ref="S443" si="83">IF(COUNTIF(J443:M445,"CUMPLE")&gt;=1,(G443*I443),0)* (IF(N443="PRESENTÓ CERTIFICADO",1,0))* (IF(O443="ACORDE A ITEM 5.2.1 (T.R.)",1,0) )* ( IF(OR(Q443="SIN OBSERVACIÓN", Q443="REQUERIMIENTOS SUBSANADOS"),1,0)) *(IF(OR(R443="NINGUNO", R443="CUMPLEN CON LO SOLICITADO"),1,0))</f>
        <v>0</v>
      </c>
      <c r="T443" s="449"/>
    </row>
    <row r="444" spans="2:20" ht="30" hidden="1" customHeight="1">
      <c r="B444" s="397"/>
      <c r="C444" s="400"/>
      <c r="D444" s="400"/>
      <c r="E444" s="400"/>
      <c r="F444" s="400"/>
      <c r="G444" s="403"/>
      <c r="H444" s="406"/>
      <c r="I444" s="409"/>
      <c r="J444" s="667"/>
      <c r="K444" s="135">
        <v>721515</v>
      </c>
      <c r="L444" s="667"/>
      <c r="M444" s="135">
        <v>811117</v>
      </c>
      <c r="N444" s="412"/>
      <c r="O444" s="412"/>
      <c r="P444" s="415"/>
      <c r="Q444" s="418"/>
      <c r="R444" s="418"/>
      <c r="S444" s="421"/>
      <c r="T444" s="449"/>
    </row>
    <row r="445" spans="2:20" ht="30" hidden="1" customHeight="1">
      <c r="B445" s="398"/>
      <c r="C445" s="401"/>
      <c r="D445" s="401"/>
      <c r="E445" s="401"/>
      <c r="F445" s="401"/>
      <c r="G445" s="404"/>
      <c r="H445" s="407"/>
      <c r="I445" s="410"/>
      <c r="J445" s="667"/>
      <c r="K445" s="135">
        <v>721516</v>
      </c>
      <c r="L445" s="667"/>
      <c r="M445" s="135">
        <v>921217</v>
      </c>
      <c r="N445" s="413"/>
      <c r="O445" s="413"/>
      <c r="P445" s="416"/>
      <c r="Q445" s="419"/>
      <c r="R445" s="419"/>
      <c r="S445" s="422"/>
      <c r="T445" s="450"/>
    </row>
    <row r="446" spans="2:20" ht="30" hidden="1" customHeight="1">
      <c r="B446" s="423" t="str">
        <f>IF(S447=" "," ",IF(S447&gt;=$H$6,"CUMPLE CON LA EXPERIENCIA REQUERIDA","NO CUMPLE CON LA EXPERIENCIA REQUERIDA"))</f>
        <v>NO CUMPLE CON LA EXPERIENCIA REQUERIDA</v>
      </c>
      <c r="C446" s="424"/>
      <c r="D446" s="424"/>
      <c r="E446" s="424"/>
      <c r="F446" s="424"/>
      <c r="G446" s="424"/>
      <c r="H446" s="424"/>
      <c r="I446" s="424"/>
      <c r="J446" s="424"/>
      <c r="K446" s="424"/>
      <c r="L446" s="424"/>
      <c r="M446" s="424"/>
      <c r="N446" s="424"/>
      <c r="O446" s="425"/>
      <c r="P446" s="429" t="s">
        <v>21</v>
      </c>
      <c r="Q446" s="430"/>
      <c r="R446" s="7"/>
      <c r="S446" s="6">
        <f>IF(T431="SI",SUM(S431:S445),0)</f>
        <v>0</v>
      </c>
      <c r="T446" s="431" t="str">
        <f>IF(S447=" "," ",IF(S447&gt;=$H$6,"CUMPLE","NO CUMPLE"))</f>
        <v>NO CUMPLE</v>
      </c>
    </row>
    <row r="447" spans="2:20" ht="30" hidden="1" customHeight="1">
      <c r="B447" s="426"/>
      <c r="C447" s="427"/>
      <c r="D447" s="427"/>
      <c r="E447" s="427"/>
      <c r="F447" s="427"/>
      <c r="G447" s="427"/>
      <c r="H447" s="427"/>
      <c r="I447" s="427"/>
      <c r="J447" s="427"/>
      <c r="K447" s="427"/>
      <c r="L447" s="427"/>
      <c r="M447" s="427"/>
      <c r="N447" s="427"/>
      <c r="O447" s="428"/>
      <c r="P447" s="429" t="s">
        <v>23</v>
      </c>
      <c r="Q447" s="430"/>
      <c r="R447" s="7"/>
      <c r="S447" s="74">
        <f>IFERROR((S446/$P$6)," ")</f>
        <v>0</v>
      </c>
      <c r="T447" s="432"/>
    </row>
    <row r="448" spans="2:20" ht="30" hidden="1" customHeight="1"/>
    <row r="449" spans="2:20" ht="30" hidden="1" customHeight="1"/>
    <row r="450" spans="2:20" ht="30" hidden="1" customHeight="1">
      <c r="B450" s="94">
        <v>21</v>
      </c>
      <c r="C450" s="451" t="s">
        <v>75</v>
      </c>
      <c r="D450" s="452"/>
      <c r="E450" s="453"/>
      <c r="F450" s="454" t="str">
        <f>IFERROR(VLOOKUP(B450,LISTA_OFERENTES,2,FALSE)," ")</f>
        <v>O6</v>
      </c>
      <c r="G450" s="455"/>
      <c r="H450" s="455"/>
      <c r="I450" s="455"/>
      <c r="J450" s="455"/>
      <c r="K450" s="455"/>
      <c r="L450" s="455"/>
      <c r="M450" s="455"/>
      <c r="N450" s="455"/>
      <c r="O450" s="456"/>
      <c r="P450" s="457" t="s">
        <v>102</v>
      </c>
      <c r="Q450" s="458"/>
      <c r="R450" s="459"/>
      <c r="S450" s="332">
        <f>5-(INT(COUNTBLANK(C453:C467))-10)</f>
        <v>0</v>
      </c>
      <c r="T450" s="2"/>
    </row>
    <row r="451" spans="2:20" ht="30" hidden="1" customHeight="1">
      <c r="B451" s="460" t="s">
        <v>43</v>
      </c>
      <c r="C451" s="462" t="s">
        <v>14</v>
      </c>
      <c r="D451" s="462" t="s">
        <v>15</v>
      </c>
      <c r="E451" s="462" t="s">
        <v>16</v>
      </c>
      <c r="F451" s="462" t="s">
        <v>17</v>
      </c>
      <c r="G451" s="462" t="s">
        <v>18</v>
      </c>
      <c r="H451" s="462" t="s">
        <v>19</v>
      </c>
      <c r="I451" s="462" t="s">
        <v>20</v>
      </c>
      <c r="J451" s="464" t="s">
        <v>50</v>
      </c>
      <c r="K451" s="465"/>
      <c r="L451" s="465"/>
      <c r="M451" s="466"/>
      <c r="N451" s="462" t="s">
        <v>76</v>
      </c>
      <c r="O451" s="462" t="s">
        <v>77</v>
      </c>
      <c r="P451" s="4" t="s">
        <v>78</v>
      </c>
      <c r="Q451" s="4"/>
      <c r="R451" s="462" t="s">
        <v>79</v>
      </c>
      <c r="S451" s="462" t="s">
        <v>80</v>
      </c>
      <c r="T451" s="462" t="str">
        <f>T143</f>
        <v>CUMPLE CON EL REQUERIMIENTO OBLIGATORIO DE QUE CADA CERTIFICADO DEBE ESTAR SOPORTADO EN MÍNIMO DOS DE LOS CÓDIGOS UNSPSC?</v>
      </c>
    </row>
    <row r="452" spans="2:20" ht="30" hidden="1" customHeight="1">
      <c r="B452" s="461"/>
      <c r="C452" s="463"/>
      <c r="D452" s="463"/>
      <c r="E452" s="463"/>
      <c r="F452" s="463"/>
      <c r="G452" s="463"/>
      <c r="H452" s="463"/>
      <c r="I452" s="463"/>
      <c r="J452" s="467" t="s">
        <v>82</v>
      </c>
      <c r="K452" s="468"/>
      <c r="L452" s="468"/>
      <c r="M452" s="469"/>
      <c r="N452" s="463"/>
      <c r="O452" s="463"/>
      <c r="P452" s="3" t="s">
        <v>12</v>
      </c>
      <c r="Q452" s="3" t="s">
        <v>81</v>
      </c>
      <c r="R452" s="463"/>
      <c r="S452" s="463"/>
      <c r="T452" s="463"/>
    </row>
    <row r="453" spans="2:20" ht="30" hidden="1" customHeight="1">
      <c r="B453" s="396">
        <v>1</v>
      </c>
      <c r="C453" s="399"/>
      <c r="D453" s="399"/>
      <c r="E453" s="399"/>
      <c r="F453" s="399"/>
      <c r="G453" s="402"/>
      <c r="H453" s="405"/>
      <c r="I453" s="408"/>
      <c r="J453" s="667"/>
      <c r="K453" s="135"/>
      <c r="L453" s="667"/>
      <c r="M453" s="135"/>
      <c r="N453" s="411"/>
      <c r="O453" s="411"/>
      <c r="P453" s="414"/>
      <c r="Q453" s="417"/>
      <c r="R453" s="417"/>
      <c r="S453" s="420">
        <f>IF(COUNTIF(J453:M455,"CUMPLE")&gt;=1,(G453*I453),0)* (IF(N453="PRESENTÓ CERTIFICADO",1,0))* (IF(O453="ACORDE A ITEM 5.2.1 (T.R.)",1,0) )* ( IF(OR(Q453="SIN OBSERVACIÓN", Q453="REQUERIMIENTOS SUBSANADOS"),1,0)) *(IF(OR(R453="NINGUNO", R453="CUMPLEN CON LO SOLICITADO"),1,0))</f>
        <v>0</v>
      </c>
      <c r="T453" s="448"/>
    </row>
    <row r="454" spans="2:20" ht="30" hidden="1" customHeight="1">
      <c r="B454" s="397"/>
      <c r="C454" s="400"/>
      <c r="D454" s="400"/>
      <c r="E454" s="400"/>
      <c r="F454" s="400"/>
      <c r="G454" s="403"/>
      <c r="H454" s="406"/>
      <c r="I454" s="409"/>
      <c r="J454" s="667"/>
      <c r="K454" s="135"/>
      <c r="L454" s="667"/>
      <c r="M454" s="135"/>
      <c r="N454" s="412"/>
      <c r="O454" s="412"/>
      <c r="P454" s="415"/>
      <c r="Q454" s="418"/>
      <c r="R454" s="418"/>
      <c r="S454" s="421"/>
      <c r="T454" s="449"/>
    </row>
    <row r="455" spans="2:20" ht="30" hidden="1" customHeight="1">
      <c r="B455" s="398"/>
      <c r="C455" s="401"/>
      <c r="D455" s="401"/>
      <c r="E455" s="401"/>
      <c r="F455" s="401"/>
      <c r="G455" s="404"/>
      <c r="H455" s="407"/>
      <c r="I455" s="410"/>
      <c r="J455" s="667"/>
      <c r="K455" s="135"/>
      <c r="L455" s="667"/>
      <c r="M455" s="135"/>
      <c r="N455" s="413"/>
      <c r="O455" s="413"/>
      <c r="P455" s="416"/>
      <c r="Q455" s="419"/>
      <c r="R455" s="419"/>
      <c r="S455" s="422"/>
      <c r="T455" s="449"/>
    </row>
    <row r="456" spans="2:20" ht="30" hidden="1" customHeight="1">
      <c r="B456" s="396">
        <v>2</v>
      </c>
      <c r="C456" s="433"/>
      <c r="D456" s="433"/>
      <c r="E456" s="433"/>
      <c r="F456" s="433"/>
      <c r="G456" s="436"/>
      <c r="H456" s="405"/>
      <c r="I456" s="439"/>
      <c r="J456" s="667"/>
      <c r="K456" s="135"/>
      <c r="L456" s="667"/>
      <c r="M456" s="135"/>
      <c r="N456" s="411"/>
      <c r="O456" s="411"/>
      <c r="P456" s="442"/>
      <c r="Q456" s="445"/>
      <c r="R456" s="445"/>
      <c r="S456" s="420">
        <f t="shared" ref="S456" si="84">IF(COUNTIF(J456:M458,"CUMPLE")&gt;=1,(G456*I456),0)* (IF(N456="PRESENTÓ CERTIFICADO",1,0))* (IF(O456="ACORDE A ITEM 5.2.1 (T.R.)",1,0) )* ( IF(OR(Q456="SIN OBSERVACIÓN", Q456="REQUERIMIENTOS SUBSANADOS"),1,0)) *(IF(OR(R456="NINGUNO", R456="CUMPLEN CON LO SOLICITADO"),1,0))</f>
        <v>0</v>
      </c>
      <c r="T456" s="449"/>
    </row>
    <row r="457" spans="2:20" ht="30" hidden="1" customHeight="1">
      <c r="B457" s="397"/>
      <c r="C457" s="434"/>
      <c r="D457" s="434"/>
      <c r="E457" s="434"/>
      <c r="F457" s="434"/>
      <c r="G457" s="437"/>
      <c r="H457" s="406"/>
      <c r="I457" s="440"/>
      <c r="J457" s="667"/>
      <c r="K457" s="135"/>
      <c r="L457" s="667"/>
      <c r="M457" s="135"/>
      <c r="N457" s="412"/>
      <c r="O457" s="412"/>
      <c r="P457" s="443"/>
      <c r="Q457" s="446"/>
      <c r="R457" s="446"/>
      <c r="S457" s="421"/>
      <c r="T457" s="449"/>
    </row>
    <row r="458" spans="2:20" ht="30" hidden="1" customHeight="1">
      <c r="B458" s="398"/>
      <c r="C458" s="435"/>
      <c r="D458" s="435"/>
      <c r="E458" s="435"/>
      <c r="F458" s="435"/>
      <c r="G458" s="438"/>
      <c r="H458" s="407"/>
      <c r="I458" s="441"/>
      <c r="J458" s="667"/>
      <c r="K458" s="135"/>
      <c r="L458" s="667"/>
      <c r="M458" s="135"/>
      <c r="N458" s="413"/>
      <c r="O458" s="413"/>
      <c r="P458" s="444"/>
      <c r="Q458" s="447"/>
      <c r="R458" s="447"/>
      <c r="S458" s="422"/>
      <c r="T458" s="449"/>
    </row>
    <row r="459" spans="2:20" ht="30" hidden="1" customHeight="1">
      <c r="B459" s="396">
        <v>3</v>
      </c>
      <c r="C459" s="399"/>
      <c r="D459" s="399"/>
      <c r="E459" s="399"/>
      <c r="F459" s="399"/>
      <c r="G459" s="402"/>
      <c r="H459" s="405"/>
      <c r="I459" s="408"/>
      <c r="J459" s="667"/>
      <c r="K459" s="135"/>
      <c r="L459" s="667"/>
      <c r="M459" s="135"/>
      <c r="N459" s="411"/>
      <c r="O459" s="411"/>
      <c r="P459" s="414"/>
      <c r="Q459" s="417"/>
      <c r="R459" s="417"/>
      <c r="S459" s="420">
        <f t="shared" ref="S459" si="85">IF(COUNTIF(J459:M461,"CUMPLE")&gt;=1,(G459*I459),0)* (IF(N459="PRESENTÓ CERTIFICADO",1,0))* (IF(O459="ACORDE A ITEM 5.2.1 (T.R.)",1,0) )* ( IF(OR(Q459="SIN OBSERVACIÓN", Q459="REQUERIMIENTOS SUBSANADOS"),1,0)) *(IF(OR(R459="NINGUNO", R459="CUMPLEN CON LO SOLICITADO"),1,0))</f>
        <v>0</v>
      </c>
      <c r="T459" s="449"/>
    </row>
    <row r="460" spans="2:20" ht="30" hidden="1" customHeight="1">
      <c r="B460" s="397"/>
      <c r="C460" s="400"/>
      <c r="D460" s="400"/>
      <c r="E460" s="400"/>
      <c r="F460" s="400"/>
      <c r="G460" s="403"/>
      <c r="H460" s="406"/>
      <c r="I460" s="409"/>
      <c r="J460" s="667"/>
      <c r="K460" s="135"/>
      <c r="L460" s="667"/>
      <c r="M460" s="135"/>
      <c r="N460" s="412"/>
      <c r="O460" s="412"/>
      <c r="P460" s="415"/>
      <c r="Q460" s="418"/>
      <c r="R460" s="418"/>
      <c r="S460" s="421"/>
      <c r="T460" s="449"/>
    </row>
    <row r="461" spans="2:20" ht="30" hidden="1" customHeight="1">
      <c r="B461" s="398"/>
      <c r="C461" s="401"/>
      <c r="D461" s="401"/>
      <c r="E461" s="401"/>
      <c r="F461" s="401"/>
      <c r="G461" s="404"/>
      <c r="H461" s="407"/>
      <c r="I461" s="410"/>
      <c r="J461" s="667"/>
      <c r="K461" s="135"/>
      <c r="L461" s="667"/>
      <c r="M461" s="135"/>
      <c r="N461" s="413"/>
      <c r="O461" s="413"/>
      <c r="P461" s="416"/>
      <c r="Q461" s="419"/>
      <c r="R461" s="419"/>
      <c r="S461" s="422"/>
      <c r="T461" s="449"/>
    </row>
    <row r="462" spans="2:20" ht="30" hidden="1" customHeight="1">
      <c r="B462" s="396">
        <v>4</v>
      </c>
      <c r="C462" s="433"/>
      <c r="D462" s="433"/>
      <c r="E462" s="433"/>
      <c r="F462" s="433"/>
      <c r="G462" s="436"/>
      <c r="H462" s="405"/>
      <c r="I462" s="439"/>
      <c r="J462" s="667"/>
      <c r="K462" s="135"/>
      <c r="L462" s="667"/>
      <c r="M462" s="135"/>
      <c r="N462" s="411"/>
      <c r="O462" s="411"/>
      <c r="P462" s="442"/>
      <c r="Q462" s="445"/>
      <c r="R462" s="445"/>
      <c r="S462" s="420">
        <f t="shared" ref="S462" si="86">IF(COUNTIF(J462:M464,"CUMPLE")&gt;=1,(G462*I462),0)* (IF(N462="PRESENTÓ CERTIFICADO",1,0))* (IF(O462="ACORDE A ITEM 5.2.1 (T.R.)",1,0) )* ( IF(OR(Q462="SIN OBSERVACIÓN", Q462="REQUERIMIENTOS SUBSANADOS"),1,0)) *(IF(OR(R462="NINGUNO", R462="CUMPLEN CON LO SOLICITADO"),1,0))</f>
        <v>0</v>
      </c>
      <c r="T462" s="449"/>
    </row>
    <row r="463" spans="2:20" ht="30" hidden="1" customHeight="1">
      <c r="B463" s="397"/>
      <c r="C463" s="434"/>
      <c r="D463" s="434"/>
      <c r="E463" s="434"/>
      <c r="F463" s="434"/>
      <c r="G463" s="437"/>
      <c r="H463" s="406"/>
      <c r="I463" s="440"/>
      <c r="J463" s="667"/>
      <c r="K463" s="135"/>
      <c r="L463" s="667"/>
      <c r="M463" s="135"/>
      <c r="N463" s="412"/>
      <c r="O463" s="412"/>
      <c r="P463" s="443"/>
      <c r="Q463" s="446"/>
      <c r="R463" s="446"/>
      <c r="S463" s="421"/>
      <c r="T463" s="449"/>
    </row>
    <row r="464" spans="2:20" ht="30" hidden="1" customHeight="1">
      <c r="B464" s="398"/>
      <c r="C464" s="435"/>
      <c r="D464" s="435"/>
      <c r="E464" s="435"/>
      <c r="F464" s="435"/>
      <c r="G464" s="438"/>
      <c r="H464" s="407"/>
      <c r="I464" s="441"/>
      <c r="J464" s="667"/>
      <c r="K464" s="135"/>
      <c r="L464" s="667"/>
      <c r="M464" s="135"/>
      <c r="N464" s="413"/>
      <c r="O464" s="413"/>
      <c r="P464" s="444"/>
      <c r="Q464" s="447"/>
      <c r="R464" s="447"/>
      <c r="S464" s="422"/>
      <c r="T464" s="449"/>
    </row>
    <row r="465" spans="2:20" ht="30" hidden="1" customHeight="1">
      <c r="B465" s="396">
        <v>5</v>
      </c>
      <c r="C465" s="399"/>
      <c r="D465" s="399"/>
      <c r="E465" s="399"/>
      <c r="F465" s="399"/>
      <c r="G465" s="402"/>
      <c r="H465" s="405"/>
      <c r="I465" s="408"/>
      <c r="J465" s="667"/>
      <c r="K465" s="135"/>
      <c r="L465" s="667"/>
      <c r="M465" s="135"/>
      <c r="N465" s="411"/>
      <c r="O465" s="411"/>
      <c r="P465" s="414"/>
      <c r="Q465" s="417"/>
      <c r="R465" s="417"/>
      <c r="S465" s="420">
        <f t="shared" ref="S465" si="87">IF(COUNTIF(J465:M467,"CUMPLE")&gt;=1,(G465*I465),0)* (IF(N465="PRESENTÓ CERTIFICADO",1,0))* (IF(O465="ACORDE A ITEM 5.2.1 (T.R.)",1,0) )* ( IF(OR(Q465="SIN OBSERVACIÓN", Q465="REQUERIMIENTOS SUBSANADOS"),1,0)) *(IF(OR(R465="NINGUNO", R465="CUMPLEN CON LO SOLICITADO"),1,0))</f>
        <v>0</v>
      </c>
      <c r="T465" s="449"/>
    </row>
    <row r="466" spans="2:20" ht="30" hidden="1" customHeight="1">
      <c r="B466" s="397"/>
      <c r="C466" s="400"/>
      <c r="D466" s="400"/>
      <c r="E466" s="400"/>
      <c r="F466" s="400"/>
      <c r="G466" s="403"/>
      <c r="H466" s="406"/>
      <c r="I466" s="409"/>
      <c r="J466" s="667"/>
      <c r="K466" s="135"/>
      <c r="L466" s="667"/>
      <c r="M466" s="135"/>
      <c r="N466" s="412"/>
      <c r="O466" s="412"/>
      <c r="P466" s="415"/>
      <c r="Q466" s="418"/>
      <c r="R466" s="418"/>
      <c r="S466" s="421"/>
      <c r="T466" s="449"/>
    </row>
    <row r="467" spans="2:20" ht="30" hidden="1" customHeight="1">
      <c r="B467" s="398"/>
      <c r="C467" s="401"/>
      <c r="D467" s="401"/>
      <c r="E467" s="401"/>
      <c r="F467" s="401"/>
      <c r="G467" s="404"/>
      <c r="H467" s="407"/>
      <c r="I467" s="410"/>
      <c r="J467" s="667"/>
      <c r="K467" s="135"/>
      <c r="L467" s="667"/>
      <c r="M467" s="135"/>
      <c r="N467" s="413"/>
      <c r="O467" s="413"/>
      <c r="P467" s="416"/>
      <c r="Q467" s="419"/>
      <c r="R467" s="419"/>
      <c r="S467" s="422"/>
      <c r="T467" s="450"/>
    </row>
    <row r="468" spans="2:20" ht="30" hidden="1" customHeight="1">
      <c r="B468" s="423" t="str">
        <f>IF(S469=" "," ",IF(S469&gt;=$H$6,"CUMPLE CON LA EXPERIENCIA REQUERIDA","NO CUMPLE CON LA EXPERIENCIA REQUERIDA"))</f>
        <v>NO CUMPLE CON LA EXPERIENCIA REQUERIDA</v>
      </c>
      <c r="C468" s="424"/>
      <c r="D468" s="424"/>
      <c r="E468" s="424"/>
      <c r="F468" s="424"/>
      <c r="G468" s="424"/>
      <c r="H468" s="424"/>
      <c r="I468" s="424"/>
      <c r="J468" s="424"/>
      <c r="K468" s="424"/>
      <c r="L468" s="424"/>
      <c r="M468" s="424"/>
      <c r="N468" s="424"/>
      <c r="O468" s="425"/>
      <c r="P468" s="429" t="s">
        <v>21</v>
      </c>
      <c r="Q468" s="430"/>
      <c r="R468" s="7"/>
      <c r="S468" s="6">
        <f>IF(T453="SI",SUM(S453:S467),0)</f>
        <v>0</v>
      </c>
      <c r="T468" s="431" t="str">
        <f>IF(S469=" "," ",IF(S469&gt;=$H$6,"CUMPLE","NO CUMPLE"))</f>
        <v>NO CUMPLE</v>
      </c>
    </row>
    <row r="469" spans="2:20" ht="30" hidden="1" customHeight="1">
      <c r="B469" s="426"/>
      <c r="C469" s="427"/>
      <c r="D469" s="427"/>
      <c r="E469" s="427"/>
      <c r="F469" s="427"/>
      <c r="G469" s="427"/>
      <c r="H469" s="427"/>
      <c r="I469" s="427"/>
      <c r="J469" s="427"/>
      <c r="K469" s="427"/>
      <c r="L469" s="427"/>
      <c r="M469" s="427"/>
      <c r="N469" s="427"/>
      <c r="O469" s="428"/>
      <c r="P469" s="429" t="s">
        <v>23</v>
      </c>
      <c r="Q469" s="430"/>
      <c r="R469" s="7"/>
      <c r="S469" s="74">
        <f>IFERROR((S468/$P$6)," ")</f>
        <v>0</v>
      </c>
      <c r="T469" s="432"/>
    </row>
    <row r="470" spans="2:20" ht="30" hidden="1" customHeight="1"/>
    <row r="471" spans="2:20" ht="30" hidden="1" customHeight="1"/>
    <row r="472" spans="2:20" ht="30" hidden="1" customHeight="1">
      <c r="B472" s="94">
        <v>22</v>
      </c>
      <c r="C472" s="451" t="s">
        <v>75</v>
      </c>
      <c r="D472" s="452"/>
      <c r="E472" s="453"/>
      <c r="F472" s="454" t="str">
        <f>IFERROR(VLOOKUP(B472,LISTA_OFERENTES,2,FALSE)," ")</f>
        <v>O7</v>
      </c>
      <c r="G472" s="455"/>
      <c r="H472" s="455"/>
      <c r="I472" s="455"/>
      <c r="J472" s="455"/>
      <c r="K472" s="455"/>
      <c r="L472" s="455"/>
      <c r="M472" s="455"/>
      <c r="N472" s="455"/>
      <c r="O472" s="456"/>
      <c r="P472" s="457" t="s">
        <v>102</v>
      </c>
      <c r="Q472" s="458"/>
      <c r="R472" s="459"/>
      <c r="S472" s="332">
        <f>5-(INT(COUNTBLANK(C475:C489))-10)</f>
        <v>0</v>
      </c>
      <c r="T472" s="2"/>
    </row>
    <row r="473" spans="2:20" ht="43.5" hidden="1" customHeight="1">
      <c r="B473" s="460" t="s">
        <v>43</v>
      </c>
      <c r="C473" s="462" t="s">
        <v>14</v>
      </c>
      <c r="D473" s="462" t="s">
        <v>15</v>
      </c>
      <c r="E473" s="462" t="s">
        <v>16</v>
      </c>
      <c r="F473" s="462" t="s">
        <v>17</v>
      </c>
      <c r="G473" s="462" t="s">
        <v>18</v>
      </c>
      <c r="H473" s="462" t="s">
        <v>19</v>
      </c>
      <c r="I473" s="462" t="s">
        <v>20</v>
      </c>
      <c r="J473" s="464" t="s">
        <v>50</v>
      </c>
      <c r="K473" s="465"/>
      <c r="L473" s="465"/>
      <c r="M473" s="466"/>
      <c r="N473" s="462" t="s">
        <v>76</v>
      </c>
      <c r="O473" s="462" t="s">
        <v>77</v>
      </c>
      <c r="P473" s="4" t="s">
        <v>78</v>
      </c>
      <c r="Q473" s="4"/>
      <c r="R473" s="462" t="s">
        <v>79</v>
      </c>
      <c r="S473" s="462" t="s">
        <v>80</v>
      </c>
      <c r="T473" s="462" t="str">
        <f>T165</f>
        <v>CUMPLE CON EL REQUERIMIENTO OBLIGATORIO DE QUE CADA CERTIFICADO DEBE ESTAR SOPORTADO EN MÍNIMO DOS DE LOS CÓDIGOS UNSPSC?</v>
      </c>
    </row>
    <row r="474" spans="2:20" ht="43.5" hidden="1" customHeight="1">
      <c r="B474" s="461"/>
      <c r="C474" s="463"/>
      <c r="D474" s="463"/>
      <c r="E474" s="463"/>
      <c r="F474" s="463"/>
      <c r="G474" s="463"/>
      <c r="H474" s="463"/>
      <c r="I474" s="463"/>
      <c r="J474" s="467" t="s">
        <v>82</v>
      </c>
      <c r="K474" s="468"/>
      <c r="L474" s="468"/>
      <c r="M474" s="469"/>
      <c r="N474" s="463"/>
      <c r="O474" s="463"/>
      <c r="P474" s="3" t="s">
        <v>12</v>
      </c>
      <c r="Q474" s="3" t="s">
        <v>81</v>
      </c>
      <c r="R474" s="463"/>
      <c r="S474" s="463"/>
      <c r="T474" s="463"/>
    </row>
    <row r="475" spans="2:20" ht="30" hidden="1" customHeight="1">
      <c r="B475" s="396">
        <v>1</v>
      </c>
      <c r="C475" s="399"/>
      <c r="D475" s="399"/>
      <c r="E475" s="399"/>
      <c r="F475" s="399"/>
      <c r="G475" s="402"/>
      <c r="H475" s="405"/>
      <c r="I475" s="408"/>
      <c r="J475" s="667"/>
      <c r="K475" s="135"/>
      <c r="L475" s="667"/>
      <c r="M475" s="135"/>
      <c r="N475" s="411"/>
      <c r="O475" s="411"/>
      <c r="P475" s="414"/>
      <c r="Q475" s="417"/>
      <c r="R475" s="417"/>
      <c r="S475" s="420">
        <f>IF(COUNTIF(J475:M477,"CUMPLE")&gt;=1,(G475*I475),0)* (IF(N475="PRESENTÓ CERTIFICADO",1,0))* (IF(O475="ACORDE A ITEM 5.2.1 (T.R.)",1,0) )* ( IF(OR(Q475="SIN OBSERVACIÓN", Q475="REQUERIMIENTOS SUBSANADOS"),1,0)) *(IF(OR(R475="NINGUNO", R475="CUMPLEN CON LO SOLICITADO"),1,0))</f>
        <v>0</v>
      </c>
      <c r="T475" s="448"/>
    </row>
    <row r="476" spans="2:20" ht="30" hidden="1" customHeight="1">
      <c r="B476" s="397"/>
      <c r="C476" s="400"/>
      <c r="D476" s="400"/>
      <c r="E476" s="400"/>
      <c r="F476" s="400"/>
      <c r="G476" s="403"/>
      <c r="H476" s="406"/>
      <c r="I476" s="409"/>
      <c r="J476" s="667"/>
      <c r="K476" s="135"/>
      <c r="L476" s="667"/>
      <c r="M476" s="135"/>
      <c r="N476" s="412"/>
      <c r="O476" s="412"/>
      <c r="P476" s="415"/>
      <c r="Q476" s="418"/>
      <c r="R476" s="418"/>
      <c r="S476" s="421"/>
      <c r="T476" s="449"/>
    </row>
    <row r="477" spans="2:20" ht="30" hidden="1" customHeight="1">
      <c r="B477" s="398"/>
      <c r="C477" s="401"/>
      <c r="D477" s="401"/>
      <c r="E477" s="401"/>
      <c r="F477" s="401"/>
      <c r="G477" s="404"/>
      <c r="H477" s="407"/>
      <c r="I477" s="410"/>
      <c r="J477" s="667"/>
      <c r="K477" s="135"/>
      <c r="L477" s="667"/>
      <c r="M477" s="135"/>
      <c r="N477" s="413"/>
      <c r="O477" s="413"/>
      <c r="P477" s="416"/>
      <c r="Q477" s="419"/>
      <c r="R477" s="419"/>
      <c r="S477" s="422"/>
      <c r="T477" s="449"/>
    </row>
    <row r="478" spans="2:20" ht="30" hidden="1" customHeight="1">
      <c r="B478" s="396">
        <v>2</v>
      </c>
      <c r="C478" s="433"/>
      <c r="D478" s="433"/>
      <c r="E478" s="433"/>
      <c r="F478" s="433"/>
      <c r="G478" s="436"/>
      <c r="H478" s="405"/>
      <c r="I478" s="439"/>
      <c r="J478" s="667"/>
      <c r="K478" s="135"/>
      <c r="L478" s="667"/>
      <c r="M478" s="135"/>
      <c r="N478" s="411"/>
      <c r="O478" s="411"/>
      <c r="P478" s="442"/>
      <c r="Q478" s="445"/>
      <c r="R478" s="445"/>
      <c r="S478" s="420">
        <f t="shared" ref="S478" si="88">IF(COUNTIF(J478:M480,"CUMPLE")&gt;=1,(G478*I478),0)* (IF(N478="PRESENTÓ CERTIFICADO",1,0))* (IF(O478="ACORDE A ITEM 5.2.1 (T.R.)",1,0) )* ( IF(OR(Q478="SIN OBSERVACIÓN", Q478="REQUERIMIENTOS SUBSANADOS"),1,0)) *(IF(OR(R478="NINGUNO", R478="CUMPLEN CON LO SOLICITADO"),1,0))</f>
        <v>0</v>
      </c>
      <c r="T478" s="449"/>
    </row>
    <row r="479" spans="2:20" ht="30" hidden="1" customHeight="1">
      <c r="B479" s="397"/>
      <c r="C479" s="434"/>
      <c r="D479" s="434"/>
      <c r="E479" s="434"/>
      <c r="F479" s="434"/>
      <c r="G479" s="437"/>
      <c r="H479" s="406"/>
      <c r="I479" s="440"/>
      <c r="J479" s="667"/>
      <c r="K479" s="135"/>
      <c r="L479" s="667"/>
      <c r="M479" s="135"/>
      <c r="N479" s="412"/>
      <c r="O479" s="412"/>
      <c r="P479" s="443"/>
      <c r="Q479" s="446"/>
      <c r="R479" s="446"/>
      <c r="S479" s="421"/>
      <c r="T479" s="449"/>
    </row>
    <row r="480" spans="2:20" ht="30" hidden="1" customHeight="1">
      <c r="B480" s="398"/>
      <c r="C480" s="435"/>
      <c r="D480" s="435"/>
      <c r="E480" s="435"/>
      <c r="F480" s="435"/>
      <c r="G480" s="438"/>
      <c r="H480" s="407"/>
      <c r="I480" s="441"/>
      <c r="J480" s="667"/>
      <c r="K480" s="135"/>
      <c r="L480" s="667"/>
      <c r="M480" s="135"/>
      <c r="N480" s="413"/>
      <c r="O480" s="413"/>
      <c r="P480" s="444"/>
      <c r="Q480" s="447"/>
      <c r="R480" s="447"/>
      <c r="S480" s="422"/>
      <c r="T480" s="449"/>
    </row>
    <row r="481" spans="2:20" ht="30" hidden="1" customHeight="1">
      <c r="B481" s="396">
        <v>3</v>
      </c>
      <c r="C481" s="399"/>
      <c r="D481" s="399"/>
      <c r="E481" s="399"/>
      <c r="F481" s="399"/>
      <c r="G481" s="402"/>
      <c r="H481" s="405"/>
      <c r="I481" s="408"/>
      <c r="J481" s="667"/>
      <c r="K481" s="135"/>
      <c r="L481" s="667"/>
      <c r="M481" s="135"/>
      <c r="N481" s="411"/>
      <c r="O481" s="411"/>
      <c r="P481" s="414"/>
      <c r="Q481" s="417"/>
      <c r="R481" s="417"/>
      <c r="S481" s="420">
        <f t="shared" ref="S481" si="89">IF(COUNTIF(J481:M483,"CUMPLE")&gt;=1,(G481*I481),0)* (IF(N481="PRESENTÓ CERTIFICADO",1,0))* (IF(O481="ACORDE A ITEM 5.2.1 (T.R.)",1,0) )* ( IF(OR(Q481="SIN OBSERVACIÓN", Q481="REQUERIMIENTOS SUBSANADOS"),1,0)) *(IF(OR(R481="NINGUNO", R481="CUMPLEN CON LO SOLICITADO"),1,0))</f>
        <v>0</v>
      </c>
      <c r="T481" s="449"/>
    </row>
    <row r="482" spans="2:20" ht="30" hidden="1" customHeight="1">
      <c r="B482" s="397"/>
      <c r="C482" s="400"/>
      <c r="D482" s="400"/>
      <c r="E482" s="400"/>
      <c r="F482" s="400"/>
      <c r="G482" s="403"/>
      <c r="H482" s="406"/>
      <c r="I482" s="409"/>
      <c r="J482" s="667"/>
      <c r="K482" s="135"/>
      <c r="L482" s="667"/>
      <c r="M482" s="135"/>
      <c r="N482" s="412"/>
      <c r="O482" s="412"/>
      <c r="P482" s="415"/>
      <c r="Q482" s="418"/>
      <c r="R482" s="418"/>
      <c r="S482" s="421"/>
      <c r="T482" s="449"/>
    </row>
    <row r="483" spans="2:20" ht="30" hidden="1" customHeight="1">
      <c r="B483" s="398"/>
      <c r="C483" s="401"/>
      <c r="D483" s="401"/>
      <c r="E483" s="401"/>
      <c r="F483" s="401"/>
      <c r="G483" s="404"/>
      <c r="H483" s="407"/>
      <c r="I483" s="410"/>
      <c r="J483" s="667"/>
      <c r="K483" s="135"/>
      <c r="L483" s="667"/>
      <c r="M483" s="135"/>
      <c r="N483" s="413"/>
      <c r="O483" s="413"/>
      <c r="P483" s="416"/>
      <c r="Q483" s="419"/>
      <c r="R483" s="419"/>
      <c r="S483" s="422"/>
      <c r="T483" s="449"/>
    </row>
    <row r="484" spans="2:20" ht="30" hidden="1" customHeight="1">
      <c r="B484" s="396">
        <v>4</v>
      </c>
      <c r="C484" s="433"/>
      <c r="D484" s="433"/>
      <c r="E484" s="433"/>
      <c r="F484" s="433"/>
      <c r="G484" s="436"/>
      <c r="H484" s="405"/>
      <c r="I484" s="439"/>
      <c r="J484" s="667"/>
      <c r="K484" s="135"/>
      <c r="L484" s="667"/>
      <c r="M484" s="135"/>
      <c r="N484" s="411"/>
      <c r="O484" s="411"/>
      <c r="P484" s="442"/>
      <c r="Q484" s="445"/>
      <c r="R484" s="445"/>
      <c r="S484" s="420">
        <f t="shared" ref="S484" si="90">IF(COUNTIF(J484:M486,"CUMPLE")&gt;=1,(G484*I484),0)* (IF(N484="PRESENTÓ CERTIFICADO",1,0))* (IF(O484="ACORDE A ITEM 5.2.1 (T.R.)",1,0) )* ( IF(OR(Q484="SIN OBSERVACIÓN", Q484="REQUERIMIENTOS SUBSANADOS"),1,0)) *(IF(OR(R484="NINGUNO", R484="CUMPLEN CON LO SOLICITADO"),1,0))</f>
        <v>0</v>
      </c>
      <c r="T484" s="449"/>
    </row>
    <row r="485" spans="2:20" ht="30" hidden="1" customHeight="1">
      <c r="B485" s="397"/>
      <c r="C485" s="434"/>
      <c r="D485" s="434"/>
      <c r="E485" s="434"/>
      <c r="F485" s="434"/>
      <c r="G485" s="437"/>
      <c r="H485" s="406"/>
      <c r="I485" s="440"/>
      <c r="J485" s="667"/>
      <c r="K485" s="135"/>
      <c r="L485" s="667"/>
      <c r="M485" s="135"/>
      <c r="N485" s="412"/>
      <c r="O485" s="412"/>
      <c r="P485" s="443"/>
      <c r="Q485" s="446"/>
      <c r="R485" s="446"/>
      <c r="S485" s="421"/>
      <c r="T485" s="449"/>
    </row>
    <row r="486" spans="2:20" ht="30" hidden="1" customHeight="1">
      <c r="B486" s="398"/>
      <c r="C486" s="435"/>
      <c r="D486" s="435"/>
      <c r="E486" s="435"/>
      <c r="F486" s="435"/>
      <c r="G486" s="438"/>
      <c r="H486" s="407"/>
      <c r="I486" s="441"/>
      <c r="J486" s="667"/>
      <c r="K486" s="135"/>
      <c r="L486" s="667"/>
      <c r="M486" s="135"/>
      <c r="N486" s="413"/>
      <c r="O486" s="413"/>
      <c r="P486" s="444"/>
      <c r="Q486" s="447"/>
      <c r="R486" s="447"/>
      <c r="S486" s="422"/>
      <c r="T486" s="449"/>
    </row>
    <row r="487" spans="2:20" ht="30" hidden="1" customHeight="1">
      <c r="B487" s="396">
        <v>5</v>
      </c>
      <c r="C487" s="399"/>
      <c r="D487" s="399"/>
      <c r="E487" s="399"/>
      <c r="F487" s="399"/>
      <c r="G487" s="402"/>
      <c r="H487" s="405"/>
      <c r="I487" s="408"/>
      <c r="J487" s="667"/>
      <c r="K487" s="135"/>
      <c r="L487" s="667"/>
      <c r="M487" s="135"/>
      <c r="N487" s="411"/>
      <c r="O487" s="411"/>
      <c r="P487" s="414"/>
      <c r="Q487" s="417"/>
      <c r="R487" s="417"/>
      <c r="S487" s="420">
        <f t="shared" ref="S487" si="91">IF(COUNTIF(J487:M489,"CUMPLE")&gt;=1,(G487*I487),0)* (IF(N487="PRESENTÓ CERTIFICADO",1,0))* (IF(O487="ACORDE A ITEM 5.2.1 (T.R.)",1,0) )* ( IF(OR(Q487="SIN OBSERVACIÓN", Q487="REQUERIMIENTOS SUBSANADOS"),1,0)) *(IF(OR(R487="NINGUNO", R487="CUMPLEN CON LO SOLICITADO"),1,0))</f>
        <v>0</v>
      </c>
      <c r="T487" s="449"/>
    </row>
    <row r="488" spans="2:20" ht="30" hidden="1" customHeight="1">
      <c r="B488" s="397"/>
      <c r="C488" s="400"/>
      <c r="D488" s="400"/>
      <c r="E488" s="400"/>
      <c r="F488" s="400"/>
      <c r="G488" s="403"/>
      <c r="H488" s="406"/>
      <c r="I488" s="409"/>
      <c r="J488" s="667"/>
      <c r="K488" s="135"/>
      <c r="L488" s="667"/>
      <c r="M488" s="135"/>
      <c r="N488" s="412"/>
      <c r="O488" s="412"/>
      <c r="P488" s="415"/>
      <c r="Q488" s="418"/>
      <c r="R488" s="418"/>
      <c r="S488" s="421"/>
      <c r="T488" s="449"/>
    </row>
    <row r="489" spans="2:20" ht="30" hidden="1" customHeight="1">
      <c r="B489" s="398"/>
      <c r="C489" s="401"/>
      <c r="D489" s="401"/>
      <c r="E489" s="401"/>
      <c r="F489" s="401"/>
      <c r="G489" s="404"/>
      <c r="H489" s="407"/>
      <c r="I489" s="410"/>
      <c r="J489" s="667"/>
      <c r="K489" s="135"/>
      <c r="L489" s="667"/>
      <c r="M489" s="135"/>
      <c r="N489" s="413"/>
      <c r="O489" s="413"/>
      <c r="P489" s="416"/>
      <c r="Q489" s="419"/>
      <c r="R489" s="419"/>
      <c r="S489" s="422"/>
      <c r="T489" s="450"/>
    </row>
    <row r="490" spans="2:20" ht="30" hidden="1" customHeight="1">
      <c r="B490" s="423" t="str">
        <f>IF(S491=" "," ",IF(S491&gt;=$H$6,"CUMPLE CON LA EXPERIENCIA REQUERIDA","NO CUMPLE CON LA EXPERIENCIA REQUERIDA"))</f>
        <v>NO CUMPLE CON LA EXPERIENCIA REQUERIDA</v>
      </c>
      <c r="C490" s="424"/>
      <c r="D490" s="424"/>
      <c r="E490" s="424"/>
      <c r="F490" s="424"/>
      <c r="G490" s="424"/>
      <c r="H490" s="424"/>
      <c r="I490" s="424"/>
      <c r="J490" s="424"/>
      <c r="K490" s="424"/>
      <c r="L490" s="424"/>
      <c r="M490" s="424"/>
      <c r="N490" s="424"/>
      <c r="O490" s="425"/>
      <c r="P490" s="429" t="s">
        <v>21</v>
      </c>
      <c r="Q490" s="430"/>
      <c r="R490" s="7"/>
      <c r="S490" s="6">
        <f>IF(T475="SI",SUM(S475:S489),0)</f>
        <v>0</v>
      </c>
      <c r="T490" s="431" t="str">
        <f>IF(S491=" "," ",IF(S491&gt;=$H$6,"CUMPLE","NO CUMPLE"))</f>
        <v>NO CUMPLE</v>
      </c>
    </row>
    <row r="491" spans="2:20" ht="30" hidden="1" customHeight="1">
      <c r="B491" s="426"/>
      <c r="C491" s="427"/>
      <c r="D491" s="427"/>
      <c r="E491" s="427"/>
      <c r="F491" s="427"/>
      <c r="G491" s="427"/>
      <c r="H491" s="427"/>
      <c r="I491" s="427"/>
      <c r="J491" s="427"/>
      <c r="K491" s="427"/>
      <c r="L491" s="427"/>
      <c r="M491" s="427"/>
      <c r="N491" s="427"/>
      <c r="O491" s="428"/>
      <c r="P491" s="429" t="s">
        <v>23</v>
      </c>
      <c r="Q491" s="430"/>
      <c r="R491" s="7"/>
      <c r="S491" s="74">
        <f>IFERROR((S490/$P$6)," ")</f>
        <v>0</v>
      </c>
      <c r="T491" s="432"/>
    </row>
    <row r="492" spans="2:20" ht="30" hidden="1" customHeight="1"/>
    <row r="493" spans="2:20" ht="30" hidden="1" customHeight="1"/>
    <row r="494" spans="2:20" ht="30" hidden="1" customHeight="1">
      <c r="B494" s="94">
        <v>23</v>
      </c>
      <c r="C494" s="451" t="s">
        <v>75</v>
      </c>
      <c r="D494" s="452"/>
      <c r="E494" s="453"/>
      <c r="F494" s="454" t="str">
        <f>IFERROR(VLOOKUP(B494,LISTA_OFERENTES,2,FALSE)," ")</f>
        <v>O8</v>
      </c>
      <c r="G494" s="455"/>
      <c r="H494" s="455"/>
      <c r="I494" s="455"/>
      <c r="J494" s="455"/>
      <c r="K494" s="455"/>
      <c r="L494" s="455"/>
      <c r="M494" s="455"/>
      <c r="N494" s="455"/>
      <c r="O494" s="456"/>
      <c r="P494" s="457" t="s">
        <v>102</v>
      </c>
      <c r="Q494" s="458"/>
      <c r="R494" s="459"/>
      <c r="S494" s="332">
        <f>5-(INT(COUNTBLANK(C497:C511))-10)</f>
        <v>0</v>
      </c>
      <c r="T494" s="2"/>
    </row>
    <row r="495" spans="2:20" ht="30" hidden="1" customHeight="1">
      <c r="B495" s="460" t="s">
        <v>43</v>
      </c>
      <c r="C495" s="462" t="s">
        <v>14</v>
      </c>
      <c r="D495" s="462" t="s">
        <v>15</v>
      </c>
      <c r="E495" s="462" t="s">
        <v>16</v>
      </c>
      <c r="F495" s="462" t="s">
        <v>17</v>
      </c>
      <c r="G495" s="462" t="s">
        <v>18</v>
      </c>
      <c r="H495" s="462" t="s">
        <v>19</v>
      </c>
      <c r="I495" s="462" t="s">
        <v>20</v>
      </c>
      <c r="J495" s="464" t="s">
        <v>50</v>
      </c>
      <c r="K495" s="465"/>
      <c r="L495" s="465"/>
      <c r="M495" s="466"/>
      <c r="N495" s="462" t="s">
        <v>76</v>
      </c>
      <c r="O495" s="462" t="s">
        <v>77</v>
      </c>
      <c r="P495" s="4" t="s">
        <v>78</v>
      </c>
      <c r="Q495" s="4"/>
      <c r="R495" s="462" t="s">
        <v>79</v>
      </c>
      <c r="S495" s="462" t="s">
        <v>80</v>
      </c>
      <c r="T495" s="462" t="str">
        <f>T187</f>
        <v>CUMPLE CON EL REQUERIMIENTO OBLIGATORIO DE QUE CADA CERTIFICADO DEBE ESTAR SOPORTADO EN MÍNIMO DOS DE LOS CÓDIGOS UNSPSC?</v>
      </c>
    </row>
    <row r="496" spans="2:20" ht="30" hidden="1" customHeight="1">
      <c r="B496" s="461"/>
      <c r="C496" s="463"/>
      <c r="D496" s="463"/>
      <c r="E496" s="463"/>
      <c r="F496" s="463"/>
      <c r="G496" s="463"/>
      <c r="H496" s="463"/>
      <c r="I496" s="463"/>
      <c r="J496" s="467" t="s">
        <v>82</v>
      </c>
      <c r="K496" s="468"/>
      <c r="L496" s="468"/>
      <c r="M496" s="469"/>
      <c r="N496" s="463"/>
      <c r="O496" s="463"/>
      <c r="P496" s="3" t="s">
        <v>12</v>
      </c>
      <c r="Q496" s="3" t="s">
        <v>81</v>
      </c>
      <c r="R496" s="463"/>
      <c r="S496" s="463"/>
      <c r="T496" s="463"/>
    </row>
    <row r="497" spans="2:20" ht="30" hidden="1" customHeight="1">
      <c r="B497" s="396">
        <v>1</v>
      </c>
      <c r="C497" s="399"/>
      <c r="D497" s="399"/>
      <c r="E497" s="399"/>
      <c r="F497" s="399"/>
      <c r="G497" s="402"/>
      <c r="H497" s="405"/>
      <c r="I497" s="408"/>
      <c r="J497" s="667"/>
      <c r="K497" s="135"/>
      <c r="L497" s="667"/>
      <c r="M497" s="135"/>
      <c r="N497" s="411"/>
      <c r="O497" s="411"/>
      <c r="P497" s="414"/>
      <c r="Q497" s="417"/>
      <c r="R497" s="417"/>
      <c r="S497" s="420">
        <f>IF(COUNTIF(J497:M499,"CUMPLE")&gt;=1,(G497*I497),0)* (IF(N497="PRESENTÓ CERTIFICADO",1,0))* (IF(O497="ACORDE A ITEM 5.2.1 (T.R.)",1,0) )* ( IF(OR(Q497="SIN OBSERVACIÓN", Q497="REQUERIMIENTOS SUBSANADOS"),1,0)) *(IF(OR(R497="NINGUNO", R497="CUMPLEN CON LO SOLICITADO"),1,0))</f>
        <v>0</v>
      </c>
      <c r="T497" s="448"/>
    </row>
    <row r="498" spans="2:20" ht="30" hidden="1" customHeight="1">
      <c r="B498" s="397"/>
      <c r="C498" s="400"/>
      <c r="D498" s="400"/>
      <c r="E498" s="400"/>
      <c r="F498" s="400"/>
      <c r="G498" s="403"/>
      <c r="H498" s="406"/>
      <c r="I498" s="409"/>
      <c r="J498" s="667"/>
      <c r="K498" s="135"/>
      <c r="L498" s="667"/>
      <c r="M498" s="135"/>
      <c r="N498" s="412"/>
      <c r="O498" s="412"/>
      <c r="P498" s="415"/>
      <c r="Q498" s="418"/>
      <c r="R498" s="418"/>
      <c r="S498" s="421"/>
      <c r="T498" s="449"/>
    </row>
    <row r="499" spans="2:20" ht="30" hidden="1" customHeight="1">
      <c r="B499" s="398"/>
      <c r="C499" s="401"/>
      <c r="D499" s="401"/>
      <c r="E499" s="401"/>
      <c r="F499" s="401"/>
      <c r="G499" s="404"/>
      <c r="H499" s="407"/>
      <c r="I499" s="410"/>
      <c r="J499" s="667"/>
      <c r="K499" s="135"/>
      <c r="L499" s="667"/>
      <c r="M499" s="135"/>
      <c r="N499" s="413"/>
      <c r="O499" s="413"/>
      <c r="P499" s="416"/>
      <c r="Q499" s="419"/>
      <c r="R499" s="419"/>
      <c r="S499" s="422"/>
      <c r="T499" s="449"/>
    </row>
    <row r="500" spans="2:20" ht="30" hidden="1" customHeight="1">
      <c r="B500" s="396">
        <v>2</v>
      </c>
      <c r="C500" s="433"/>
      <c r="D500" s="433"/>
      <c r="E500" s="433"/>
      <c r="F500" s="433"/>
      <c r="G500" s="436"/>
      <c r="H500" s="405"/>
      <c r="I500" s="439"/>
      <c r="J500" s="667"/>
      <c r="K500" s="135"/>
      <c r="L500" s="667"/>
      <c r="M500" s="135"/>
      <c r="N500" s="411"/>
      <c r="O500" s="411"/>
      <c r="P500" s="442"/>
      <c r="Q500" s="445"/>
      <c r="R500" s="445"/>
      <c r="S500" s="420">
        <f t="shared" ref="S500" si="92">IF(COUNTIF(J500:M502,"CUMPLE")&gt;=1,(G500*I500),0)* (IF(N500="PRESENTÓ CERTIFICADO",1,0))* (IF(O500="ACORDE A ITEM 5.2.1 (T.R.)",1,0) )* ( IF(OR(Q500="SIN OBSERVACIÓN", Q500="REQUERIMIENTOS SUBSANADOS"),1,0)) *(IF(OR(R500="NINGUNO", R500="CUMPLEN CON LO SOLICITADO"),1,0))</f>
        <v>0</v>
      </c>
      <c r="T500" s="449"/>
    </row>
    <row r="501" spans="2:20" ht="30" hidden="1" customHeight="1">
      <c r="B501" s="397"/>
      <c r="C501" s="434"/>
      <c r="D501" s="434"/>
      <c r="E501" s="434"/>
      <c r="F501" s="434"/>
      <c r="G501" s="437"/>
      <c r="H501" s="406"/>
      <c r="I501" s="440"/>
      <c r="J501" s="667"/>
      <c r="K501" s="135"/>
      <c r="L501" s="667"/>
      <c r="M501" s="135"/>
      <c r="N501" s="412"/>
      <c r="O501" s="412"/>
      <c r="P501" s="443"/>
      <c r="Q501" s="446"/>
      <c r="R501" s="446"/>
      <c r="S501" s="421"/>
      <c r="T501" s="449"/>
    </row>
    <row r="502" spans="2:20" ht="30" hidden="1" customHeight="1">
      <c r="B502" s="398"/>
      <c r="C502" s="435"/>
      <c r="D502" s="435"/>
      <c r="E502" s="435"/>
      <c r="F502" s="435"/>
      <c r="G502" s="438"/>
      <c r="H502" s="407"/>
      <c r="I502" s="441"/>
      <c r="J502" s="667"/>
      <c r="K502" s="135"/>
      <c r="L502" s="667"/>
      <c r="M502" s="135"/>
      <c r="N502" s="413"/>
      <c r="O502" s="413"/>
      <c r="P502" s="444"/>
      <c r="Q502" s="447"/>
      <c r="R502" s="447"/>
      <c r="S502" s="422"/>
      <c r="T502" s="449"/>
    </row>
    <row r="503" spans="2:20" ht="30" hidden="1" customHeight="1">
      <c r="B503" s="396">
        <v>3</v>
      </c>
      <c r="C503" s="399"/>
      <c r="D503" s="399"/>
      <c r="E503" s="399"/>
      <c r="F503" s="399"/>
      <c r="G503" s="402"/>
      <c r="H503" s="405"/>
      <c r="I503" s="408"/>
      <c r="J503" s="667"/>
      <c r="K503" s="135"/>
      <c r="L503" s="667"/>
      <c r="M503" s="135"/>
      <c r="N503" s="411"/>
      <c r="O503" s="411"/>
      <c r="P503" s="414"/>
      <c r="Q503" s="417"/>
      <c r="R503" s="417"/>
      <c r="S503" s="420">
        <f t="shared" ref="S503" si="93">IF(COUNTIF(J503:M505,"CUMPLE")&gt;=1,(G503*I503),0)* (IF(N503="PRESENTÓ CERTIFICADO",1,0))* (IF(O503="ACORDE A ITEM 5.2.1 (T.R.)",1,0) )* ( IF(OR(Q503="SIN OBSERVACIÓN", Q503="REQUERIMIENTOS SUBSANADOS"),1,0)) *(IF(OR(R503="NINGUNO", R503="CUMPLEN CON LO SOLICITADO"),1,0))</f>
        <v>0</v>
      </c>
      <c r="T503" s="449"/>
    </row>
    <row r="504" spans="2:20" ht="30" hidden="1" customHeight="1">
      <c r="B504" s="397"/>
      <c r="C504" s="400"/>
      <c r="D504" s="400"/>
      <c r="E504" s="400"/>
      <c r="F504" s="400"/>
      <c r="G504" s="403"/>
      <c r="H504" s="406"/>
      <c r="I504" s="409"/>
      <c r="J504" s="667"/>
      <c r="K504" s="135"/>
      <c r="L504" s="667"/>
      <c r="M504" s="135"/>
      <c r="N504" s="412"/>
      <c r="O504" s="412"/>
      <c r="P504" s="415"/>
      <c r="Q504" s="418"/>
      <c r="R504" s="418"/>
      <c r="S504" s="421"/>
      <c r="T504" s="449"/>
    </row>
    <row r="505" spans="2:20" ht="30" hidden="1" customHeight="1">
      <c r="B505" s="398"/>
      <c r="C505" s="401"/>
      <c r="D505" s="401"/>
      <c r="E505" s="401"/>
      <c r="F505" s="401"/>
      <c r="G505" s="404"/>
      <c r="H505" s="407"/>
      <c r="I505" s="410"/>
      <c r="J505" s="667"/>
      <c r="K505" s="135"/>
      <c r="L505" s="667"/>
      <c r="M505" s="135"/>
      <c r="N505" s="413"/>
      <c r="O505" s="413"/>
      <c r="P505" s="416"/>
      <c r="Q505" s="419"/>
      <c r="R505" s="419"/>
      <c r="S505" s="422"/>
      <c r="T505" s="449"/>
    </row>
    <row r="506" spans="2:20" ht="30" hidden="1" customHeight="1">
      <c r="B506" s="396">
        <v>4</v>
      </c>
      <c r="C506" s="433"/>
      <c r="D506" s="433"/>
      <c r="E506" s="433"/>
      <c r="F506" s="433"/>
      <c r="G506" s="436"/>
      <c r="H506" s="405"/>
      <c r="I506" s="439"/>
      <c r="J506" s="667"/>
      <c r="K506" s="135"/>
      <c r="L506" s="667"/>
      <c r="M506" s="135"/>
      <c r="N506" s="411"/>
      <c r="O506" s="411"/>
      <c r="P506" s="442"/>
      <c r="Q506" s="445"/>
      <c r="R506" s="445"/>
      <c r="S506" s="420">
        <f t="shared" ref="S506" si="94">IF(COUNTIF(J506:M508,"CUMPLE")&gt;=1,(G506*I506),0)* (IF(N506="PRESENTÓ CERTIFICADO",1,0))* (IF(O506="ACORDE A ITEM 5.2.1 (T.R.)",1,0) )* ( IF(OR(Q506="SIN OBSERVACIÓN", Q506="REQUERIMIENTOS SUBSANADOS"),1,0)) *(IF(OR(R506="NINGUNO", R506="CUMPLEN CON LO SOLICITADO"),1,0))</f>
        <v>0</v>
      </c>
      <c r="T506" s="449"/>
    </row>
    <row r="507" spans="2:20" ht="30" hidden="1" customHeight="1">
      <c r="B507" s="397"/>
      <c r="C507" s="434"/>
      <c r="D507" s="434"/>
      <c r="E507" s="434"/>
      <c r="F507" s="434"/>
      <c r="G507" s="437"/>
      <c r="H507" s="406"/>
      <c r="I507" s="440"/>
      <c r="J507" s="667"/>
      <c r="K507" s="135"/>
      <c r="L507" s="667"/>
      <c r="M507" s="135"/>
      <c r="N507" s="412"/>
      <c r="O507" s="412"/>
      <c r="P507" s="443"/>
      <c r="Q507" s="446"/>
      <c r="R507" s="446"/>
      <c r="S507" s="421"/>
      <c r="T507" s="449"/>
    </row>
    <row r="508" spans="2:20" ht="30" hidden="1" customHeight="1">
      <c r="B508" s="398"/>
      <c r="C508" s="435"/>
      <c r="D508" s="435"/>
      <c r="E508" s="435"/>
      <c r="F508" s="435"/>
      <c r="G508" s="438"/>
      <c r="H508" s="407"/>
      <c r="I508" s="441"/>
      <c r="J508" s="667"/>
      <c r="K508" s="135"/>
      <c r="L508" s="667"/>
      <c r="M508" s="135"/>
      <c r="N508" s="413"/>
      <c r="O508" s="413"/>
      <c r="P508" s="444"/>
      <c r="Q508" s="447"/>
      <c r="R508" s="447"/>
      <c r="S508" s="422"/>
      <c r="T508" s="449"/>
    </row>
    <row r="509" spans="2:20" ht="30" hidden="1" customHeight="1">
      <c r="B509" s="396">
        <v>5</v>
      </c>
      <c r="C509" s="399"/>
      <c r="D509" s="399"/>
      <c r="E509" s="399"/>
      <c r="F509" s="399"/>
      <c r="G509" s="402"/>
      <c r="H509" s="405"/>
      <c r="I509" s="408"/>
      <c r="J509" s="667"/>
      <c r="K509" s="135"/>
      <c r="L509" s="667"/>
      <c r="M509" s="135"/>
      <c r="N509" s="411"/>
      <c r="O509" s="411"/>
      <c r="P509" s="414"/>
      <c r="Q509" s="417"/>
      <c r="R509" s="417"/>
      <c r="S509" s="420">
        <f t="shared" ref="S509" si="95">IF(COUNTIF(J509:M511,"CUMPLE")&gt;=1,(G509*I509),0)* (IF(N509="PRESENTÓ CERTIFICADO",1,0))* (IF(O509="ACORDE A ITEM 5.2.1 (T.R.)",1,0) )* ( IF(OR(Q509="SIN OBSERVACIÓN", Q509="REQUERIMIENTOS SUBSANADOS"),1,0)) *(IF(OR(R509="NINGUNO", R509="CUMPLEN CON LO SOLICITADO"),1,0))</f>
        <v>0</v>
      </c>
      <c r="T509" s="449"/>
    </row>
    <row r="510" spans="2:20" ht="30" hidden="1" customHeight="1">
      <c r="B510" s="397"/>
      <c r="C510" s="400"/>
      <c r="D510" s="400"/>
      <c r="E510" s="400"/>
      <c r="F510" s="400"/>
      <c r="G510" s="403"/>
      <c r="H510" s="406"/>
      <c r="I510" s="409"/>
      <c r="J510" s="667"/>
      <c r="K510" s="135"/>
      <c r="L510" s="667"/>
      <c r="M510" s="135"/>
      <c r="N510" s="412"/>
      <c r="O510" s="412"/>
      <c r="P510" s="415"/>
      <c r="Q510" s="418"/>
      <c r="R510" s="418"/>
      <c r="S510" s="421"/>
      <c r="T510" s="449"/>
    </row>
    <row r="511" spans="2:20" ht="30" hidden="1" customHeight="1">
      <c r="B511" s="398"/>
      <c r="C511" s="401"/>
      <c r="D511" s="401"/>
      <c r="E511" s="401"/>
      <c r="F511" s="401"/>
      <c r="G511" s="404"/>
      <c r="H511" s="407"/>
      <c r="I511" s="410"/>
      <c r="J511" s="667"/>
      <c r="K511" s="135"/>
      <c r="L511" s="667"/>
      <c r="M511" s="135"/>
      <c r="N511" s="413"/>
      <c r="O511" s="413"/>
      <c r="P511" s="416"/>
      <c r="Q511" s="419"/>
      <c r="R511" s="419"/>
      <c r="S511" s="422"/>
      <c r="T511" s="450"/>
    </row>
    <row r="512" spans="2:20" ht="30" hidden="1" customHeight="1">
      <c r="B512" s="423" t="str">
        <f>IF(S513=" "," ",IF(S513&gt;=$H$6,"CUMPLE CON LA EXPERIENCIA REQUERIDA","NO CUMPLE CON LA EXPERIENCIA REQUERIDA"))</f>
        <v>NO CUMPLE CON LA EXPERIENCIA REQUERIDA</v>
      </c>
      <c r="C512" s="424"/>
      <c r="D512" s="424"/>
      <c r="E512" s="424"/>
      <c r="F512" s="424"/>
      <c r="G512" s="424"/>
      <c r="H512" s="424"/>
      <c r="I512" s="424"/>
      <c r="J512" s="424"/>
      <c r="K512" s="424"/>
      <c r="L512" s="424"/>
      <c r="M512" s="424"/>
      <c r="N512" s="424"/>
      <c r="O512" s="425"/>
      <c r="P512" s="429" t="s">
        <v>21</v>
      </c>
      <c r="Q512" s="430"/>
      <c r="R512" s="7"/>
      <c r="S512" s="6">
        <f>IF(T497="SI",SUM(S497:S511),0)</f>
        <v>0</v>
      </c>
      <c r="T512" s="431" t="str">
        <f>IF(S513=" "," ",IF(S513&gt;=$H$6,"CUMPLE","NO CUMPLE"))</f>
        <v>NO CUMPLE</v>
      </c>
    </row>
    <row r="513" spans="2:20" ht="30" hidden="1" customHeight="1">
      <c r="B513" s="426"/>
      <c r="C513" s="427"/>
      <c r="D513" s="427"/>
      <c r="E513" s="427"/>
      <c r="F513" s="427"/>
      <c r="G513" s="427"/>
      <c r="H513" s="427"/>
      <c r="I513" s="427"/>
      <c r="J513" s="427"/>
      <c r="K513" s="427"/>
      <c r="L513" s="427"/>
      <c r="M513" s="427"/>
      <c r="N513" s="427"/>
      <c r="O513" s="428"/>
      <c r="P513" s="429" t="s">
        <v>23</v>
      </c>
      <c r="Q513" s="430"/>
      <c r="R513" s="7"/>
      <c r="S513" s="74">
        <f>IFERROR((S512/$P$6)," ")</f>
        <v>0</v>
      </c>
      <c r="T513" s="432"/>
    </row>
    <row r="514" spans="2:20" ht="30" hidden="1" customHeight="1"/>
    <row r="515" spans="2:20" ht="30" hidden="1" customHeight="1"/>
    <row r="516" spans="2:20" ht="30" hidden="1" customHeight="1">
      <c r="B516" s="94">
        <v>24</v>
      </c>
      <c r="C516" s="451" t="s">
        <v>75</v>
      </c>
      <c r="D516" s="452"/>
      <c r="E516" s="453"/>
      <c r="F516" s="454" t="str">
        <f>IFERROR(VLOOKUP(B516,LISTA_OFERENTES,2,FALSE)," ")</f>
        <v>O9</v>
      </c>
      <c r="G516" s="455"/>
      <c r="H516" s="455"/>
      <c r="I516" s="455"/>
      <c r="J516" s="455"/>
      <c r="K516" s="455"/>
      <c r="L516" s="455"/>
      <c r="M516" s="455"/>
      <c r="N516" s="455"/>
      <c r="O516" s="456"/>
      <c r="P516" s="457" t="s">
        <v>102</v>
      </c>
      <c r="Q516" s="458"/>
      <c r="R516" s="459"/>
      <c r="S516" s="332">
        <f>5-(INT(COUNTBLANK(C519:C533))-10)</f>
        <v>0</v>
      </c>
      <c r="T516" s="2"/>
    </row>
    <row r="517" spans="2:20" ht="30" hidden="1" customHeight="1">
      <c r="B517" s="460" t="s">
        <v>43</v>
      </c>
      <c r="C517" s="462" t="s">
        <v>14</v>
      </c>
      <c r="D517" s="462" t="s">
        <v>15</v>
      </c>
      <c r="E517" s="462" t="s">
        <v>16</v>
      </c>
      <c r="F517" s="462" t="s">
        <v>17</v>
      </c>
      <c r="G517" s="462" t="s">
        <v>18</v>
      </c>
      <c r="H517" s="462" t="s">
        <v>19</v>
      </c>
      <c r="I517" s="462" t="s">
        <v>20</v>
      </c>
      <c r="J517" s="464" t="s">
        <v>50</v>
      </c>
      <c r="K517" s="465"/>
      <c r="L517" s="465"/>
      <c r="M517" s="466"/>
      <c r="N517" s="462" t="s">
        <v>76</v>
      </c>
      <c r="O517" s="462" t="s">
        <v>77</v>
      </c>
      <c r="P517" s="4" t="s">
        <v>78</v>
      </c>
      <c r="Q517" s="4"/>
      <c r="R517" s="462" t="s">
        <v>79</v>
      </c>
      <c r="S517" s="462" t="s">
        <v>80</v>
      </c>
      <c r="T517" s="462" t="str">
        <f>T209</f>
        <v>CUMPLE CON EL REQUERIMIENTO OBLIGATORIO DE QUE CADA CERTIFICADO DEBE ESTAR SOPORTADO EN MÍNIMO DOS DE LOS CÓDIGOS UNSPSC?</v>
      </c>
    </row>
    <row r="518" spans="2:20" ht="30" hidden="1" customHeight="1">
      <c r="B518" s="461"/>
      <c r="C518" s="463"/>
      <c r="D518" s="463"/>
      <c r="E518" s="463"/>
      <c r="F518" s="463"/>
      <c r="G518" s="463"/>
      <c r="H518" s="463"/>
      <c r="I518" s="463"/>
      <c r="J518" s="467" t="s">
        <v>82</v>
      </c>
      <c r="K518" s="468"/>
      <c r="L518" s="468"/>
      <c r="M518" s="469"/>
      <c r="N518" s="463"/>
      <c r="O518" s="463"/>
      <c r="P518" s="3" t="s">
        <v>12</v>
      </c>
      <c r="Q518" s="3" t="s">
        <v>81</v>
      </c>
      <c r="R518" s="463"/>
      <c r="S518" s="463"/>
      <c r="T518" s="463"/>
    </row>
    <row r="519" spans="2:20" ht="30" hidden="1" customHeight="1">
      <c r="B519" s="396">
        <v>1</v>
      </c>
      <c r="C519" s="399"/>
      <c r="D519" s="399"/>
      <c r="E519" s="399"/>
      <c r="F519" s="399"/>
      <c r="G519" s="402"/>
      <c r="H519" s="405"/>
      <c r="I519" s="408"/>
      <c r="J519" s="667"/>
      <c r="K519" s="135"/>
      <c r="L519" s="667"/>
      <c r="M519" s="135"/>
      <c r="N519" s="411"/>
      <c r="O519" s="411"/>
      <c r="P519" s="414"/>
      <c r="Q519" s="417"/>
      <c r="R519" s="417"/>
      <c r="S519" s="420">
        <f>IF(COUNTIF(J519:M521,"CUMPLE")&gt;=1,(G519*I519),0)* (IF(N519="PRESENTÓ CERTIFICADO",1,0))* (IF(O519="ACORDE A ITEM 5.2.1 (T.R.)",1,0) )* ( IF(OR(Q519="SIN OBSERVACIÓN", Q519="REQUERIMIENTOS SUBSANADOS"),1,0)) *(IF(OR(R519="NINGUNO", R519="CUMPLEN CON LO SOLICITADO"),1,0))</f>
        <v>0</v>
      </c>
      <c r="T519" s="448"/>
    </row>
    <row r="520" spans="2:20" ht="30" hidden="1" customHeight="1">
      <c r="B520" s="397"/>
      <c r="C520" s="400"/>
      <c r="D520" s="400"/>
      <c r="E520" s="400"/>
      <c r="F520" s="400"/>
      <c r="G520" s="403"/>
      <c r="H520" s="406"/>
      <c r="I520" s="409"/>
      <c r="J520" s="667"/>
      <c r="K520" s="135"/>
      <c r="L520" s="667"/>
      <c r="M520" s="135"/>
      <c r="N520" s="412"/>
      <c r="O520" s="412"/>
      <c r="P520" s="415"/>
      <c r="Q520" s="418"/>
      <c r="R520" s="418"/>
      <c r="S520" s="421"/>
      <c r="T520" s="449"/>
    </row>
    <row r="521" spans="2:20" ht="30" hidden="1" customHeight="1">
      <c r="B521" s="398"/>
      <c r="C521" s="401"/>
      <c r="D521" s="401"/>
      <c r="E521" s="401"/>
      <c r="F521" s="401"/>
      <c r="G521" s="404"/>
      <c r="H521" s="407"/>
      <c r="I521" s="410"/>
      <c r="J521" s="667"/>
      <c r="K521" s="135"/>
      <c r="L521" s="667"/>
      <c r="M521" s="135"/>
      <c r="N521" s="413"/>
      <c r="O521" s="413"/>
      <c r="P521" s="416"/>
      <c r="Q521" s="419"/>
      <c r="R521" s="419"/>
      <c r="S521" s="422"/>
      <c r="T521" s="449"/>
    </row>
    <row r="522" spans="2:20" ht="30" hidden="1" customHeight="1">
      <c r="B522" s="396">
        <v>2</v>
      </c>
      <c r="C522" s="433"/>
      <c r="D522" s="433"/>
      <c r="E522" s="433"/>
      <c r="F522" s="433"/>
      <c r="G522" s="436"/>
      <c r="H522" s="405"/>
      <c r="I522" s="439"/>
      <c r="J522" s="667"/>
      <c r="K522" s="135"/>
      <c r="L522" s="667"/>
      <c r="M522" s="135"/>
      <c r="N522" s="411"/>
      <c r="O522" s="411"/>
      <c r="P522" s="442"/>
      <c r="Q522" s="445"/>
      <c r="R522" s="445"/>
      <c r="S522" s="420">
        <f t="shared" ref="S522" si="96">IF(COUNTIF(J522:M524,"CUMPLE")&gt;=1,(G522*I522),0)* (IF(N522="PRESENTÓ CERTIFICADO",1,0))* (IF(O522="ACORDE A ITEM 5.2.1 (T.R.)",1,0) )* ( IF(OR(Q522="SIN OBSERVACIÓN", Q522="REQUERIMIENTOS SUBSANADOS"),1,0)) *(IF(OR(R522="NINGUNO", R522="CUMPLEN CON LO SOLICITADO"),1,0))</f>
        <v>0</v>
      </c>
      <c r="T522" s="449"/>
    </row>
    <row r="523" spans="2:20" ht="30" hidden="1" customHeight="1">
      <c r="B523" s="397"/>
      <c r="C523" s="434"/>
      <c r="D523" s="434"/>
      <c r="E523" s="434"/>
      <c r="F523" s="434"/>
      <c r="G523" s="437"/>
      <c r="H523" s="406"/>
      <c r="I523" s="440"/>
      <c r="J523" s="667"/>
      <c r="K523" s="135"/>
      <c r="L523" s="667"/>
      <c r="M523" s="135"/>
      <c r="N523" s="412"/>
      <c r="O523" s="412"/>
      <c r="P523" s="443"/>
      <c r="Q523" s="446"/>
      <c r="R523" s="446"/>
      <c r="S523" s="421"/>
      <c r="T523" s="449"/>
    </row>
    <row r="524" spans="2:20" ht="30" hidden="1" customHeight="1">
      <c r="B524" s="398"/>
      <c r="C524" s="435"/>
      <c r="D524" s="435"/>
      <c r="E524" s="435"/>
      <c r="F524" s="435"/>
      <c r="G524" s="438"/>
      <c r="H524" s="407"/>
      <c r="I524" s="441"/>
      <c r="J524" s="667"/>
      <c r="K524" s="135"/>
      <c r="L524" s="667"/>
      <c r="M524" s="135"/>
      <c r="N524" s="413"/>
      <c r="O524" s="413"/>
      <c r="P524" s="444"/>
      <c r="Q524" s="447"/>
      <c r="R524" s="447"/>
      <c r="S524" s="422"/>
      <c r="T524" s="449"/>
    </row>
    <row r="525" spans="2:20" ht="30" hidden="1" customHeight="1">
      <c r="B525" s="396">
        <v>3</v>
      </c>
      <c r="C525" s="399"/>
      <c r="D525" s="399"/>
      <c r="E525" s="399"/>
      <c r="F525" s="399"/>
      <c r="G525" s="402"/>
      <c r="H525" s="405"/>
      <c r="I525" s="408"/>
      <c r="J525" s="667"/>
      <c r="K525" s="135"/>
      <c r="L525" s="667"/>
      <c r="M525" s="135"/>
      <c r="N525" s="411"/>
      <c r="O525" s="411"/>
      <c r="P525" s="414"/>
      <c r="Q525" s="417"/>
      <c r="R525" s="417"/>
      <c r="S525" s="420">
        <f t="shared" ref="S525" si="97">IF(COUNTIF(J525:M527,"CUMPLE")&gt;=1,(G525*I525),0)* (IF(N525="PRESENTÓ CERTIFICADO",1,0))* (IF(O525="ACORDE A ITEM 5.2.1 (T.R.)",1,0) )* ( IF(OR(Q525="SIN OBSERVACIÓN", Q525="REQUERIMIENTOS SUBSANADOS"),1,0)) *(IF(OR(R525="NINGUNO", R525="CUMPLEN CON LO SOLICITADO"),1,0))</f>
        <v>0</v>
      </c>
      <c r="T525" s="449"/>
    </row>
    <row r="526" spans="2:20" ht="30" hidden="1" customHeight="1">
      <c r="B526" s="397"/>
      <c r="C526" s="400"/>
      <c r="D526" s="400"/>
      <c r="E526" s="400"/>
      <c r="F526" s="400"/>
      <c r="G526" s="403"/>
      <c r="H526" s="406"/>
      <c r="I526" s="409"/>
      <c r="J526" s="667"/>
      <c r="K526" s="135"/>
      <c r="L526" s="667"/>
      <c r="M526" s="135"/>
      <c r="N526" s="412"/>
      <c r="O526" s="412"/>
      <c r="P526" s="415"/>
      <c r="Q526" s="418"/>
      <c r="R526" s="418"/>
      <c r="S526" s="421"/>
      <c r="T526" s="449"/>
    </row>
    <row r="527" spans="2:20" ht="30" hidden="1" customHeight="1">
      <c r="B527" s="398"/>
      <c r="C527" s="401"/>
      <c r="D527" s="401"/>
      <c r="E527" s="401"/>
      <c r="F527" s="401"/>
      <c r="G527" s="404"/>
      <c r="H527" s="407"/>
      <c r="I527" s="410"/>
      <c r="J527" s="667"/>
      <c r="K527" s="135"/>
      <c r="L527" s="667"/>
      <c r="M527" s="135"/>
      <c r="N527" s="413"/>
      <c r="O527" s="413"/>
      <c r="P527" s="416"/>
      <c r="Q527" s="419"/>
      <c r="R527" s="419"/>
      <c r="S527" s="422"/>
      <c r="T527" s="449"/>
    </row>
    <row r="528" spans="2:20" ht="30" hidden="1" customHeight="1">
      <c r="B528" s="396">
        <v>4</v>
      </c>
      <c r="C528" s="433"/>
      <c r="D528" s="433"/>
      <c r="E528" s="433"/>
      <c r="F528" s="433"/>
      <c r="G528" s="436"/>
      <c r="H528" s="405"/>
      <c r="I528" s="439"/>
      <c r="J528" s="667"/>
      <c r="K528" s="135"/>
      <c r="L528" s="667"/>
      <c r="M528" s="135"/>
      <c r="N528" s="411"/>
      <c r="O528" s="411"/>
      <c r="P528" s="442"/>
      <c r="Q528" s="445"/>
      <c r="R528" s="445"/>
      <c r="S528" s="420">
        <f t="shared" ref="S528" si="98">IF(COUNTIF(J528:M530,"CUMPLE")&gt;=1,(G528*I528),0)* (IF(N528="PRESENTÓ CERTIFICADO",1,0))* (IF(O528="ACORDE A ITEM 5.2.1 (T.R.)",1,0) )* ( IF(OR(Q528="SIN OBSERVACIÓN", Q528="REQUERIMIENTOS SUBSANADOS"),1,0)) *(IF(OR(R528="NINGUNO", R528="CUMPLEN CON LO SOLICITADO"),1,0))</f>
        <v>0</v>
      </c>
      <c r="T528" s="449"/>
    </row>
    <row r="529" spans="2:20" ht="30" hidden="1" customHeight="1">
      <c r="B529" s="397"/>
      <c r="C529" s="434"/>
      <c r="D529" s="434"/>
      <c r="E529" s="434"/>
      <c r="F529" s="434"/>
      <c r="G529" s="437"/>
      <c r="H529" s="406"/>
      <c r="I529" s="440"/>
      <c r="J529" s="667"/>
      <c r="K529" s="135"/>
      <c r="L529" s="667"/>
      <c r="M529" s="135"/>
      <c r="N529" s="412"/>
      <c r="O529" s="412"/>
      <c r="P529" s="443"/>
      <c r="Q529" s="446"/>
      <c r="R529" s="446"/>
      <c r="S529" s="421"/>
      <c r="T529" s="449"/>
    </row>
    <row r="530" spans="2:20" ht="30" hidden="1" customHeight="1">
      <c r="B530" s="398"/>
      <c r="C530" s="435"/>
      <c r="D530" s="435"/>
      <c r="E530" s="435"/>
      <c r="F530" s="435"/>
      <c r="G530" s="438"/>
      <c r="H530" s="407"/>
      <c r="I530" s="441"/>
      <c r="J530" s="667"/>
      <c r="K530" s="135"/>
      <c r="L530" s="667"/>
      <c r="M530" s="135"/>
      <c r="N530" s="413"/>
      <c r="O530" s="413"/>
      <c r="P530" s="444"/>
      <c r="Q530" s="447"/>
      <c r="R530" s="447"/>
      <c r="S530" s="422"/>
      <c r="T530" s="449"/>
    </row>
    <row r="531" spans="2:20" ht="30" hidden="1" customHeight="1">
      <c r="B531" s="396">
        <v>5</v>
      </c>
      <c r="C531" s="399"/>
      <c r="D531" s="399"/>
      <c r="E531" s="399"/>
      <c r="F531" s="399"/>
      <c r="G531" s="402"/>
      <c r="H531" s="405"/>
      <c r="I531" s="408"/>
      <c r="J531" s="667"/>
      <c r="K531" s="135"/>
      <c r="L531" s="667"/>
      <c r="M531" s="135"/>
      <c r="N531" s="411"/>
      <c r="O531" s="411"/>
      <c r="P531" s="414"/>
      <c r="Q531" s="417"/>
      <c r="R531" s="417"/>
      <c r="S531" s="420">
        <f t="shared" ref="S531" si="99">IF(COUNTIF(J531:M533,"CUMPLE")&gt;=1,(G531*I531),0)* (IF(N531="PRESENTÓ CERTIFICADO",1,0))* (IF(O531="ACORDE A ITEM 5.2.1 (T.R.)",1,0) )* ( IF(OR(Q531="SIN OBSERVACIÓN", Q531="REQUERIMIENTOS SUBSANADOS"),1,0)) *(IF(OR(R531="NINGUNO", R531="CUMPLEN CON LO SOLICITADO"),1,0))</f>
        <v>0</v>
      </c>
      <c r="T531" s="449"/>
    </row>
    <row r="532" spans="2:20" ht="30" hidden="1" customHeight="1">
      <c r="B532" s="397"/>
      <c r="C532" s="400"/>
      <c r="D532" s="400"/>
      <c r="E532" s="400"/>
      <c r="F532" s="400"/>
      <c r="G532" s="403"/>
      <c r="H532" s="406"/>
      <c r="I532" s="409"/>
      <c r="J532" s="667"/>
      <c r="K532" s="135"/>
      <c r="L532" s="667"/>
      <c r="M532" s="135"/>
      <c r="N532" s="412"/>
      <c r="O532" s="412"/>
      <c r="P532" s="415"/>
      <c r="Q532" s="418"/>
      <c r="R532" s="418"/>
      <c r="S532" s="421"/>
      <c r="T532" s="449"/>
    </row>
    <row r="533" spans="2:20" ht="30" hidden="1" customHeight="1">
      <c r="B533" s="398"/>
      <c r="C533" s="401"/>
      <c r="D533" s="401"/>
      <c r="E533" s="401"/>
      <c r="F533" s="401"/>
      <c r="G533" s="404"/>
      <c r="H533" s="407"/>
      <c r="I533" s="410"/>
      <c r="J533" s="667"/>
      <c r="K533" s="135"/>
      <c r="L533" s="667"/>
      <c r="M533" s="135"/>
      <c r="N533" s="413"/>
      <c r="O533" s="413"/>
      <c r="P533" s="416"/>
      <c r="Q533" s="419"/>
      <c r="R533" s="419"/>
      <c r="S533" s="422"/>
      <c r="T533" s="450"/>
    </row>
    <row r="534" spans="2:20" ht="30" hidden="1" customHeight="1">
      <c r="B534" s="423" t="str">
        <f>IF(S535=" "," ",IF(S535&gt;=$H$6,"CUMPLE CON LA EXPERIENCIA REQUERIDA","NO CUMPLE CON LA EXPERIENCIA REQUERIDA"))</f>
        <v>NO CUMPLE CON LA EXPERIENCIA REQUERIDA</v>
      </c>
      <c r="C534" s="424"/>
      <c r="D534" s="424"/>
      <c r="E534" s="424"/>
      <c r="F534" s="424"/>
      <c r="G534" s="424"/>
      <c r="H534" s="424"/>
      <c r="I534" s="424"/>
      <c r="J534" s="424"/>
      <c r="K534" s="424"/>
      <c r="L534" s="424"/>
      <c r="M534" s="424"/>
      <c r="N534" s="424"/>
      <c r="O534" s="425"/>
      <c r="P534" s="429" t="s">
        <v>21</v>
      </c>
      <c r="Q534" s="430"/>
      <c r="R534" s="7"/>
      <c r="S534" s="6">
        <f>IF(T519="SI",SUM(S519:S533),0)</f>
        <v>0</v>
      </c>
      <c r="T534" s="431" t="str">
        <f>IF(S535=" "," ",IF(S535&gt;=$H$6,"CUMPLE","NO CUMPLE"))</f>
        <v>NO CUMPLE</v>
      </c>
    </row>
    <row r="535" spans="2:20" ht="30" hidden="1" customHeight="1">
      <c r="B535" s="426"/>
      <c r="C535" s="427"/>
      <c r="D535" s="427"/>
      <c r="E535" s="427"/>
      <c r="F535" s="427"/>
      <c r="G535" s="427"/>
      <c r="H535" s="427"/>
      <c r="I535" s="427"/>
      <c r="J535" s="427"/>
      <c r="K535" s="427"/>
      <c r="L535" s="427"/>
      <c r="M535" s="427"/>
      <c r="N535" s="427"/>
      <c r="O535" s="428"/>
      <c r="P535" s="429" t="s">
        <v>23</v>
      </c>
      <c r="Q535" s="430"/>
      <c r="R535" s="7"/>
      <c r="S535" s="74">
        <f>IFERROR((S534/$P$6)," ")</f>
        <v>0</v>
      </c>
      <c r="T535" s="432"/>
    </row>
    <row r="536" spans="2:20" ht="30" hidden="1" customHeight="1"/>
    <row r="537" spans="2:20" ht="30" hidden="1" customHeight="1"/>
    <row r="538" spans="2:20" ht="30" hidden="1" customHeight="1">
      <c r="B538" s="94">
        <v>25</v>
      </c>
      <c r="C538" s="451" t="s">
        <v>75</v>
      </c>
      <c r="D538" s="452"/>
      <c r="E538" s="453"/>
      <c r="F538" s="454" t="str">
        <f>IFERROR(VLOOKUP(B538,LISTA_OFERENTES,2,FALSE)," ")</f>
        <v>O10</v>
      </c>
      <c r="G538" s="455"/>
      <c r="H538" s="455"/>
      <c r="I538" s="455"/>
      <c r="J538" s="455"/>
      <c r="K538" s="455"/>
      <c r="L538" s="455"/>
      <c r="M538" s="455"/>
      <c r="N538" s="455"/>
      <c r="O538" s="456"/>
      <c r="P538" s="457" t="s">
        <v>102</v>
      </c>
      <c r="Q538" s="458"/>
      <c r="R538" s="459"/>
      <c r="S538" s="332">
        <f>5-(INT(COUNTBLANK(C541:C555))-10)</f>
        <v>0</v>
      </c>
      <c r="T538" s="2"/>
    </row>
    <row r="539" spans="2:20" ht="30" hidden="1" customHeight="1">
      <c r="B539" s="460" t="s">
        <v>43</v>
      </c>
      <c r="C539" s="462" t="s">
        <v>14</v>
      </c>
      <c r="D539" s="462" t="s">
        <v>15</v>
      </c>
      <c r="E539" s="462" t="s">
        <v>16</v>
      </c>
      <c r="F539" s="462" t="s">
        <v>17</v>
      </c>
      <c r="G539" s="462" t="s">
        <v>18</v>
      </c>
      <c r="H539" s="462" t="s">
        <v>19</v>
      </c>
      <c r="I539" s="462" t="s">
        <v>20</v>
      </c>
      <c r="J539" s="464" t="s">
        <v>50</v>
      </c>
      <c r="K539" s="465"/>
      <c r="L539" s="465"/>
      <c r="M539" s="466"/>
      <c r="N539" s="462" t="s">
        <v>76</v>
      </c>
      <c r="O539" s="462" t="s">
        <v>77</v>
      </c>
      <c r="P539" s="4" t="s">
        <v>78</v>
      </c>
      <c r="Q539" s="4"/>
      <c r="R539" s="462" t="s">
        <v>79</v>
      </c>
      <c r="S539" s="462" t="s">
        <v>80</v>
      </c>
      <c r="T539" s="462" t="str">
        <f>T231</f>
        <v>CUMPLE CON EL REQUERIMIENTO OBLIGATORIO DE QUE CADA CERTIFICADO DEBE ESTAR SOPORTADO EN MÍNIMO DOS DE LOS CÓDIGOS UNSPSC?</v>
      </c>
    </row>
    <row r="540" spans="2:20" ht="30" hidden="1" customHeight="1">
      <c r="B540" s="461"/>
      <c r="C540" s="463"/>
      <c r="D540" s="463"/>
      <c r="E540" s="463"/>
      <c r="F540" s="463"/>
      <c r="G540" s="463"/>
      <c r="H540" s="463"/>
      <c r="I540" s="463"/>
      <c r="J540" s="467" t="s">
        <v>82</v>
      </c>
      <c r="K540" s="468"/>
      <c r="L540" s="468"/>
      <c r="M540" s="469"/>
      <c r="N540" s="463"/>
      <c r="O540" s="463"/>
      <c r="P540" s="3" t="s">
        <v>12</v>
      </c>
      <c r="Q540" s="3" t="s">
        <v>81</v>
      </c>
      <c r="R540" s="463"/>
      <c r="S540" s="463"/>
      <c r="T540" s="463"/>
    </row>
    <row r="541" spans="2:20" ht="30" hidden="1" customHeight="1">
      <c r="B541" s="396">
        <v>1</v>
      </c>
      <c r="C541" s="399"/>
      <c r="D541" s="399"/>
      <c r="E541" s="399"/>
      <c r="F541" s="399"/>
      <c r="G541" s="402"/>
      <c r="H541" s="405"/>
      <c r="I541" s="408"/>
      <c r="J541" s="667"/>
      <c r="K541" s="135"/>
      <c r="L541" s="667"/>
      <c r="M541" s="135"/>
      <c r="N541" s="411"/>
      <c r="O541" s="411"/>
      <c r="P541" s="414"/>
      <c r="Q541" s="417"/>
      <c r="R541" s="417"/>
      <c r="S541" s="420">
        <f>IF(COUNTIF(J541:M543,"CUMPLE")&gt;=1,(G541*I541),0)* (IF(N541="PRESENTÓ CERTIFICADO",1,0))* (IF(O541="ACORDE A ITEM 5.2.1 (T.R.)",1,0) )* ( IF(OR(Q541="SIN OBSERVACIÓN", Q541="REQUERIMIENTOS SUBSANADOS"),1,0)) *(IF(OR(R541="NINGUNO", R541="CUMPLEN CON LO SOLICITADO"),1,0))</f>
        <v>0</v>
      </c>
      <c r="T541" s="448"/>
    </row>
    <row r="542" spans="2:20" ht="30" hidden="1" customHeight="1">
      <c r="B542" s="397"/>
      <c r="C542" s="400"/>
      <c r="D542" s="400"/>
      <c r="E542" s="400"/>
      <c r="F542" s="400"/>
      <c r="G542" s="403"/>
      <c r="H542" s="406"/>
      <c r="I542" s="409"/>
      <c r="J542" s="667"/>
      <c r="K542" s="135"/>
      <c r="L542" s="667"/>
      <c r="M542" s="135"/>
      <c r="N542" s="412"/>
      <c r="O542" s="412"/>
      <c r="P542" s="415"/>
      <c r="Q542" s="418"/>
      <c r="R542" s="418"/>
      <c r="S542" s="421"/>
      <c r="T542" s="449"/>
    </row>
    <row r="543" spans="2:20" ht="30" hidden="1" customHeight="1">
      <c r="B543" s="398"/>
      <c r="C543" s="401"/>
      <c r="D543" s="401"/>
      <c r="E543" s="401"/>
      <c r="F543" s="401"/>
      <c r="G543" s="404"/>
      <c r="H543" s="407"/>
      <c r="I543" s="410"/>
      <c r="J543" s="667"/>
      <c r="K543" s="135"/>
      <c r="L543" s="667"/>
      <c r="M543" s="135"/>
      <c r="N543" s="413"/>
      <c r="O543" s="413"/>
      <c r="P543" s="416"/>
      <c r="Q543" s="419"/>
      <c r="R543" s="419"/>
      <c r="S543" s="422"/>
      <c r="T543" s="449"/>
    </row>
    <row r="544" spans="2:20" ht="30" hidden="1" customHeight="1">
      <c r="B544" s="396">
        <v>2</v>
      </c>
      <c r="C544" s="433"/>
      <c r="D544" s="433"/>
      <c r="E544" s="433"/>
      <c r="F544" s="433"/>
      <c r="G544" s="436"/>
      <c r="H544" s="405"/>
      <c r="I544" s="439"/>
      <c r="J544" s="667"/>
      <c r="K544" s="135"/>
      <c r="L544" s="667"/>
      <c r="M544" s="135"/>
      <c r="N544" s="411"/>
      <c r="O544" s="411"/>
      <c r="P544" s="442"/>
      <c r="Q544" s="445"/>
      <c r="R544" s="445"/>
      <c r="S544" s="420">
        <f t="shared" ref="S544" si="100">IF(COUNTIF(J544:M546,"CUMPLE")&gt;=1,(G544*I544),0)* (IF(N544="PRESENTÓ CERTIFICADO",1,0))* (IF(O544="ACORDE A ITEM 5.2.1 (T.R.)",1,0) )* ( IF(OR(Q544="SIN OBSERVACIÓN", Q544="REQUERIMIENTOS SUBSANADOS"),1,0)) *(IF(OR(R544="NINGUNO", R544="CUMPLEN CON LO SOLICITADO"),1,0))</f>
        <v>0</v>
      </c>
      <c r="T544" s="449"/>
    </row>
    <row r="545" spans="2:20" ht="30" hidden="1" customHeight="1">
      <c r="B545" s="397"/>
      <c r="C545" s="434"/>
      <c r="D545" s="434"/>
      <c r="E545" s="434"/>
      <c r="F545" s="434"/>
      <c r="G545" s="437"/>
      <c r="H545" s="406"/>
      <c r="I545" s="440"/>
      <c r="J545" s="667"/>
      <c r="K545" s="135"/>
      <c r="L545" s="667"/>
      <c r="M545" s="135"/>
      <c r="N545" s="412"/>
      <c r="O545" s="412"/>
      <c r="P545" s="443"/>
      <c r="Q545" s="446"/>
      <c r="R545" s="446"/>
      <c r="S545" s="421"/>
      <c r="T545" s="449"/>
    </row>
    <row r="546" spans="2:20" ht="30" hidden="1" customHeight="1">
      <c r="B546" s="398"/>
      <c r="C546" s="435"/>
      <c r="D546" s="435"/>
      <c r="E546" s="435"/>
      <c r="F546" s="435"/>
      <c r="G546" s="438"/>
      <c r="H546" s="407"/>
      <c r="I546" s="441"/>
      <c r="J546" s="667"/>
      <c r="K546" s="135"/>
      <c r="L546" s="667"/>
      <c r="M546" s="135"/>
      <c r="N546" s="413"/>
      <c r="O546" s="413"/>
      <c r="P546" s="444"/>
      <c r="Q546" s="447"/>
      <c r="R546" s="447"/>
      <c r="S546" s="422"/>
      <c r="T546" s="449"/>
    </row>
    <row r="547" spans="2:20" ht="30" hidden="1" customHeight="1">
      <c r="B547" s="396">
        <v>3</v>
      </c>
      <c r="C547" s="399"/>
      <c r="D547" s="399"/>
      <c r="E547" s="399"/>
      <c r="F547" s="399"/>
      <c r="G547" s="402"/>
      <c r="H547" s="405"/>
      <c r="I547" s="408"/>
      <c r="J547" s="667"/>
      <c r="K547" s="135"/>
      <c r="L547" s="667"/>
      <c r="M547" s="135"/>
      <c r="N547" s="411"/>
      <c r="O547" s="411"/>
      <c r="P547" s="414"/>
      <c r="Q547" s="417"/>
      <c r="R547" s="417"/>
      <c r="S547" s="420">
        <f t="shared" ref="S547" si="101">IF(COUNTIF(J547:M549,"CUMPLE")&gt;=1,(G547*I547),0)* (IF(N547="PRESENTÓ CERTIFICADO",1,0))* (IF(O547="ACORDE A ITEM 5.2.1 (T.R.)",1,0) )* ( IF(OR(Q547="SIN OBSERVACIÓN", Q547="REQUERIMIENTOS SUBSANADOS"),1,0)) *(IF(OR(R547="NINGUNO", R547="CUMPLEN CON LO SOLICITADO"),1,0))</f>
        <v>0</v>
      </c>
      <c r="T547" s="449"/>
    </row>
    <row r="548" spans="2:20" ht="30" hidden="1" customHeight="1">
      <c r="B548" s="397"/>
      <c r="C548" s="400"/>
      <c r="D548" s="400"/>
      <c r="E548" s="400"/>
      <c r="F548" s="400"/>
      <c r="G548" s="403"/>
      <c r="H548" s="406"/>
      <c r="I548" s="409"/>
      <c r="J548" s="667"/>
      <c r="K548" s="135"/>
      <c r="L548" s="667"/>
      <c r="M548" s="135"/>
      <c r="N548" s="412"/>
      <c r="O548" s="412"/>
      <c r="P548" s="415"/>
      <c r="Q548" s="418"/>
      <c r="R548" s="418"/>
      <c r="S548" s="421"/>
      <c r="T548" s="449"/>
    </row>
    <row r="549" spans="2:20" ht="30" hidden="1" customHeight="1">
      <c r="B549" s="398"/>
      <c r="C549" s="401"/>
      <c r="D549" s="401"/>
      <c r="E549" s="401"/>
      <c r="F549" s="401"/>
      <c r="G549" s="404"/>
      <c r="H549" s="407"/>
      <c r="I549" s="410"/>
      <c r="J549" s="667"/>
      <c r="K549" s="135"/>
      <c r="L549" s="667"/>
      <c r="M549" s="135"/>
      <c r="N549" s="413"/>
      <c r="O549" s="413"/>
      <c r="P549" s="416"/>
      <c r="Q549" s="419"/>
      <c r="R549" s="419"/>
      <c r="S549" s="422"/>
      <c r="T549" s="449"/>
    </row>
    <row r="550" spans="2:20" ht="30" hidden="1" customHeight="1">
      <c r="B550" s="396">
        <v>4</v>
      </c>
      <c r="C550" s="433"/>
      <c r="D550" s="433"/>
      <c r="E550" s="433"/>
      <c r="F550" s="433"/>
      <c r="G550" s="436"/>
      <c r="H550" s="405"/>
      <c r="I550" s="439"/>
      <c r="J550" s="667"/>
      <c r="K550" s="135"/>
      <c r="L550" s="667"/>
      <c r="M550" s="135"/>
      <c r="N550" s="411"/>
      <c r="O550" s="411"/>
      <c r="P550" s="442"/>
      <c r="Q550" s="445"/>
      <c r="R550" s="445"/>
      <c r="S550" s="420">
        <f t="shared" ref="S550" si="102">IF(COUNTIF(J550:M552,"CUMPLE")&gt;=1,(G550*I550),0)* (IF(N550="PRESENTÓ CERTIFICADO",1,0))* (IF(O550="ACORDE A ITEM 5.2.1 (T.R.)",1,0) )* ( IF(OR(Q550="SIN OBSERVACIÓN", Q550="REQUERIMIENTOS SUBSANADOS"),1,0)) *(IF(OR(R550="NINGUNO", R550="CUMPLEN CON LO SOLICITADO"),1,0))</f>
        <v>0</v>
      </c>
      <c r="T550" s="449"/>
    </row>
    <row r="551" spans="2:20" ht="30" hidden="1" customHeight="1">
      <c r="B551" s="397"/>
      <c r="C551" s="434"/>
      <c r="D551" s="434"/>
      <c r="E551" s="434"/>
      <c r="F551" s="434"/>
      <c r="G551" s="437"/>
      <c r="H551" s="406"/>
      <c r="I551" s="440"/>
      <c r="J551" s="667"/>
      <c r="K551" s="135"/>
      <c r="L551" s="667"/>
      <c r="M551" s="135"/>
      <c r="N551" s="412"/>
      <c r="O551" s="412"/>
      <c r="P551" s="443"/>
      <c r="Q551" s="446"/>
      <c r="R551" s="446"/>
      <c r="S551" s="421"/>
      <c r="T551" s="449"/>
    </row>
    <row r="552" spans="2:20" ht="30" hidden="1" customHeight="1">
      <c r="B552" s="398"/>
      <c r="C552" s="435"/>
      <c r="D552" s="435"/>
      <c r="E552" s="435"/>
      <c r="F552" s="435"/>
      <c r="G552" s="438"/>
      <c r="H552" s="407"/>
      <c r="I552" s="441"/>
      <c r="J552" s="667"/>
      <c r="K552" s="135"/>
      <c r="L552" s="667"/>
      <c r="M552" s="135"/>
      <c r="N552" s="413"/>
      <c r="O552" s="413"/>
      <c r="P552" s="444"/>
      <c r="Q552" s="447"/>
      <c r="R552" s="447"/>
      <c r="S552" s="422"/>
      <c r="T552" s="449"/>
    </row>
    <row r="553" spans="2:20" ht="30" hidden="1" customHeight="1">
      <c r="B553" s="396">
        <v>5</v>
      </c>
      <c r="C553" s="399"/>
      <c r="D553" s="399"/>
      <c r="E553" s="399"/>
      <c r="F553" s="399"/>
      <c r="G553" s="402"/>
      <c r="H553" s="405"/>
      <c r="I553" s="408"/>
      <c r="J553" s="667"/>
      <c r="K553" s="135"/>
      <c r="L553" s="667"/>
      <c r="M553" s="135"/>
      <c r="N553" s="411"/>
      <c r="O553" s="411"/>
      <c r="P553" s="414"/>
      <c r="Q553" s="417"/>
      <c r="R553" s="417"/>
      <c r="S553" s="420">
        <f t="shared" ref="S553" si="103">IF(COUNTIF(J553:M555,"CUMPLE")&gt;=1,(G553*I553),0)* (IF(N553="PRESENTÓ CERTIFICADO",1,0))* (IF(O553="ACORDE A ITEM 5.2.1 (T.R.)",1,0) )* ( IF(OR(Q553="SIN OBSERVACIÓN", Q553="REQUERIMIENTOS SUBSANADOS"),1,0)) *(IF(OR(R553="NINGUNO", R553="CUMPLEN CON LO SOLICITADO"),1,0))</f>
        <v>0</v>
      </c>
      <c r="T553" s="449"/>
    </row>
    <row r="554" spans="2:20" ht="30" hidden="1" customHeight="1">
      <c r="B554" s="397"/>
      <c r="C554" s="400"/>
      <c r="D554" s="400"/>
      <c r="E554" s="400"/>
      <c r="F554" s="400"/>
      <c r="G554" s="403"/>
      <c r="H554" s="406"/>
      <c r="I554" s="409"/>
      <c r="J554" s="667"/>
      <c r="K554" s="135"/>
      <c r="L554" s="667"/>
      <c r="M554" s="135"/>
      <c r="N554" s="412"/>
      <c r="O554" s="412"/>
      <c r="P554" s="415"/>
      <c r="Q554" s="418"/>
      <c r="R554" s="418"/>
      <c r="S554" s="421"/>
      <c r="T554" s="449"/>
    </row>
    <row r="555" spans="2:20" ht="30" hidden="1" customHeight="1">
      <c r="B555" s="398"/>
      <c r="C555" s="401"/>
      <c r="D555" s="401"/>
      <c r="E555" s="401"/>
      <c r="F555" s="401"/>
      <c r="G555" s="404"/>
      <c r="H555" s="407"/>
      <c r="I555" s="410"/>
      <c r="J555" s="667"/>
      <c r="K555" s="135"/>
      <c r="L555" s="667"/>
      <c r="M555" s="135"/>
      <c r="N555" s="413"/>
      <c r="O555" s="413"/>
      <c r="P555" s="416"/>
      <c r="Q555" s="419"/>
      <c r="R555" s="419"/>
      <c r="S555" s="422"/>
      <c r="T555" s="450"/>
    </row>
    <row r="556" spans="2:20" ht="30" hidden="1" customHeight="1">
      <c r="B556" s="423" t="str">
        <f>IF(S557=" "," ",IF(S557&gt;=$H$6,"CUMPLE CON LA EXPERIENCIA REQUERIDA","NO CUMPLE CON LA EXPERIENCIA REQUERIDA"))</f>
        <v>NO CUMPLE CON LA EXPERIENCIA REQUERIDA</v>
      </c>
      <c r="C556" s="424"/>
      <c r="D556" s="424"/>
      <c r="E556" s="424"/>
      <c r="F556" s="424"/>
      <c r="G556" s="424"/>
      <c r="H556" s="424"/>
      <c r="I556" s="424"/>
      <c r="J556" s="424"/>
      <c r="K556" s="424"/>
      <c r="L556" s="424"/>
      <c r="M556" s="424"/>
      <c r="N556" s="424"/>
      <c r="O556" s="425"/>
      <c r="P556" s="429" t="s">
        <v>21</v>
      </c>
      <c r="Q556" s="430"/>
      <c r="R556" s="7"/>
      <c r="S556" s="6">
        <f>IF(T541="SI",SUM(S541:S555),0)</f>
        <v>0</v>
      </c>
      <c r="T556" s="431" t="str">
        <f>IF(S557=" "," ",IF(S557&gt;=$H$6,"CUMPLE","NO CUMPLE"))</f>
        <v>NO CUMPLE</v>
      </c>
    </row>
    <row r="557" spans="2:20" ht="30" hidden="1" customHeight="1">
      <c r="B557" s="426"/>
      <c r="C557" s="427"/>
      <c r="D557" s="427"/>
      <c r="E557" s="427"/>
      <c r="F557" s="427"/>
      <c r="G557" s="427"/>
      <c r="H557" s="427"/>
      <c r="I557" s="427"/>
      <c r="J557" s="427"/>
      <c r="K557" s="427"/>
      <c r="L557" s="427"/>
      <c r="M557" s="427"/>
      <c r="N557" s="427"/>
      <c r="O557" s="428"/>
      <c r="P557" s="429" t="s">
        <v>23</v>
      </c>
      <c r="Q557" s="430"/>
      <c r="R557" s="7"/>
      <c r="S557" s="74">
        <f>IFERROR((S556/$P$6)," ")</f>
        <v>0</v>
      </c>
      <c r="T557" s="432"/>
    </row>
    <row r="558" spans="2:20" ht="30" hidden="1" customHeight="1"/>
    <row r="559" spans="2:20" ht="30" hidden="1" customHeight="1"/>
    <row r="560" spans="2:20" ht="30" hidden="1" customHeight="1">
      <c r="B560" s="94">
        <v>26</v>
      </c>
      <c r="C560" s="451" t="s">
        <v>75</v>
      </c>
      <c r="D560" s="452"/>
      <c r="E560" s="453"/>
      <c r="F560" s="454" t="str">
        <f>IFERROR(VLOOKUP(B560,LISTA_OFERENTES,2,FALSE)," ")</f>
        <v>O11</v>
      </c>
      <c r="G560" s="455"/>
      <c r="H560" s="455"/>
      <c r="I560" s="455"/>
      <c r="J560" s="455"/>
      <c r="K560" s="455"/>
      <c r="L560" s="455"/>
      <c r="M560" s="455"/>
      <c r="N560" s="455"/>
      <c r="O560" s="456"/>
      <c r="P560" s="457" t="s">
        <v>102</v>
      </c>
      <c r="Q560" s="458"/>
      <c r="R560" s="459"/>
      <c r="S560" s="332">
        <f>5-(INT(COUNTBLANK(C563:C577))-10)</f>
        <v>0</v>
      </c>
      <c r="T560" s="2"/>
    </row>
    <row r="561" spans="2:20" ht="30" hidden="1" customHeight="1">
      <c r="B561" s="460" t="s">
        <v>43</v>
      </c>
      <c r="C561" s="462" t="s">
        <v>14</v>
      </c>
      <c r="D561" s="462" t="s">
        <v>15</v>
      </c>
      <c r="E561" s="462" t="s">
        <v>16</v>
      </c>
      <c r="F561" s="462" t="s">
        <v>17</v>
      </c>
      <c r="G561" s="462" t="s">
        <v>18</v>
      </c>
      <c r="H561" s="462" t="s">
        <v>19</v>
      </c>
      <c r="I561" s="462" t="s">
        <v>20</v>
      </c>
      <c r="J561" s="464" t="s">
        <v>50</v>
      </c>
      <c r="K561" s="465"/>
      <c r="L561" s="465"/>
      <c r="M561" s="466"/>
      <c r="N561" s="462" t="s">
        <v>76</v>
      </c>
      <c r="O561" s="462" t="s">
        <v>77</v>
      </c>
      <c r="P561" s="4" t="s">
        <v>78</v>
      </c>
      <c r="Q561" s="4"/>
      <c r="R561" s="462" t="s">
        <v>79</v>
      </c>
      <c r="S561" s="462" t="s">
        <v>80</v>
      </c>
      <c r="T561" s="462" t="str">
        <f>T253</f>
        <v>CUMPLE CON EL REQUERIMIENTO OBLIGATORIO DE QUE CADA CERTIFICADO DEBE ESTAR SOPORTADO EN MÍNIMO DOS DE LOS CÓDIGOS UNSPSC?</v>
      </c>
    </row>
    <row r="562" spans="2:20" ht="30" hidden="1" customHeight="1">
      <c r="B562" s="461"/>
      <c r="C562" s="463"/>
      <c r="D562" s="463"/>
      <c r="E562" s="463"/>
      <c r="F562" s="463"/>
      <c r="G562" s="463"/>
      <c r="H562" s="463"/>
      <c r="I562" s="463"/>
      <c r="J562" s="467" t="s">
        <v>82</v>
      </c>
      <c r="K562" s="468"/>
      <c r="L562" s="468"/>
      <c r="M562" s="469"/>
      <c r="N562" s="463"/>
      <c r="O562" s="463"/>
      <c r="P562" s="3" t="s">
        <v>12</v>
      </c>
      <c r="Q562" s="3" t="s">
        <v>81</v>
      </c>
      <c r="R562" s="463"/>
      <c r="S562" s="463"/>
      <c r="T562" s="463"/>
    </row>
    <row r="563" spans="2:20" ht="30" hidden="1" customHeight="1">
      <c r="B563" s="396">
        <v>1</v>
      </c>
      <c r="C563" s="399"/>
      <c r="D563" s="399"/>
      <c r="E563" s="399"/>
      <c r="F563" s="399"/>
      <c r="G563" s="402"/>
      <c r="H563" s="405"/>
      <c r="I563" s="408"/>
      <c r="J563" s="667"/>
      <c r="K563" s="135"/>
      <c r="L563" s="667"/>
      <c r="M563" s="135"/>
      <c r="N563" s="411"/>
      <c r="O563" s="411"/>
      <c r="P563" s="414"/>
      <c r="Q563" s="417"/>
      <c r="R563" s="417"/>
      <c r="S563" s="420">
        <f>IF(COUNTIF(J563:M565,"CUMPLE")&gt;=1,(G563*I563),0)* (IF(N563="PRESENTÓ CERTIFICADO",1,0))* (IF(O563="ACORDE A ITEM 5.2.1 (T.R.)",1,0) )* ( IF(OR(Q563="SIN OBSERVACIÓN", Q563="REQUERIMIENTOS SUBSANADOS"),1,0)) *(IF(OR(R563="NINGUNO", R563="CUMPLEN CON LO SOLICITADO"),1,0))</f>
        <v>0</v>
      </c>
      <c r="T563" s="448"/>
    </row>
    <row r="564" spans="2:20" ht="30" hidden="1" customHeight="1">
      <c r="B564" s="397"/>
      <c r="C564" s="400"/>
      <c r="D564" s="400"/>
      <c r="E564" s="400"/>
      <c r="F564" s="400"/>
      <c r="G564" s="403"/>
      <c r="H564" s="406"/>
      <c r="I564" s="409"/>
      <c r="J564" s="667"/>
      <c r="K564" s="135"/>
      <c r="L564" s="667"/>
      <c r="M564" s="135"/>
      <c r="N564" s="412"/>
      <c r="O564" s="412"/>
      <c r="P564" s="415"/>
      <c r="Q564" s="418"/>
      <c r="R564" s="418"/>
      <c r="S564" s="421"/>
      <c r="T564" s="449"/>
    </row>
    <row r="565" spans="2:20" ht="30" hidden="1" customHeight="1">
      <c r="B565" s="398"/>
      <c r="C565" s="401"/>
      <c r="D565" s="401"/>
      <c r="E565" s="401"/>
      <c r="F565" s="401"/>
      <c r="G565" s="404"/>
      <c r="H565" s="407"/>
      <c r="I565" s="410"/>
      <c r="J565" s="667"/>
      <c r="K565" s="135"/>
      <c r="L565" s="667"/>
      <c r="M565" s="135"/>
      <c r="N565" s="413"/>
      <c r="O565" s="413"/>
      <c r="P565" s="416"/>
      <c r="Q565" s="419"/>
      <c r="R565" s="419"/>
      <c r="S565" s="422"/>
      <c r="T565" s="449"/>
    </row>
    <row r="566" spans="2:20" ht="30" hidden="1" customHeight="1">
      <c r="B566" s="396">
        <v>2</v>
      </c>
      <c r="C566" s="433"/>
      <c r="D566" s="433"/>
      <c r="E566" s="433"/>
      <c r="F566" s="433"/>
      <c r="G566" s="436"/>
      <c r="H566" s="405"/>
      <c r="I566" s="439"/>
      <c r="J566" s="667"/>
      <c r="K566" s="135"/>
      <c r="L566" s="667"/>
      <c r="M566" s="135"/>
      <c r="N566" s="411"/>
      <c r="O566" s="411"/>
      <c r="P566" s="442"/>
      <c r="Q566" s="445"/>
      <c r="R566" s="445"/>
      <c r="S566" s="420">
        <f t="shared" ref="S566" si="104">IF(COUNTIF(J566:M568,"CUMPLE")&gt;=1,(G566*I566),0)* (IF(N566="PRESENTÓ CERTIFICADO",1,0))* (IF(O566="ACORDE A ITEM 5.2.1 (T.R.)",1,0) )* ( IF(OR(Q566="SIN OBSERVACIÓN", Q566="REQUERIMIENTOS SUBSANADOS"),1,0)) *(IF(OR(R566="NINGUNO", R566="CUMPLEN CON LO SOLICITADO"),1,0))</f>
        <v>0</v>
      </c>
      <c r="T566" s="449"/>
    </row>
    <row r="567" spans="2:20" ht="30" hidden="1" customHeight="1">
      <c r="B567" s="397"/>
      <c r="C567" s="434"/>
      <c r="D567" s="434"/>
      <c r="E567" s="434"/>
      <c r="F567" s="434"/>
      <c r="G567" s="437"/>
      <c r="H567" s="406"/>
      <c r="I567" s="440"/>
      <c r="J567" s="667"/>
      <c r="K567" s="135"/>
      <c r="L567" s="667"/>
      <c r="M567" s="135"/>
      <c r="N567" s="412"/>
      <c r="O567" s="412"/>
      <c r="P567" s="443"/>
      <c r="Q567" s="446"/>
      <c r="R567" s="446"/>
      <c r="S567" s="421"/>
      <c r="T567" s="449"/>
    </row>
    <row r="568" spans="2:20" ht="30" hidden="1" customHeight="1">
      <c r="B568" s="398"/>
      <c r="C568" s="435"/>
      <c r="D568" s="435"/>
      <c r="E568" s="435"/>
      <c r="F568" s="435"/>
      <c r="G568" s="438"/>
      <c r="H568" s="407"/>
      <c r="I568" s="441"/>
      <c r="J568" s="667"/>
      <c r="K568" s="135"/>
      <c r="L568" s="667"/>
      <c r="M568" s="135"/>
      <c r="N568" s="413"/>
      <c r="O568" s="413"/>
      <c r="P568" s="444"/>
      <c r="Q568" s="447"/>
      <c r="R568" s="447"/>
      <c r="S568" s="422"/>
      <c r="T568" s="449"/>
    </row>
    <row r="569" spans="2:20" ht="30" hidden="1" customHeight="1">
      <c r="B569" s="396">
        <v>3</v>
      </c>
      <c r="C569" s="399"/>
      <c r="D569" s="399"/>
      <c r="E569" s="399"/>
      <c r="F569" s="399"/>
      <c r="G569" s="402"/>
      <c r="H569" s="405"/>
      <c r="I569" s="408"/>
      <c r="J569" s="667"/>
      <c r="K569" s="135"/>
      <c r="L569" s="667"/>
      <c r="M569" s="135"/>
      <c r="N569" s="411"/>
      <c r="O569" s="411"/>
      <c r="P569" s="414"/>
      <c r="Q569" s="417"/>
      <c r="R569" s="417"/>
      <c r="S569" s="420">
        <f t="shared" ref="S569" si="105">IF(COUNTIF(J569:M571,"CUMPLE")&gt;=1,(G569*I569),0)* (IF(N569="PRESENTÓ CERTIFICADO",1,0))* (IF(O569="ACORDE A ITEM 5.2.1 (T.R.)",1,0) )* ( IF(OR(Q569="SIN OBSERVACIÓN", Q569="REQUERIMIENTOS SUBSANADOS"),1,0)) *(IF(OR(R569="NINGUNO", R569="CUMPLEN CON LO SOLICITADO"),1,0))</f>
        <v>0</v>
      </c>
      <c r="T569" s="449"/>
    </row>
    <row r="570" spans="2:20" ht="30" hidden="1" customHeight="1">
      <c r="B570" s="397"/>
      <c r="C570" s="400"/>
      <c r="D570" s="400"/>
      <c r="E570" s="400"/>
      <c r="F570" s="400"/>
      <c r="G570" s="403"/>
      <c r="H570" s="406"/>
      <c r="I570" s="409"/>
      <c r="J570" s="667"/>
      <c r="K570" s="135"/>
      <c r="L570" s="667"/>
      <c r="M570" s="135"/>
      <c r="N570" s="412"/>
      <c r="O570" s="412"/>
      <c r="P570" s="415"/>
      <c r="Q570" s="418"/>
      <c r="R570" s="418"/>
      <c r="S570" s="421"/>
      <c r="T570" s="449"/>
    </row>
    <row r="571" spans="2:20" ht="30" hidden="1" customHeight="1">
      <c r="B571" s="398"/>
      <c r="C571" s="401"/>
      <c r="D571" s="401"/>
      <c r="E571" s="401"/>
      <c r="F571" s="401"/>
      <c r="G571" s="404"/>
      <c r="H571" s="407"/>
      <c r="I571" s="410"/>
      <c r="J571" s="667"/>
      <c r="K571" s="135"/>
      <c r="L571" s="667"/>
      <c r="M571" s="135"/>
      <c r="N571" s="413"/>
      <c r="O571" s="413"/>
      <c r="P571" s="416"/>
      <c r="Q571" s="419"/>
      <c r="R571" s="419"/>
      <c r="S571" s="422"/>
      <c r="T571" s="449"/>
    </row>
    <row r="572" spans="2:20" ht="30" hidden="1" customHeight="1">
      <c r="B572" s="396">
        <v>4</v>
      </c>
      <c r="C572" s="433"/>
      <c r="D572" s="433"/>
      <c r="E572" s="433"/>
      <c r="F572" s="433"/>
      <c r="G572" s="436"/>
      <c r="H572" s="405"/>
      <c r="I572" s="439"/>
      <c r="J572" s="667"/>
      <c r="K572" s="135"/>
      <c r="L572" s="667"/>
      <c r="M572" s="135"/>
      <c r="N572" s="411"/>
      <c r="O572" s="411"/>
      <c r="P572" s="442"/>
      <c r="Q572" s="445"/>
      <c r="R572" s="445"/>
      <c r="S572" s="420">
        <f t="shared" ref="S572" si="106">IF(COUNTIF(J572:M574,"CUMPLE")&gt;=1,(G572*I572),0)* (IF(N572="PRESENTÓ CERTIFICADO",1,0))* (IF(O572="ACORDE A ITEM 5.2.1 (T.R.)",1,0) )* ( IF(OR(Q572="SIN OBSERVACIÓN", Q572="REQUERIMIENTOS SUBSANADOS"),1,0)) *(IF(OR(R572="NINGUNO", R572="CUMPLEN CON LO SOLICITADO"),1,0))</f>
        <v>0</v>
      </c>
      <c r="T572" s="449"/>
    </row>
    <row r="573" spans="2:20" ht="30" hidden="1" customHeight="1">
      <c r="B573" s="397"/>
      <c r="C573" s="434"/>
      <c r="D573" s="434"/>
      <c r="E573" s="434"/>
      <c r="F573" s="434"/>
      <c r="G573" s="437"/>
      <c r="H573" s="406"/>
      <c r="I573" s="440"/>
      <c r="J573" s="667"/>
      <c r="K573" s="135"/>
      <c r="L573" s="667"/>
      <c r="M573" s="135"/>
      <c r="N573" s="412"/>
      <c r="O573" s="412"/>
      <c r="P573" s="443"/>
      <c r="Q573" s="446"/>
      <c r="R573" s="446"/>
      <c r="S573" s="421"/>
      <c r="T573" s="449"/>
    </row>
    <row r="574" spans="2:20" ht="30" hidden="1" customHeight="1">
      <c r="B574" s="398"/>
      <c r="C574" s="435"/>
      <c r="D574" s="435"/>
      <c r="E574" s="435"/>
      <c r="F574" s="435"/>
      <c r="G574" s="438"/>
      <c r="H574" s="407"/>
      <c r="I574" s="441"/>
      <c r="J574" s="667"/>
      <c r="K574" s="135"/>
      <c r="L574" s="667"/>
      <c r="M574" s="135"/>
      <c r="N574" s="413"/>
      <c r="O574" s="413"/>
      <c r="P574" s="444"/>
      <c r="Q574" s="447"/>
      <c r="R574" s="447"/>
      <c r="S574" s="422"/>
      <c r="T574" s="449"/>
    </row>
    <row r="575" spans="2:20" ht="30" hidden="1" customHeight="1">
      <c r="B575" s="396">
        <v>5</v>
      </c>
      <c r="C575" s="399"/>
      <c r="D575" s="399"/>
      <c r="E575" s="399"/>
      <c r="F575" s="399"/>
      <c r="G575" s="402"/>
      <c r="H575" s="405"/>
      <c r="I575" s="408"/>
      <c r="J575" s="667"/>
      <c r="K575" s="135"/>
      <c r="L575" s="667"/>
      <c r="M575" s="135"/>
      <c r="N575" s="411"/>
      <c r="O575" s="411"/>
      <c r="P575" s="414"/>
      <c r="Q575" s="417"/>
      <c r="R575" s="417"/>
      <c r="S575" s="420">
        <f t="shared" ref="S575" si="107">IF(COUNTIF(J575:M577,"CUMPLE")&gt;=1,(G575*I575),0)* (IF(N575="PRESENTÓ CERTIFICADO",1,0))* (IF(O575="ACORDE A ITEM 5.2.1 (T.R.)",1,0) )* ( IF(OR(Q575="SIN OBSERVACIÓN", Q575="REQUERIMIENTOS SUBSANADOS"),1,0)) *(IF(OR(R575="NINGUNO", R575="CUMPLEN CON LO SOLICITADO"),1,0))</f>
        <v>0</v>
      </c>
      <c r="T575" s="449"/>
    </row>
    <row r="576" spans="2:20" ht="30" hidden="1" customHeight="1">
      <c r="B576" s="397"/>
      <c r="C576" s="400"/>
      <c r="D576" s="400"/>
      <c r="E576" s="400"/>
      <c r="F576" s="400"/>
      <c r="G576" s="403"/>
      <c r="H576" s="406"/>
      <c r="I576" s="409"/>
      <c r="J576" s="667"/>
      <c r="K576" s="135"/>
      <c r="L576" s="667"/>
      <c r="M576" s="135"/>
      <c r="N576" s="412"/>
      <c r="O576" s="412"/>
      <c r="P576" s="415"/>
      <c r="Q576" s="418"/>
      <c r="R576" s="418"/>
      <c r="S576" s="421"/>
      <c r="T576" s="449"/>
    </row>
    <row r="577" spans="2:20" ht="30" hidden="1" customHeight="1">
      <c r="B577" s="398"/>
      <c r="C577" s="401"/>
      <c r="D577" s="401"/>
      <c r="E577" s="401"/>
      <c r="F577" s="401"/>
      <c r="G577" s="404"/>
      <c r="H577" s="407"/>
      <c r="I577" s="410"/>
      <c r="J577" s="667"/>
      <c r="K577" s="135"/>
      <c r="L577" s="667"/>
      <c r="M577" s="135"/>
      <c r="N577" s="413"/>
      <c r="O577" s="413"/>
      <c r="P577" s="416"/>
      <c r="Q577" s="419"/>
      <c r="R577" s="419"/>
      <c r="S577" s="422"/>
      <c r="T577" s="450"/>
    </row>
    <row r="578" spans="2:20" ht="30" hidden="1" customHeight="1">
      <c r="B578" s="423" t="str">
        <f>IF(S579=" "," ",IF(S579&gt;=$H$6,"CUMPLE CON LA EXPERIENCIA REQUERIDA","NO CUMPLE CON LA EXPERIENCIA REQUERIDA"))</f>
        <v>NO CUMPLE CON LA EXPERIENCIA REQUERIDA</v>
      </c>
      <c r="C578" s="424"/>
      <c r="D578" s="424"/>
      <c r="E578" s="424"/>
      <c r="F578" s="424"/>
      <c r="G578" s="424"/>
      <c r="H578" s="424"/>
      <c r="I578" s="424"/>
      <c r="J578" s="424"/>
      <c r="K578" s="424"/>
      <c r="L578" s="424"/>
      <c r="M578" s="424"/>
      <c r="N578" s="424"/>
      <c r="O578" s="425"/>
      <c r="P578" s="429" t="s">
        <v>21</v>
      </c>
      <c r="Q578" s="430"/>
      <c r="R578" s="7"/>
      <c r="S578" s="6">
        <f>IF(T563="SI",SUM(S563:S577),0)</f>
        <v>0</v>
      </c>
      <c r="T578" s="431" t="str">
        <f>IF(S579=" "," ",IF(S579&gt;=$H$6,"CUMPLE","NO CUMPLE"))</f>
        <v>NO CUMPLE</v>
      </c>
    </row>
    <row r="579" spans="2:20" ht="30" hidden="1" customHeight="1">
      <c r="B579" s="426"/>
      <c r="C579" s="427"/>
      <c r="D579" s="427"/>
      <c r="E579" s="427"/>
      <c r="F579" s="427"/>
      <c r="G579" s="427"/>
      <c r="H579" s="427"/>
      <c r="I579" s="427"/>
      <c r="J579" s="427"/>
      <c r="K579" s="427"/>
      <c r="L579" s="427"/>
      <c r="M579" s="427"/>
      <c r="N579" s="427"/>
      <c r="O579" s="428"/>
      <c r="P579" s="429" t="s">
        <v>23</v>
      </c>
      <c r="Q579" s="430"/>
      <c r="R579" s="7"/>
      <c r="S579" s="74">
        <f>IFERROR((S578/$P$6)," ")</f>
        <v>0</v>
      </c>
      <c r="T579" s="432"/>
    </row>
    <row r="580" spans="2:20" ht="30" hidden="1" customHeight="1"/>
    <row r="581" spans="2:20" ht="30" hidden="1" customHeight="1"/>
    <row r="582" spans="2:20" ht="30" hidden="1" customHeight="1">
      <c r="B582" s="94">
        <v>27</v>
      </c>
      <c r="C582" s="451" t="s">
        <v>75</v>
      </c>
      <c r="D582" s="452"/>
      <c r="E582" s="453"/>
      <c r="F582" s="454" t="str">
        <f>IFERROR(VLOOKUP(B582,LISTA_OFERENTES,2,FALSE)," ")</f>
        <v>O12</v>
      </c>
      <c r="G582" s="455"/>
      <c r="H582" s="455"/>
      <c r="I582" s="455"/>
      <c r="J582" s="455"/>
      <c r="K582" s="455"/>
      <c r="L582" s="455"/>
      <c r="M582" s="455"/>
      <c r="N582" s="455"/>
      <c r="O582" s="456"/>
      <c r="P582" s="457" t="s">
        <v>102</v>
      </c>
      <c r="Q582" s="458"/>
      <c r="R582" s="459"/>
      <c r="S582" s="332">
        <f>5-(INT(COUNTBLANK(C585:C599))-10)</f>
        <v>0</v>
      </c>
      <c r="T582" s="2"/>
    </row>
    <row r="583" spans="2:20" ht="30" hidden="1" customHeight="1">
      <c r="B583" s="460" t="s">
        <v>43</v>
      </c>
      <c r="C583" s="462" t="s">
        <v>14</v>
      </c>
      <c r="D583" s="462" t="s">
        <v>15</v>
      </c>
      <c r="E583" s="462" t="s">
        <v>16</v>
      </c>
      <c r="F583" s="462" t="s">
        <v>17</v>
      </c>
      <c r="G583" s="462" t="s">
        <v>18</v>
      </c>
      <c r="H583" s="462" t="s">
        <v>19</v>
      </c>
      <c r="I583" s="462" t="s">
        <v>20</v>
      </c>
      <c r="J583" s="464" t="s">
        <v>50</v>
      </c>
      <c r="K583" s="465"/>
      <c r="L583" s="465"/>
      <c r="M583" s="466"/>
      <c r="N583" s="462" t="s">
        <v>76</v>
      </c>
      <c r="O583" s="462" t="s">
        <v>77</v>
      </c>
      <c r="P583" s="4" t="s">
        <v>78</v>
      </c>
      <c r="Q583" s="4"/>
      <c r="R583" s="462" t="s">
        <v>79</v>
      </c>
      <c r="S583" s="462" t="s">
        <v>80</v>
      </c>
      <c r="T583" s="462" t="str">
        <f>T275</f>
        <v>CUMPLE CON EL REQUERIMIENTO OBLIGATORIO DE QUE CADA CERTIFICADO DEBE ESTAR SOPORTADO EN MÍNIMO DOS DE LOS CÓDIGOS UNSPSC?</v>
      </c>
    </row>
    <row r="584" spans="2:20" ht="30" hidden="1" customHeight="1">
      <c r="B584" s="461"/>
      <c r="C584" s="463"/>
      <c r="D584" s="463"/>
      <c r="E584" s="463"/>
      <c r="F584" s="463"/>
      <c r="G584" s="463"/>
      <c r="H584" s="463"/>
      <c r="I584" s="463"/>
      <c r="J584" s="467" t="s">
        <v>82</v>
      </c>
      <c r="K584" s="468"/>
      <c r="L584" s="468"/>
      <c r="M584" s="469"/>
      <c r="N584" s="463"/>
      <c r="O584" s="463"/>
      <c r="P584" s="3" t="s">
        <v>12</v>
      </c>
      <c r="Q584" s="3" t="s">
        <v>81</v>
      </c>
      <c r="R584" s="463"/>
      <c r="S584" s="463"/>
      <c r="T584" s="463"/>
    </row>
    <row r="585" spans="2:20" ht="30" hidden="1" customHeight="1">
      <c r="B585" s="396">
        <v>1</v>
      </c>
      <c r="C585" s="399"/>
      <c r="D585" s="399"/>
      <c r="E585" s="399"/>
      <c r="F585" s="399"/>
      <c r="G585" s="402"/>
      <c r="H585" s="405"/>
      <c r="I585" s="408"/>
      <c r="J585" s="667"/>
      <c r="K585" s="135"/>
      <c r="L585" s="667"/>
      <c r="M585" s="135"/>
      <c r="N585" s="411"/>
      <c r="O585" s="411"/>
      <c r="P585" s="414"/>
      <c r="Q585" s="417"/>
      <c r="R585" s="417"/>
      <c r="S585" s="420">
        <f>IF(COUNTIF(J585:M587,"CUMPLE")&gt;=1,(G585*I585),0)* (IF(N585="PRESENTÓ CERTIFICADO",1,0))* (IF(O585="ACORDE A ITEM 5.2.1 (T.R.)",1,0) )* ( IF(OR(Q585="SIN OBSERVACIÓN", Q585="REQUERIMIENTOS SUBSANADOS"),1,0)) *(IF(OR(R585="NINGUNO", R585="CUMPLEN CON LO SOLICITADO"),1,0))</f>
        <v>0</v>
      </c>
      <c r="T585" s="448"/>
    </row>
    <row r="586" spans="2:20" ht="30" hidden="1" customHeight="1">
      <c r="B586" s="397"/>
      <c r="C586" s="400"/>
      <c r="D586" s="400"/>
      <c r="E586" s="400"/>
      <c r="F586" s="400"/>
      <c r="G586" s="403"/>
      <c r="H586" s="406"/>
      <c r="I586" s="409"/>
      <c r="J586" s="667"/>
      <c r="K586" s="135"/>
      <c r="L586" s="667"/>
      <c r="M586" s="135"/>
      <c r="N586" s="412"/>
      <c r="O586" s="412"/>
      <c r="P586" s="415"/>
      <c r="Q586" s="418"/>
      <c r="R586" s="418"/>
      <c r="S586" s="421"/>
      <c r="T586" s="449"/>
    </row>
    <row r="587" spans="2:20" ht="30" hidden="1" customHeight="1">
      <c r="B587" s="398"/>
      <c r="C587" s="401"/>
      <c r="D587" s="401"/>
      <c r="E587" s="401"/>
      <c r="F587" s="401"/>
      <c r="G587" s="404"/>
      <c r="H587" s="407"/>
      <c r="I587" s="410"/>
      <c r="J587" s="667"/>
      <c r="K587" s="135"/>
      <c r="L587" s="667"/>
      <c r="M587" s="135"/>
      <c r="N587" s="413"/>
      <c r="O587" s="413"/>
      <c r="P587" s="416"/>
      <c r="Q587" s="419"/>
      <c r="R587" s="419"/>
      <c r="S587" s="422"/>
      <c r="T587" s="449"/>
    </row>
    <row r="588" spans="2:20" ht="30" hidden="1" customHeight="1">
      <c r="B588" s="396">
        <v>2</v>
      </c>
      <c r="C588" s="433"/>
      <c r="D588" s="433"/>
      <c r="E588" s="433"/>
      <c r="F588" s="433"/>
      <c r="G588" s="436"/>
      <c r="H588" s="405"/>
      <c r="I588" s="439"/>
      <c r="J588" s="667"/>
      <c r="K588" s="135"/>
      <c r="L588" s="667"/>
      <c r="M588" s="135"/>
      <c r="N588" s="411"/>
      <c r="O588" s="411"/>
      <c r="P588" s="442"/>
      <c r="Q588" s="445"/>
      <c r="R588" s="445"/>
      <c r="S588" s="420">
        <f t="shared" ref="S588" si="108">IF(COUNTIF(J588:M590,"CUMPLE")&gt;=1,(G588*I588),0)* (IF(N588="PRESENTÓ CERTIFICADO",1,0))* (IF(O588="ACORDE A ITEM 5.2.1 (T.R.)",1,0) )* ( IF(OR(Q588="SIN OBSERVACIÓN", Q588="REQUERIMIENTOS SUBSANADOS"),1,0)) *(IF(OR(R588="NINGUNO", R588="CUMPLEN CON LO SOLICITADO"),1,0))</f>
        <v>0</v>
      </c>
      <c r="T588" s="449"/>
    </row>
    <row r="589" spans="2:20" ht="30" hidden="1" customHeight="1">
      <c r="B589" s="397"/>
      <c r="C589" s="434"/>
      <c r="D589" s="434"/>
      <c r="E589" s="434"/>
      <c r="F589" s="434"/>
      <c r="G589" s="437"/>
      <c r="H589" s="406"/>
      <c r="I589" s="440"/>
      <c r="J589" s="667"/>
      <c r="K589" s="135"/>
      <c r="L589" s="667"/>
      <c r="M589" s="135"/>
      <c r="N589" s="412"/>
      <c r="O589" s="412"/>
      <c r="P589" s="443"/>
      <c r="Q589" s="446"/>
      <c r="R589" s="446"/>
      <c r="S589" s="421"/>
      <c r="T589" s="449"/>
    </row>
    <row r="590" spans="2:20" ht="30" hidden="1" customHeight="1">
      <c r="B590" s="398"/>
      <c r="C590" s="435"/>
      <c r="D590" s="435"/>
      <c r="E590" s="435"/>
      <c r="F590" s="435"/>
      <c r="G590" s="438"/>
      <c r="H590" s="407"/>
      <c r="I590" s="441"/>
      <c r="J590" s="667"/>
      <c r="K590" s="135"/>
      <c r="L590" s="667"/>
      <c r="M590" s="135"/>
      <c r="N590" s="413"/>
      <c r="O590" s="413"/>
      <c r="P590" s="444"/>
      <c r="Q590" s="447"/>
      <c r="R590" s="447"/>
      <c r="S590" s="422"/>
      <c r="T590" s="449"/>
    </row>
    <row r="591" spans="2:20" ht="30" hidden="1" customHeight="1">
      <c r="B591" s="396">
        <v>3</v>
      </c>
      <c r="C591" s="399"/>
      <c r="D591" s="399"/>
      <c r="E591" s="399"/>
      <c r="F591" s="399"/>
      <c r="G591" s="402"/>
      <c r="H591" s="405"/>
      <c r="I591" s="408"/>
      <c r="J591" s="667"/>
      <c r="K591" s="135"/>
      <c r="L591" s="667"/>
      <c r="M591" s="135"/>
      <c r="N591" s="411"/>
      <c r="O591" s="411"/>
      <c r="P591" s="414"/>
      <c r="Q591" s="417"/>
      <c r="R591" s="417"/>
      <c r="S591" s="420">
        <f t="shared" ref="S591" si="109">IF(COUNTIF(J591:M593,"CUMPLE")&gt;=1,(G591*I591),0)* (IF(N591="PRESENTÓ CERTIFICADO",1,0))* (IF(O591="ACORDE A ITEM 5.2.1 (T.R.)",1,0) )* ( IF(OR(Q591="SIN OBSERVACIÓN", Q591="REQUERIMIENTOS SUBSANADOS"),1,0)) *(IF(OR(R591="NINGUNO", R591="CUMPLEN CON LO SOLICITADO"),1,0))</f>
        <v>0</v>
      </c>
      <c r="T591" s="449"/>
    </row>
    <row r="592" spans="2:20" ht="30" hidden="1" customHeight="1">
      <c r="B592" s="397"/>
      <c r="C592" s="400"/>
      <c r="D592" s="400"/>
      <c r="E592" s="400"/>
      <c r="F592" s="400"/>
      <c r="G592" s="403"/>
      <c r="H592" s="406"/>
      <c r="I592" s="409"/>
      <c r="J592" s="667"/>
      <c r="K592" s="135"/>
      <c r="L592" s="667"/>
      <c r="M592" s="135"/>
      <c r="N592" s="412"/>
      <c r="O592" s="412"/>
      <c r="P592" s="415"/>
      <c r="Q592" s="418"/>
      <c r="R592" s="418"/>
      <c r="S592" s="421"/>
      <c r="T592" s="449"/>
    </row>
    <row r="593" spans="2:20" ht="30" hidden="1" customHeight="1">
      <c r="B593" s="398"/>
      <c r="C593" s="401"/>
      <c r="D593" s="401"/>
      <c r="E593" s="401"/>
      <c r="F593" s="401"/>
      <c r="G593" s="404"/>
      <c r="H593" s="407"/>
      <c r="I593" s="410"/>
      <c r="J593" s="667"/>
      <c r="K593" s="135"/>
      <c r="L593" s="667"/>
      <c r="M593" s="135"/>
      <c r="N593" s="413"/>
      <c r="O593" s="413"/>
      <c r="P593" s="416"/>
      <c r="Q593" s="419"/>
      <c r="R593" s="419"/>
      <c r="S593" s="422"/>
      <c r="T593" s="449"/>
    </row>
    <row r="594" spans="2:20" ht="30" hidden="1" customHeight="1">
      <c r="B594" s="396">
        <v>4</v>
      </c>
      <c r="C594" s="433"/>
      <c r="D594" s="433"/>
      <c r="E594" s="433"/>
      <c r="F594" s="433"/>
      <c r="G594" s="436"/>
      <c r="H594" s="405"/>
      <c r="I594" s="439"/>
      <c r="J594" s="667"/>
      <c r="K594" s="135"/>
      <c r="L594" s="667"/>
      <c r="M594" s="135"/>
      <c r="N594" s="411"/>
      <c r="O594" s="411"/>
      <c r="P594" s="442"/>
      <c r="Q594" s="445"/>
      <c r="R594" s="445"/>
      <c r="S594" s="420">
        <f t="shared" ref="S594" si="110">IF(COUNTIF(J594:M596,"CUMPLE")&gt;=1,(G594*I594),0)* (IF(N594="PRESENTÓ CERTIFICADO",1,0))* (IF(O594="ACORDE A ITEM 5.2.1 (T.R.)",1,0) )* ( IF(OR(Q594="SIN OBSERVACIÓN", Q594="REQUERIMIENTOS SUBSANADOS"),1,0)) *(IF(OR(R594="NINGUNO", R594="CUMPLEN CON LO SOLICITADO"),1,0))</f>
        <v>0</v>
      </c>
      <c r="T594" s="449"/>
    </row>
    <row r="595" spans="2:20" ht="30" hidden="1" customHeight="1">
      <c r="B595" s="397"/>
      <c r="C595" s="434"/>
      <c r="D595" s="434"/>
      <c r="E595" s="434"/>
      <c r="F595" s="434"/>
      <c r="G595" s="437"/>
      <c r="H595" s="406"/>
      <c r="I595" s="440"/>
      <c r="J595" s="667"/>
      <c r="K595" s="135"/>
      <c r="L595" s="667"/>
      <c r="M595" s="135"/>
      <c r="N595" s="412"/>
      <c r="O595" s="412"/>
      <c r="P595" s="443"/>
      <c r="Q595" s="446"/>
      <c r="R595" s="446"/>
      <c r="S595" s="421"/>
      <c r="T595" s="449"/>
    </row>
    <row r="596" spans="2:20" ht="30" hidden="1" customHeight="1">
      <c r="B596" s="398"/>
      <c r="C596" s="435"/>
      <c r="D596" s="435"/>
      <c r="E596" s="435"/>
      <c r="F596" s="435"/>
      <c r="G596" s="438"/>
      <c r="H596" s="407"/>
      <c r="I596" s="441"/>
      <c r="J596" s="667"/>
      <c r="K596" s="135"/>
      <c r="L596" s="667"/>
      <c r="M596" s="135"/>
      <c r="N596" s="413"/>
      <c r="O596" s="413"/>
      <c r="P596" s="444"/>
      <c r="Q596" s="447"/>
      <c r="R596" s="447"/>
      <c r="S596" s="422"/>
      <c r="T596" s="449"/>
    </row>
    <row r="597" spans="2:20" ht="30" hidden="1" customHeight="1">
      <c r="B597" s="396">
        <v>5</v>
      </c>
      <c r="C597" s="399"/>
      <c r="D597" s="399"/>
      <c r="E597" s="399"/>
      <c r="F597" s="399"/>
      <c r="G597" s="402"/>
      <c r="H597" s="405"/>
      <c r="I597" s="408"/>
      <c r="J597" s="667"/>
      <c r="K597" s="135"/>
      <c r="L597" s="667"/>
      <c r="M597" s="135"/>
      <c r="N597" s="411"/>
      <c r="O597" s="411"/>
      <c r="P597" s="414"/>
      <c r="Q597" s="417"/>
      <c r="R597" s="417"/>
      <c r="S597" s="420">
        <f t="shared" ref="S597" si="111">IF(COUNTIF(J597:M599,"CUMPLE")&gt;=1,(G597*I597),0)* (IF(N597="PRESENTÓ CERTIFICADO",1,0))* (IF(O597="ACORDE A ITEM 5.2.1 (T.R.)",1,0) )* ( IF(OR(Q597="SIN OBSERVACIÓN", Q597="REQUERIMIENTOS SUBSANADOS"),1,0)) *(IF(OR(R597="NINGUNO", R597="CUMPLEN CON LO SOLICITADO"),1,0))</f>
        <v>0</v>
      </c>
      <c r="T597" s="449"/>
    </row>
    <row r="598" spans="2:20" ht="30" hidden="1" customHeight="1">
      <c r="B598" s="397"/>
      <c r="C598" s="400"/>
      <c r="D598" s="400"/>
      <c r="E598" s="400"/>
      <c r="F598" s="400"/>
      <c r="G598" s="403"/>
      <c r="H598" s="406"/>
      <c r="I598" s="409"/>
      <c r="J598" s="667"/>
      <c r="K598" s="135"/>
      <c r="L598" s="667"/>
      <c r="M598" s="135"/>
      <c r="N598" s="412"/>
      <c r="O598" s="412"/>
      <c r="P598" s="415"/>
      <c r="Q598" s="418"/>
      <c r="R598" s="418"/>
      <c r="S598" s="421"/>
      <c r="T598" s="449"/>
    </row>
    <row r="599" spans="2:20" ht="30" hidden="1" customHeight="1">
      <c r="B599" s="398"/>
      <c r="C599" s="401"/>
      <c r="D599" s="401"/>
      <c r="E599" s="401"/>
      <c r="F599" s="401"/>
      <c r="G599" s="404"/>
      <c r="H599" s="407"/>
      <c r="I599" s="410"/>
      <c r="J599" s="667"/>
      <c r="K599" s="135"/>
      <c r="L599" s="667"/>
      <c r="M599" s="135"/>
      <c r="N599" s="413"/>
      <c r="O599" s="413"/>
      <c r="P599" s="416"/>
      <c r="Q599" s="419"/>
      <c r="R599" s="419"/>
      <c r="S599" s="422"/>
      <c r="T599" s="450"/>
    </row>
    <row r="600" spans="2:20" ht="30" hidden="1" customHeight="1">
      <c r="B600" s="423" t="str">
        <f>IF(S601=" "," ",IF(S601&gt;=$H$6,"CUMPLE CON LA EXPERIENCIA REQUERIDA","NO CUMPLE CON LA EXPERIENCIA REQUERIDA"))</f>
        <v>NO CUMPLE CON LA EXPERIENCIA REQUERIDA</v>
      </c>
      <c r="C600" s="424"/>
      <c r="D600" s="424"/>
      <c r="E600" s="424"/>
      <c r="F600" s="424"/>
      <c r="G600" s="424"/>
      <c r="H600" s="424"/>
      <c r="I600" s="424"/>
      <c r="J600" s="424"/>
      <c r="K600" s="424"/>
      <c r="L600" s="424"/>
      <c r="M600" s="424"/>
      <c r="N600" s="424"/>
      <c r="O600" s="425"/>
      <c r="P600" s="429" t="s">
        <v>21</v>
      </c>
      <c r="Q600" s="430"/>
      <c r="R600" s="7"/>
      <c r="S600" s="6">
        <f>IF(T585="SI",SUM(S585:S599),0)</f>
        <v>0</v>
      </c>
      <c r="T600" s="431" t="str">
        <f>IF(S601=" "," ",IF(S601&gt;=$H$6,"CUMPLE","NO CUMPLE"))</f>
        <v>NO CUMPLE</v>
      </c>
    </row>
    <row r="601" spans="2:20" ht="30" hidden="1" customHeight="1">
      <c r="B601" s="426"/>
      <c r="C601" s="427"/>
      <c r="D601" s="427"/>
      <c r="E601" s="427"/>
      <c r="F601" s="427"/>
      <c r="G601" s="427"/>
      <c r="H601" s="427"/>
      <c r="I601" s="427"/>
      <c r="J601" s="427"/>
      <c r="K601" s="427"/>
      <c r="L601" s="427"/>
      <c r="M601" s="427"/>
      <c r="N601" s="427"/>
      <c r="O601" s="428"/>
      <c r="P601" s="429" t="s">
        <v>23</v>
      </c>
      <c r="Q601" s="430"/>
      <c r="R601" s="7"/>
      <c r="S601" s="74">
        <f>IFERROR((S600/$P$6)," ")</f>
        <v>0</v>
      </c>
      <c r="T601" s="432"/>
    </row>
    <row r="602" spans="2:20" ht="30" hidden="1" customHeight="1"/>
    <row r="603" spans="2:20" ht="30" hidden="1" customHeight="1"/>
    <row r="604" spans="2:20" ht="30" hidden="1" customHeight="1">
      <c r="B604" s="94">
        <v>28</v>
      </c>
      <c r="C604" s="451" t="s">
        <v>75</v>
      </c>
      <c r="D604" s="452"/>
      <c r="E604" s="453"/>
      <c r="F604" s="454" t="str">
        <f>IFERROR(VLOOKUP(B604,LISTA_OFERENTES,2,FALSE)," ")</f>
        <v>O13</v>
      </c>
      <c r="G604" s="455"/>
      <c r="H604" s="455"/>
      <c r="I604" s="455"/>
      <c r="J604" s="455"/>
      <c r="K604" s="455"/>
      <c r="L604" s="455"/>
      <c r="M604" s="455"/>
      <c r="N604" s="455"/>
      <c r="O604" s="456"/>
      <c r="P604" s="457" t="s">
        <v>102</v>
      </c>
      <c r="Q604" s="458"/>
      <c r="R604" s="459"/>
      <c r="S604" s="332">
        <f>5-(INT(COUNTBLANK(C607:C621))-10)</f>
        <v>0</v>
      </c>
      <c r="T604" s="2"/>
    </row>
    <row r="605" spans="2:20" ht="30" hidden="1" customHeight="1">
      <c r="B605" s="460" t="s">
        <v>43</v>
      </c>
      <c r="C605" s="462" t="s">
        <v>14</v>
      </c>
      <c r="D605" s="462" t="s">
        <v>15</v>
      </c>
      <c r="E605" s="462" t="s">
        <v>16</v>
      </c>
      <c r="F605" s="462" t="s">
        <v>17</v>
      </c>
      <c r="G605" s="462" t="s">
        <v>18</v>
      </c>
      <c r="H605" s="462" t="s">
        <v>19</v>
      </c>
      <c r="I605" s="462" t="s">
        <v>20</v>
      </c>
      <c r="J605" s="464" t="s">
        <v>50</v>
      </c>
      <c r="K605" s="465"/>
      <c r="L605" s="465"/>
      <c r="M605" s="466"/>
      <c r="N605" s="462" t="s">
        <v>76</v>
      </c>
      <c r="O605" s="462" t="s">
        <v>77</v>
      </c>
      <c r="P605" s="4" t="s">
        <v>78</v>
      </c>
      <c r="Q605" s="4"/>
      <c r="R605" s="462" t="s">
        <v>79</v>
      </c>
      <c r="S605" s="462" t="s">
        <v>80</v>
      </c>
      <c r="T605" s="462" t="str">
        <f>T297</f>
        <v>CUMPLE CON EL REQUERIMIENTO OBLIGATORIO DE QUE CADA CERTIFICADO DEBE ESTAR SOPORTADO EN MÍNIMO DOS DE LOS CÓDIGOS UNSPSC?</v>
      </c>
    </row>
    <row r="606" spans="2:20" ht="30" hidden="1" customHeight="1">
      <c r="B606" s="461"/>
      <c r="C606" s="463"/>
      <c r="D606" s="463"/>
      <c r="E606" s="463"/>
      <c r="F606" s="463"/>
      <c r="G606" s="463"/>
      <c r="H606" s="463"/>
      <c r="I606" s="463"/>
      <c r="J606" s="467" t="s">
        <v>82</v>
      </c>
      <c r="K606" s="468"/>
      <c r="L606" s="468"/>
      <c r="M606" s="469"/>
      <c r="N606" s="463"/>
      <c r="O606" s="463"/>
      <c r="P606" s="3" t="s">
        <v>12</v>
      </c>
      <c r="Q606" s="3" t="s">
        <v>81</v>
      </c>
      <c r="R606" s="463"/>
      <c r="S606" s="463"/>
      <c r="T606" s="463"/>
    </row>
    <row r="607" spans="2:20" ht="30" hidden="1" customHeight="1">
      <c r="B607" s="396">
        <v>1</v>
      </c>
      <c r="C607" s="399"/>
      <c r="D607" s="399"/>
      <c r="E607" s="399"/>
      <c r="F607" s="399"/>
      <c r="G607" s="402"/>
      <c r="H607" s="405"/>
      <c r="I607" s="408"/>
      <c r="J607" s="667"/>
      <c r="K607" s="135"/>
      <c r="L607" s="667"/>
      <c r="M607" s="135"/>
      <c r="N607" s="411"/>
      <c r="O607" s="411"/>
      <c r="P607" s="414"/>
      <c r="Q607" s="417"/>
      <c r="R607" s="417"/>
      <c r="S607" s="420">
        <f>IF(COUNTIF(J607:M609,"CUMPLE")&gt;=1,(G607*I607),0)* (IF(N607="PRESENTÓ CERTIFICADO",1,0))* (IF(O607="ACORDE A ITEM 5.2.1 (T.R.)",1,0) )* ( IF(OR(Q607="SIN OBSERVACIÓN", Q607="REQUERIMIENTOS SUBSANADOS"),1,0)) *(IF(OR(R607="NINGUNO", R607="CUMPLEN CON LO SOLICITADO"),1,0))</f>
        <v>0</v>
      </c>
      <c r="T607" s="448"/>
    </row>
    <row r="608" spans="2:20" ht="30" hidden="1" customHeight="1">
      <c r="B608" s="397"/>
      <c r="C608" s="400"/>
      <c r="D608" s="400"/>
      <c r="E608" s="400"/>
      <c r="F608" s="400"/>
      <c r="G608" s="403"/>
      <c r="H608" s="406"/>
      <c r="I608" s="409"/>
      <c r="J608" s="667"/>
      <c r="K608" s="135"/>
      <c r="L608" s="667"/>
      <c r="M608" s="135"/>
      <c r="N608" s="412"/>
      <c r="O608" s="412"/>
      <c r="P608" s="415"/>
      <c r="Q608" s="418"/>
      <c r="R608" s="418"/>
      <c r="S608" s="421"/>
      <c r="T608" s="449"/>
    </row>
    <row r="609" spans="2:20" ht="30" hidden="1" customHeight="1">
      <c r="B609" s="398"/>
      <c r="C609" s="401"/>
      <c r="D609" s="401"/>
      <c r="E609" s="401"/>
      <c r="F609" s="401"/>
      <c r="G609" s="404"/>
      <c r="H609" s="407"/>
      <c r="I609" s="410"/>
      <c r="J609" s="667"/>
      <c r="K609" s="135"/>
      <c r="L609" s="667"/>
      <c r="M609" s="135"/>
      <c r="N609" s="413"/>
      <c r="O609" s="413"/>
      <c r="P609" s="416"/>
      <c r="Q609" s="419"/>
      <c r="R609" s="419"/>
      <c r="S609" s="422"/>
      <c r="T609" s="449"/>
    </row>
    <row r="610" spans="2:20" ht="30" hidden="1" customHeight="1">
      <c r="B610" s="396">
        <v>2</v>
      </c>
      <c r="C610" s="433"/>
      <c r="D610" s="433"/>
      <c r="E610" s="433"/>
      <c r="F610" s="433"/>
      <c r="G610" s="436"/>
      <c r="H610" s="405"/>
      <c r="I610" s="439"/>
      <c r="J610" s="667"/>
      <c r="K610" s="135"/>
      <c r="L610" s="667"/>
      <c r="M610" s="135"/>
      <c r="N610" s="411"/>
      <c r="O610" s="411"/>
      <c r="P610" s="442"/>
      <c r="Q610" s="445"/>
      <c r="R610" s="445"/>
      <c r="S610" s="420">
        <f t="shared" ref="S610" si="112">IF(COUNTIF(J610:M612,"CUMPLE")&gt;=1,(G610*I610),0)* (IF(N610="PRESENTÓ CERTIFICADO",1,0))* (IF(O610="ACORDE A ITEM 5.2.1 (T.R.)",1,0) )* ( IF(OR(Q610="SIN OBSERVACIÓN", Q610="REQUERIMIENTOS SUBSANADOS"),1,0)) *(IF(OR(R610="NINGUNO", R610="CUMPLEN CON LO SOLICITADO"),1,0))</f>
        <v>0</v>
      </c>
      <c r="T610" s="449"/>
    </row>
    <row r="611" spans="2:20" ht="30" hidden="1" customHeight="1">
      <c r="B611" s="397"/>
      <c r="C611" s="434"/>
      <c r="D611" s="434"/>
      <c r="E611" s="434"/>
      <c r="F611" s="434"/>
      <c r="G611" s="437"/>
      <c r="H611" s="406"/>
      <c r="I611" s="440"/>
      <c r="J611" s="667"/>
      <c r="K611" s="135"/>
      <c r="L611" s="667"/>
      <c r="M611" s="135"/>
      <c r="N611" s="412"/>
      <c r="O611" s="412"/>
      <c r="P611" s="443"/>
      <c r="Q611" s="446"/>
      <c r="R611" s="446"/>
      <c r="S611" s="421"/>
      <c r="T611" s="449"/>
    </row>
    <row r="612" spans="2:20" ht="30" hidden="1" customHeight="1">
      <c r="B612" s="398"/>
      <c r="C612" s="435"/>
      <c r="D612" s="435"/>
      <c r="E612" s="435"/>
      <c r="F612" s="435"/>
      <c r="G612" s="438"/>
      <c r="H612" s="407"/>
      <c r="I612" s="441"/>
      <c r="J612" s="667"/>
      <c r="K612" s="135"/>
      <c r="L612" s="667"/>
      <c r="M612" s="135"/>
      <c r="N612" s="413"/>
      <c r="O612" s="413"/>
      <c r="P612" s="444"/>
      <c r="Q612" s="447"/>
      <c r="R612" s="447"/>
      <c r="S612" s="422"/>
      <c r="T612" s="449"/>
    </row>
    <row r="613" spans="2:20" ht="30" hidden="1" customHeight="1">
      <c r="B613" s="396">
        <v>3</v>
      </c>
      <c r="C613" s="399"/>
      <c r="D613" s="399"/>
      <c r="E613" s="399"/>
      <c r="F613" s="399"/>
      <c r="G613" s="402"/>
      <c r="H613" s="405"/>
      <c r="I613" s="408"/>
      <c r="J613" s="667"/>
      <c r="K613" s="135"/>
      <c r="L613" s="667"/>
      <c r="M613" s="135"/>
      <c r="N613" s="411"/>
      <c r="O613" s="411"/>
      <c r="P613" s="414"/>
      <c r="Q613" s="417"/>
      <c r="R613" s="417"/>
      <c r="S613" s="420">
        <f t="shared" ref="S613" si="113">IF(COUNTIF(J613:M615,"CUMPLE")&gt;=1,(G613*I613),0)* (IF(N613="PRESENTÓ CERTIFICADO",1,0))* (IF(O613="ACORDE A ITEM 5.2.1 (T.R.)",1,0) )* ( IF(OR(Q613="SIN OBSERVACIÓN", Q613="REQUERIMIENTOS SUBSANADOS"),1,0)) *(IF(OR(R613="NINGUNO", R613="CUMPLEN CON LO SOLICITADO"),1,0))</f>
        <v>0</v>
      </c>
      <c r="T613" s="449"/>
    </row>
    <row r="614" spans="2:20" ht="30" hidden="1" customHeight="1">
      <c r="B614" s="397"/>
      <c r="C614" s="400"/>
      <c r="D614" s="400"/>
      <c r="E614" s="400"/>
      <c r="F614" s="400"/>
      <c r="G614" s="403"/>
      <c r="H614" s="406"/>
      <c r="I614" s="409"/>
      <c r="J614" s="667"/>
      <c r="K614" s="135"/>
      <c r="L614" s="667"/>
      <c r="M614" s="135"/>
      <c r="N614" s="412"/>
      <c r="O614" s="412"/>
      <c r="P614" s="415"/>
      <c r="Q614" s="418"/>
      <c r="R614" s="418"/>
      <c r="S614" s="421"/>
      <c r="T614" s="449"/>
    </row>
    <row r="615" spans="2:20" ht="30" hidden="1" customHeight="1">
      <c r="B615" s="398"/>
      <c r="C615" s="401"/>
      <c r="D615" s="401"/>
      <c r="E615" s="401"/>
      <c r="F615" s="401"/>
      <c r="G615" s="404"/>
      <c r="H615" s="407"/>
      <c r="I615" s="410"/>
      <c r="J615" s="667"/>
      <c r="K615" s="135"/>
      <c r="L615" s="667"/>
      <c r="M615" s="135"/>
      <c r="N615" s="413"/>
      <c r="O615" s="413"/>
      <c r="P615" s="416"/>
      <c r="Q615" s="419"/>
      <c r="R615" s="419"/>
      <c r="S615" s="422"/>
      <c r="T615" s="449"/>
    </row>
    <row r="616" spans="2:20" ht="30" hidden="1" customHeight="1">
      <c r="B616" s="396">
        <v>4</v>
      </c>
      <c r="C616" s="433"/>
      <c r="D616" s="433"/>
      <c r="E616" s="433"/>
      <c r="F616" s="433"/>
      <c r="G616" s="436"/>
      <c r="H616" s="405"/>
      <c r="I616" s="439"/>
      <c r="J616" s="667"/>
      <c r="K616" s="135"/>
      <c r="L616" s="667"/>
      <c r="M616" s="135"/>
      <c r="N616" s="411"/>
      <c r="O616" s="411"/>
      <c r="P616" s="442"/>
      <c r="Q616" s="445"/>
      <c r="R616" s="445"/>
      <c r="S616" s="420">
        <f t="shared" ref="S616" si="114">IF(COUNTIF(J616:M618,"CUMPLE")&gt;=1,(G616*I616),0)* (IF(N616="PRESENTÓ CERTIFICADO",1,0))* (IF(O616="ACORDE A ITEM 5.2.1 (T.R.)",1,0) )* ( IF(OR(Q616="SIN OBSERVACIÓN", Q616="REQUERIMIENTOS SUBSANADOS"),1,0)) *(IF(OR(R616="NINGUNO", R616="CUMPLEN CON LO SOLICITADO"),1,0))</f>
        <v>0</v>
      </c>
      <c r="T616" s="449"/>
    </row>
    <row r="617" spans="2:20" ht="30" hidden="1" customHeight="1">
      <c r="B617" s="397"/>
      <c r="C617" s="434"/>
      <c r="D617" s="434"/>
      <c r="E617" s="434"/>
      <c r="F617" s="434"/>
      <c r="G617" s="437"/>
      <c r="H617" s="406"/>
      <c r="I617" s="440"/>
      <c r="J617" s="667"/>
      <c r="K617" s="135"/>
      <c r="L617" s="667"/>
      <c r="M617" s="135"/>
      <c r="N617" s="412"/>
      <c r="O617" s="412"/>
      <c r="P617" s="443"/>
      <c r="Q617" s="446"/>
      <c r="R617" s="446"/>
      <c r="S617" s="421"/>
      <c r="T617" s="449"/>
    </row>
    <row r="618" spans="2:20" ht="30" hidden="1" customHeight="1">
      <c r="B618" s="398"/>
      <c r="C618" s="435"/>
      <c r="D618" s="435"/>
      <c r="E618" s="435"/>
      <c r="F618" s="435"/>
      <c r="G618" s="438"/>
      <c r="H618" s="407"/>
      <c r="I618" s="441"/>
      <c r="J618" s="667"/>
      <c r="K618" s="135"/>
      <c r="L618" s="667"/>
      <c r="M618" s="135"/>
      <c r="N618" s="413"/>
      <c r="O618" s="413"/>
      <c r="P618" s="444"/>
      <c r="Q618" s="447"/>
      <c r="R618" s="447"/>
      <c r="S618" s="422"/>
      <c r="T618" s="449"/>
    </row>
    <row r="619" spans="2:20" ht="30" hidden="1" customHeight="1">
      <c r="B619" s="396">
        <v>5</v>
      </c>
      <c r="C619" s="399"/>
      <c r="D619" s="399"/>
      <c r="E619" s="399"/>
      <c r="F619" s="399"/>
      <c r="G619" s="402"/>
      <c r="H619" s="405"/>
      <c r="I619" s="408"/>
      <c r="J619" s="667"/>
      <c r="K619" s="135"/>
      <c r="L619" s="667"/>
      <c r="M619" s="135"/>
      <c r="N619" s="411"/>
      <c r="O619" s="411"/>
      <c r="P619" s="414"/>
      <c r="Q619" s="417"/>
      <c r="R619" s="417"/>
      <c r="S619" s="420">
        <f t="shared" ref="S619" si="115">IF(COUNTIF(J619:M621,"CUMPLE")&gt;=1,(G619*I619),0)* (IF(N619="PRESENTÓ CERTIFICADO",1,0))* (IF(O619="ACORDE A ITEM 5.2.1 (T.R.)",1,0) )* ( IF(OR(Q619="SIN OBSERVACIÓN", Q619="REQUERIMIENTOS SUBSANADOS"),1,0)) *(IF(OR(R619="NINGUNO", R619="CUMPLEN CON LO SOLICITADO"),1,0))</f>
        <v>0</v>
      </c>
      <c r="T619" s="449"/>
    </row>
    <row r="620" spans="2:20" ht="30" hidden="1" customHeight="1">
      <c r="B620" s="397"/>
      <c r="C620" s="400"/>
      <c r="D620" s="400"/>
      <c r="E620" s="400"/>
      <c r="F620" s="400"/>
      <c r="G620" s="403"/>
      <c r="H620" s="406"/>
      <c r="I620" s="409"/>
      <c r="J620" s="667"/>
      <c r="K620" s="135"/>
      <c r="L620" s="667"/>
      <c r="M620" s="135"/>
      <c r="N620" s="412"/>
      <c r="O620" s="412"/>
      <c r="P620" s="415"/>
      <c r="Q620" s="418"/>
      <c r="R620" s="418"/>
      <c r="S620" s="421"/>
      <c r="T620" s="449"/>
    </row>
    <row r="621" spans="2:20" ht="30" hidden="1" customHeight="1">
      <c r="B621" s="398"/>
      <c r="C621" s="401"/>
      <c r="D621" s="401"/>
      <c r="E621" s="401"/>
      <c r="F621" s="401"/>
      <c r="G621" s="404"/>
      <c r="H621" s="407"/>
      <c r="I621" s="410"/>
      <c r="J621" s="667"/>
      <c r="K621" s="135"/>
      <c r="L621" s="667"/>
      <c r="M621" s="135"/>
      <c r="N621" s="413"/>
      <c r="O621" s="413"/>
      <c r="P621" s="416"/>
      <c r="Q621" s="419"/>
      <c r="R621" s="419"/>
      <c r="S621" s="422"/>
      <c r="T621" s="450"/>
    </row>
    <row r="622" spans="2:20" ht="30" hidden="1" customHeight="1">
      <c r="B622" s="423" t="str">
        <f>IF(S623=" "," ",IF(S623&gt;=$H$6,"CUMPLE CON LA EXPERIENCIA REQUERIDA","NO CUMPLE CON LA EXPERIENCIA REQUERIDA"))</f>
        <v>NO CUMPLE CON LA EXPERIENCIA REQUERIDA</v>
      </c>
      <c r="C622" s="424"/>
      <c r="D622" s="424"/>
      <c r="E622" s="424"/>
      <c r="F622" s="424"/>
      <c r="G622" s="424"/>
      <c r="H622" s="424"/>
      <c r="I622" s="424"/>
      <c r="J622" s="424"/>
      <c r="K622" s="424"/>
      <c r="L622" s="424"/>
      <c r="M622" s="424"/>
      <c r="N622" s="424"/>
      <c r="O622" s="425"/>
      <c r="P622" s="429" t="s">
        <v>21</v>
      </c>
      <c r="Q622" s="430"/>
      <c r="R622" s="7"/>
      <c r="S622" s="6">
        <f>IF(T607="SI",SUM(S607:S621),0)</f>
        <v>0</v>
      </c>
      <c r="T622" s="431" t="str">
        <f>IF(S623=" "," ",IF(S623&gt;=$H$6,"CUMPLE","NO CUMPLE"))</f>
        <v>NO CUMPLE</v>
      </c>
    </row>
    <row r="623" spans="2:20" ht="30" hidden="1" customHeight="1">
      <c r="B623" s="426"/>
      <c r="C623" s="427"/>
      <c r="D623" s="427"/>
      <c r="E623" s="427"/>
      <c r="F623" s="427"/>
      <c r="G623" s="427"/>
      <c r="H623" s="427"/>
      <c r="I623" s="427"/>
      <c r="J623" s="427"/>
      <c r="K623" s="427"/>
      <c r="L623" s="427"/>
      <c r="M623" s="427"/>
      <c r="N623" s="427"/>
      <c r="O623" s="428"/>
      <c r="P623" s="429" t="s">
        <v>23</v>
      </c>
      <c r="Q623" s="430"/>
      <c r="R623" s="7"/>
      <c r="S623" s="74">
        <f>IFERROR((S622/$P$6)," ")</f>
        <v>0</v>
      </c>
      <c r="T623" s="432"/>
    </row>
    <row r="624" spans="2:20" ht="30" hidden="1" customHeight="1"/>
    <row r="625" spans="2:20" ht="30" hidden="1" customHeight="1"/>
    <row r="626" spans="2:20" ht="30" hidden="1" customHeight="1">
      <c r="B626" s="94">
        <v>29</v>
      </c>
      <c r="C626" s="451" t="s">
        <v>75</v>
      </c>
      <c r="D626" s="452"/>
      <c r="E626" s="453"/>
      <c r="F626" s="454" t="str">
        <f>IFERROR(VLOOKUP(B626,LISTA_OFERENTES,2,FALSE)," ")</f>
        <v>O14</v>
      </c>
      <c r="G626" s="455"/>
      <c r="H626" s="455"/>
      <c r="I626" s="455"/>
      <c r="J626" s="455"/>
      <c r="K626" s="455"/>
      <c r="L626" s="455"/>
      <c r="M626" s="455"/>
      <c r="N626" s="455"/>
      <c r="O626" s="456"/>
      <c r="P626" s="457" t="s">
        <v>102</v>
      </c>
      <c r="Q626" s="458"/>
      <c r="R626" s="459"/>
      <c r="S626" s="332">
        <f>5-(INT(COUNTBLANK(C629:C643))-10)</f>
        <v>0</v>
      </c>
      <c r="T626" s="2"/>
    </row>
    <row r="627" spans="2:20" ht="30" hidden="1" customHeight="1">
      <c r="B627" s="460" t="s">
        <v>43</v>
      </c>
      <c r="C627" s="462" t="s">
        <v>14</v>
      </c>
      <c r="D627" s="462" t="s">
        <v>15</v>
      </c>
      <c r="E627" s="462" t="s">
        <v>16</v>
      </c>
      <c r="F627" s="462" t="s">
        <v>17</v>
      </c>
      <c r="G627" s="462" t="s">
        <v>18</v>
      </c>
      <c r="H627" s="462" t="s">
        <v>19</v>
      </c>
      <c r="I627" s="462" t="s">
        <v>20</v>
      </c>
      <c r="J627" s="464" t="s">
        <v>50</v>
      </c>
      <c r="K627" s="465"/>
      <c r="L627" s="465"/>
      <c r="M627" s="466"/>
      <c r="N627" s="462" t="s">
        <v>76</v>
      </c>
      <c r="O627" s="462" t="s">
        <v>77</v>
      </c>
      <c r="P627" s="4" t="s">
        <v>78</v>
      </c>
      <c r="Q627" s="4"/>
      <c r="R627" s="462" t="s">
        <v>79</v>
      </c>
      <c r="S627" s="462" t="s">
        <v>80</v>
      </c>
      <c r="T627" s="462" t="str">
        <f>T319</f>
        <v>CUMPLE CON EL REQUERIMIENTO OBLIGATORIO DE QUE CADA CERTIFICADO DEBE ESTAR SOPORTADO EN MÍNIMO DOS DE LOS CÓDIGOS UNSPSC?</v>
      </c>
    </row>
    <row r="628" spans="2:20" ht="30" hidden="1" customHeight="1">
      <c r="B628" s="461"/>
      <c r="C628" s="463"/>
      <c r="D628" s="463"/>
      <c r="E628" s="463"/>
      <c r="F628" s="463"/>
      <c r="G628" s="463"/>
      <c r="H628" s="463"/>
      <c r="I628" s="463"/>
      <c r="J628" s="467" t="s">
        <v>82</v>
      </c>
      <c r="K628" s="468"/>
      <c r="L628" s="468"/>
      <c r="M628" s="469"/>
      <c r="N628" s="463"/>
      <c r="O628" s="463"/>
      <c r="P628" s="3" t="s">
        <v>12</v>
      </c>
      <c r="Q628" s="3" t="s">
        <v>81</v>
      </c>
      <c r="R628" s="463"/>
      <c r="S628" s="463"/>
      <c r="T628" s="463"/>
    </row>
    <row r="629" spans="2:20" ht="30" hidden="1" customHeight="1">
      <c r="B629" s="396">
        <v>1</v>
      </c>
      <c r="C629" s="399"/>
      <c r="D629" s="399"/>
      <c r="E629" s="399"/>
      <c r="F629" s="399"/>
      <c r="G629" s="402"/>
      <c r="H629" s="405"/>
      <c r="I629" s="408"/>
      <c r="J629" s="667"/>
      <c r="K629" s="135"/>
      <c r="L629" s="667"/>
      <c r="M629" s="135"/>
      <c r="N629" s="411"/>
      <c r="O629" s="411"/>
      <c r="P629" s="414"/>
      <c r="Q629" s="417"/>
      <c r="R629" s="417"/>
      <c r="S629" s="420">
        <f>IF(COUNTIF(J629:M631,"CUMPLE")&gt;=1,(G629*I629),0)* (IF(N629="PRESENTÓ CERTIFICADO",1,0))* (IF(O629="ACORDE A ITEM 5.2.1 (T.R.)",1,0) )* ( IF(OR(Q629="SIN OBSERVACIÓN", Q629="REQUERIMIENTOS SUBSANADOS"),1,0)) *(IF(OR(R629="NINGUNO", R629="CUMPLEN CON LO SOLICITADO"),1,0))</f>
        <v>0</v>
      </c>
      <c r="T629" s="448"/>
    </row>
    <row r="630" spans="2:20" ht="30" hidden="1" customHeight="1">
      <c r="B630" s="397"/>
      <c r="C630" s="400"/>
      <c r="D630" s="400"/>
      <c r="E630" s="400"/>
      <c r="F630" s="400"/>
      <c r="G630" s="403"/>
      <c r="H630" s="406"/>
      <c r="I630" s="409"/>
      <c r="J630" s="667"/>
      <c r="K630" s="135"/>
      <c r="L630" s="667"/>
      <c r="M630" s="135"/>
      <c r="N630" s="412"/>
      <c r="O630" s="412"/>
      <c r="P630" s="415"/>
      <c r="Q630" s="418"/>
      <c r="R630" s="418"/>
      <c r="S630" s="421"/>
      <c r="T630" s="449"/>
    </row>
    <row r="631" spans="2:20" ht="30" hidden="1" customHeight="1">
      <c r="B631" s="398"/>
      <c r="C631" s="401"/>
      <c r="D631" s="401"/>
      <c r="E631" s="401"/>
      <c r="F631" s="401"/>
      <c r="G631" s="404"/>
      <c r="H631" s="407"/>
      <c r="I631" s="410"/>
      <c r="J631" s="667"/>
      <c r="K631" s="135"/>
      <c r="L631" s="667"/>
      <c r="M631" s="135"/>
      <c r="N631" s="413"/>
      <c r="O631" s="413"/>
      <c r="P631" s="416"/>
      <c r="Q631" s="419"/>
      <c r="R631" s="419"/>
      <c r="S631" s="422"/>
      <c r="T631" s="449"/>
    </row>
    <row r="632" spans="2:20" ht="30" hidden="1" customHeight="1">
      <c r="B632" s="396">
        <v>2</v>
      </c>
      <c r="C632" s="433"/>
      <c r="D632" s="433"/>
      <c r="E632" s="433"/>
      <c r="F632" s="433"/>
      <c r="G632" s="436"/>
      <c r="H632" s="405"/>
      <c r="I632" s="439"/>
      <c r="J632" s="667"/>
      <c r="K632" s="135"/>
      <c r="L632" s="667"/>
      <c r="M632" s="135"/>
      <c r="N632" s="411"/>
      <c r="O632" s="411"/>
      <c r="P632" s="442"/>
      <c r="Q632" s="445"/>
      <c r="R632" s="445"/>
      <c r="S632" s="420">
        <f t="shared" ref="S632" si="116">IF(COUNTIF(J632:M634,"CUMPLE")&gt;=1,(G632*I632),0)* (IF(N632="PRESENTÓ CERTIFICADO",1,0))* (IF(O632="ACORDE A ITEM 5.2.1 (T.R.)",1,0) )* ( IF(OR(Q632="SIN OBSERVACIÓN", Q632="REQUERIMIENTOS SUBSANADOS"),1,0)) *(IF(OR(R632="NINGUNO", R632="CUMPLEN CON LO SOLICITADO"),1,0))</f>
        <v>0</v>
      </c>
      <c r="T632" s="449"/>
    </row>
    <row r="633" spans="2:20" ht="30" hidden="1" customHeight="1">
      <c r="B633" s="397"/>
      <c r="C633" s="434"/>
      <c r="D633" s="434"/>
      <c r="E633" s="434"/>
      <c r="F633" s="434"/>
      <c r="G633" s="437"/>
      <c r="H633" s="406"/>
      <c r="I633" s="440"/>
      <c r="J633" s="667"/>
      <c r="K633" s="135"/>
      <c r="L633" s="667"/>
      <c r="M633" s="135"/>
      <c r="N633" s="412"/>
      <c r="O633" s="412"/>
      <c r="P633" s="443"/>
      <c r="Q633" s="446"/>
      <c r="R633" s="446"/>
      <c r="S633" s="421"/>
      <c r="T633" s="449"/>
    </row>
    <row r="634" spans="2:20" ht="30" hidden="1" customHeight="1">
      <c r="B634" s="398"/>
      <c r="C634" s="435"/>
      <c r="D634" s="435"/>
      <c r="E634" s="435"/>
      <c r="F634" s="435"/>
      <c r="G634" s="438"/>
      <c r="H634" s="407"/>
      <c r="I634" s="441"/>
      <c r="J634" s="667"/>
      <c r="K634" s="135"/>
      <c r="L634" s="667"/>
      <c r="M634" s="135"/>
      <c r="N634" s="413"/>
      <c r="O634" s="413"/>
      <c r="P634" s="444"/>
      <c r="Q634" s="447"/>
      <c r="R634" s="447"/>
      <c r="S634" s="422"/>
      <c r="T634" s="449"/>
    </row>
    <row r="635" spans="2:20" ht="30" hidden="1" customHeight="1">
      <c r="B635" s="396">
        <v>3</v>
      </c>
      <c r="C635" s="399"/>
      <c r="D635" s="399"/>
      <c r="E635" s="399"/>
      <c r="F635" s="399"/>
      <c r="G635" s="402"/>
      <c r="H635" s="405"/>
      <c r="I635" s="408"/>
      <c r="J635" s="667"/>
      <c r="K635" s="135"/>
      <c r="L635" s="667"/>
      <c r="M635" s="135"/>
      <c r="N635" s="411"/>
      <c r="O635" s="411"/>
      <c r="P635" s="414"/>
      <c r="Q635" s="417"/>
      <c r="R635" s="417"/>
      <c r="S635" s="420">
        <f t="shared" ref="S635" si="117">IF(COUNTIF(J635:M637,"CUMPLE")&gt;=1,(G635*I635),0)* (IF(N635="PRESENTÓ CERTIFICADO",1,0))* (IF(O635="ACORDE A ITEM 5.2.1 (T.R.)",1,0) )* ( IF(OR(Q635="SIN OBSERVACIÓN", Q635="REQUERIMIENTOS SUBSANADOS"),1,0)) *(IF(OR(R635="NINGUNO", R635="CUMPLEN CON LO SOLICITADO"),1,0))</f>
        <v>0</v>
      </c>
      <c r="T635" s="449"/>
    </row>
    <row r="636" spans="2:20" ht="30" hidden="1" customHeight="1">
      <c r="B636" s="397"/>
      <c r="C636" s="400"/>
      <c r="D636" s="400"/>
      <c r="E636" s="400"/>
      <c r="F636" s="400"/>
      <c r="G636" s="403"/>
      <c r="H636" s="406"/>
      <c r="I636" s="409"/>
      <c r="J636" s="667"/>
      <c r="K636" s="135"/>
      <c r="L636" s="667"/>
      <c r="M636" s="135"/>
      <c r="N636" s="412"/>
      <c r="O636" s="412"/>
      <c r="P636" s="415"/>
      <c r="Q636" s="418"/>
      <c r="R636" s="418"/>
      <c r="S636" s="421"/>
      <c r="T636" s="449"/>
    </row>
    <row r="637" spans="2:20" ht="30" hidden="1" customHeight="1">
      <c r="B637" s="398"/>
      <c r="C637" s="401"/>
      <c r="D637" s="401"/>
      <c r="E637" s="401"/>
      <c r="F637" s="401"/>
      <c r="G637" s="404"/>
      <c r="H637" s="407"/>
      <c r="I637" s="410"/>
      <c r="J637" s="667"/>
      <c r="K637" s="135"/>
      <c r="L637" s="667"/>
      <c r="M637" s="135"/>
      <c r="N637" s="413"/>
      <c r="O637" s="413"/>
      <c r="P637" s="416"/>
      <c r="Q637" s="419"/>
      <c r="R637" s="419"/>
      <c r="S637" s="422"/>
      <c r="T637" s="449"/>
    </row>
    <row r="638" spans="2:20" ht="30" hidden="1" customHeight="1">
      <c r="B638" s="396">
        <v>4</v>
      </c>
      <c r="C638" s="433"/>
      <c r="D638" s="433"/>
      <c r="E638" s="433"/>
      <c r="F638" s="433"/>
      <c r="G638" s="436"/>
      <c r="H638" s="405"/>
      <c r="I638" s="439"/>
      <c r="J638" s="667"/>
      <c r="K638" s="135"/>
      <c r="L638" s="667"/>
      <c r="M638" s="135"/>
      <c r="N638" s="411"/>
      <c r="O638" s="411"/>
      <c r="P638" s="442"/>
      <c r="Q638" s="445"/>
      <c r="R638" s="445"/>
      <c r="S638" s="420">
        <f t="shared" ref="S638" si="118">IF(COUNTIF(J638:M640,"CUMPLE")&gt;=1,(G638*I638),0)* (IF(N638="PRESENTÓ CERTIFICADO",1,0))* (IF(O638="ACORDE A ITEM 5.2.1 (T.R.)",1,0) )* ( IF(OR(Q638="SIN OBSERVACIÓN", Q638="REQUERIMIENTOS SUBSANADOS"),1,0)) *(IF(OR(R638="NINGUNO", R638="CUMPLEN CON LO SOLICITADO"),1,0))</f>
        <v>0</v>
      </c>
      <c r="T638" s="449"/>
    </row>
    <row r="639" spans="2:20" ht="30" hidden="1" customHeight="1">
      <c r="B639" s="397"/>
      <c r="C639" s="434"/>
      <c r="D639" s="434"/>
      <c r="E639" s="434"/>
      <c r="F639" s="434"/>
      <c r="G639" s="437"/>
      <c r="H639" s="406"/>
      <c r="I639" s="440"/>
      <c r="J639" s="667"/>
      <c r="K639" s="135"/>
      <c r="L639" s="667"/>
      <c r="M639" s="135"/>
      <c r="N639" s="412"/>
      <c r="O639" s="412"/>
      <c r="P639" s="443"/>
      <c r="Q639" s="446"/>
      <c r="R639" s="446"/>
      <c r="S639" s="421"/>
      <c r="T639" s="449"/>
    </row>
    <row r="640" spans="2:20" ht="30" hidden="1" customHeight="1">
      <c r="B640" s="398"/>
      <c r="C640" s="435"/>
      <c r="D640" s="435"/>
      <c r="E640" s="435"/>
      <c r="F640" s="435"/>
      <c r="G640" s="438"/>
      <c r="H640" s="407"/>
      <c r="I640" s="441"/>
      <c r="J640" s="667"/>
      <c r="K640" s="135"/>
      <c r="L640" s="667"/>
      <c r="M640" s="135"/>
      <c r="N640" s="413"/>
      <c r="O640" s="413"/>
      <c r="P640" s="444"/>
      <c r="Q640" s="447"/>
      <c r="R640" s="447"/>
      <c r="S640" s="422"/>
      <c r="T640" s="449"/>
    </row>
    <row r="641" spans="2:20" ht="30" hidden="1" customHeight="1">
      <c r="B641" s="396">
        <v>5</v>
      </c>
      <c r="C641" s="399"/>
      <c r="D641" s="399"/>
      <c r="E641" s="399"/>
      <c r="F641" s="399"/>
      <c r="G641" s="402"/>
      <c r="H641" s="405"/>
      <c r="I641" s="408"/>
      <c r="J641" s="667"/>
      <c r="K641" s="135"/>
      <c r="L641" s="667"/>
      <c r="M641" s="135"/>
      <c r="N641" s="411"/>
      <c r="O641" s="411"/>
      <c r="P641" s="414"/>
      <c r="Q641" s="417"/>
      <c r="R641" s="417"/>
      <c r="S641" s="420">
        <f t="shared" ref="S641" si="119">IF(COUNTIF(J641:M643,"CUMPLE")&gt;=1,(G641*I641),0)* (IF(N641="PRESENTÓ CERTIFICADO",1,0))* (IF(O641="ACORDE A ITEM 5.2.1 (T.R.)",1,0) )* ( IF(OR(Q641="SIN OBSERVACIÓN", Q641="REQUERIMIENTOS SUBSANADOS"),1,0)) *(IF(OR(R641="NINGUNO", R641="CUMPLEN CON LO SOLICITADO"),1,0))</f>
        <v>0</v>
      </c>
      <c r="T641" s="449"/>
    </row>
    <row r="642" spans="2:20" ht="30" hidden="1" customHeight="1">
      <c r="B642" s="397"/>
      <c r="C642" s="400"/>
      <c r="D642" s="400"/>
      <c r="E642" s="400"/>
      <c r="F642" s="400"/>
      <c r="G642" s="403"/>
      <c r="H642" s="406"/>
      <c r="I642" s="409"/>
      <c r="J642" s="667"/>
      <c r="K642" s="135"/>
      <c r="L642" s="667"/>
      <c r="M642" s="135"/>
      <c r="N642" s="412"/>
      <c r="O642" s="412"/>
      <c r="P642" s="415"/>
      <c r="Q642" s="418"/>
      <c r="R642" s="418"/>
      <c r="S642" s="421"/>
      <c r="T642" s="449"/>
    </row>
    <row r="643" spans="2:20" ht="30" hidden="1" customHeight="1">
      <c r="B643" s="398"/>
      <c r="C643" s="401"/>
      <c r="D643" s="401"/>
      <c r="E643" s="401"/>
      <c r="F643" s="401"/>
      <c r="G643" s="404"/>
      <c r="H643" s="407"/>
      <c r="I643" s="410"/>
      <c r="J643" s="667"/>
      <c r="K643" s="135"/>
      <c r="L643" s="667"/>
      <c r="M643" s="135"/>
      <c r="N643" s="413"/>
      <c r="O643" s="413"/>
      <c r="P643" s="416"/>
      <c r="Q643" s="419"/>
      <c r="R643" s="419"/>
      <c r="S643" s="422"/>
      <c r="T643" s="450"/>
    </row>
    <row r="644" spans="2:20" ht="30" hidden="1" customHeight="1">
      <c r="B644" s="423" t="str">
        <f>IF(S645=" "," ",IF(S645&gt;=$H$6,"CUMPLE CON LA EXPERIENCIA REQUERIDA","NO CUMPLE CON LA EXPERIENCIA REQUERIDA"))</f>
        <v>NO CUMPLE CON LA EXPERIENCIA REQUERIDA</v>
      </c>
      <c r="C644" s="424"/>
      <c r="D644" s="424"/>
      <c r="E644" s="424"/>
      <c r="F644" s="424"/>
      <c r="G644" s="424"/>
      <c r="H644" s="424"/>
      <c r="I644" s="424"/>
      <c r="J644" s="424"/>
      <c r="K644" s="424"/>
      <c r="L644" s="424"/>
      <c r="M644" s="424"/>
      <c r="N644" s="424"/>
      <c r="O644" s="425"/>
      <c r="P644" s="429" t="s">
        <v>21</v>
      </c>
      <c r="Q644" s="430"/>
      <c r="R644" s="7"/>
      <c r="S644" s="6">
        <f>IF(T629="SI",SUM(S629:S643),0)</f>
        <v>0</v>
      </c>
      <c r="T644" s="431" t="str">
        <f>IF(S645=" "," ",IF(S645&gt;=$H$6,"CUMPLE","NO CUMPLE"))</f>
        <v>NO CUMPLE</v>
      </c>
    </row>
    <row r="645" spans="2:20" ht="30" hidden="1" customHeight="1">
      <c r="B645" s="426"/>
      <c r="C645" s="427"/>
      <c r="D645" s="427"/>
      <c r="E645" s="427"/>
      <c r="F645" s="427"/>
      <c r="G645" s="427"/>
      <c r="H645" s="427"/>
      <c r="I645" s="427"/>
      <c r="J645" s="427"/>
      <c r="K645" s="427"/>
      <c r="L645" s="427"/>
      <c r="M645" s="427"/>
      <c r="N645" s="427"/>
      <c r="O645" s="428"/>
      <c r="P645" s="429" t="s">
        <v>23</v>
      </c>
      <c r="Q645" s="430"/>
      <c r="R645" s="7"/>
      <c r="S645" s="74">
        <f>IFERROR((S644/$P$6)," ")</f>
        <v>0</v>
      </c>
      <c r="T645" s="432"/>
    </row>
    <row r="646" spans="2:20" ht="30" hidden="1" customHeight="1"/>
    <row r="647" spans="2:20" ht="30" hidden="1" customHeight="1"/>
    <row r="648" spans="2:20" ht="30" hidden="1" customHeight="1">
      <c r="B648" s="94">
        <v>30</v>
      </c>
      <c r="C648" s="451" t="s">
        <v>75</v>
      </c>
      <c r="D648" s="452"/>
      <c r="E648" s="453"/>
      <c r="F648" s="454" t="str">
        <f>IFERROR(VLOOKUP(B648,LISTA_OFERENTES,2,FALSE)," ")</f>
        <v>O15</v>
      </c>
      <c r="G648" s="455"/>
      <c r="H648" s="455"/>
      <c r="I648" s="455"/>
      <c r="J648" s="455"/>
      <c r="K648" s="455"/>
      <c r="L648" s="455"/>
      <c r="M648" s="455"/>
      <c r="N648" s="455"/>
      <c r="O648" s="456"/>
      <c r="P648" s="457" t="s">
        <v>102</v>
      </c>
      <c r="Q648" s="458"/>
      <c r="R648" s="459"/>
      <c r="S648" s="332">
        <f>5-(INT(COUNTBLANK(C651:C665))-10)</f>
        <v>0</v>
      </c>
      <c r="T648" s="2"/>
    </row>
    <row r="649" spans="2:20" ht="30" hidden="1" customHeight="1">
      <c r="B649" s="460" t="s">
        <v>43</v>
      </c>
      <c r="C649" s="462" t="s">
        <v>14</v>
      </c>
      <c r="D649" s="462" t="s">
        <v>15</v>
      </c>
      <c r="E649" s="462" t="s">
        <v>16</v>
      </c>
      <c r="F649" s="462" t="s">
        <v>17</v>
      </c>
      <c r="G649" s="462" t="s">
        <v>18</v>
      </c>
      <c r="H649" s="462" t="s">
        <v>19</v>
      </c>
      <c r="I649" s="462" t="s">
        <v>20</v>
      </c>
      <c r="J649" s="464" t="s">
        <v>50</v>
      </c>
      <c r="K649" s="465"/>
      <c r="L649" s="465"/>
      <c r="M649" s="466"/>
      <c r="N649" s="462" t="s">
        <v>76</v>
      </c>
      <c r="O649" s="462" t="s">
        <v>77</v>
      </c>
      <c r="P649" s="4" t="s">
        <v>78</v>
      </c>
      <c r="Q649" s="4"/>
      <c r="R649" s="462" t="s">
        <v>79</v>
      </c>
      <c r="S649" s="462" t="s">
        <v>80</v>
      </c>
      <c r="T649" s="462" t="str">
        <f>T341</f>
        <v>CUMPLE CON EL REQUERIMIENTO OBLIGATORIO DE QUE CADA CERTIFICADO DEBE ESTAR SOPORTADO EN MÍNIMO DOS DE LOS CÓDIGOS UNSPSC?</v>
      </c>
    </row>
    <row r="650" spans="2:20" ht="56.25" hidden="1" customHeight="1">
      <c r="B650" s="461"/>
      <c r="C650" s="463"/>
      <c r="D650" s="463"/>
      <c r="E650" s="463"/>
      <c r="F650" s="463"/>
      <c r="G650" s="463"/>
      <c r="H650" s="463"/>
      <c r="I650" s="463"/>
      <c r="J650" s="467" t="s">
        <v>82</v>
      </c>
      <c r="K650" s="468"/>
      <c r="L650" s="468"/>
      <c r="M650" s="469"/>
      <c r="N650" s="463"/>
      <c r="O650" s="463"/>
      <c r="P650" s="3" t="s">
        <v>12</v>
      </c>
      <c r="Q650" s="3" t="s">
        <v>81</v>
      </c>
      <c r="R650" s="463"/>
      <c r="S650" s="463"/>
      <c r="T650" s="463"/>
    </row>
    <row r="651" spans="2:20" ht="30" hidden="1" customHeight="1">
      <c r="B651" s="396">
        <v>1</v>
      </c>
      <c r="C651" s="399"/>
      <c r="D651" s="399"/>
      <c r="E651" s="399"/>
      <c r="F651" s="399"/>
      <c r="G651" s="402"/>
      <c r="H651" s="405"/>
      <c r="I651" s="408"/>
      <c r="J651" s="667"/>
      <c r="K651" s="135"/>
      <c r="L651" s="667"/>
      <c r="M651" s="135"/>
      <c r="N651" s="411"/>
      <c r="O651" s="411"/>
      <c r="P651" s="414"/>
      <c r="Q651" s="417"/>
      <c r="R651" s="417"/>
      <c r="S651" s="420">
        <f>IF(COUNTIF(J651:M653,"CUMPLE")&gt;=1,(G651*I651),0)* (IF(N651="PRESENTÓ CERTIFICADO",1,0))* (IF(O651="ACORDE A ITEM 5.2.1 (T.R.)",1,0) )* ( IF(OR(Q651="SIN OBSERVACIÓN", Q651="REQUERIMIENTOS SUBSANADOS"),1,0)) *(IF(OR(R651="NINGUNO", R651="CUMPLEN CON LO SOLICITADO"),1,0))</f>
        <v>0</v>
      </c>
      <c r="T651" s="448"/>
    </row>
    <row r="652" spans="2:20" ht="30" hidden="1" customHeight="1">
      <c r="B652" s="397"/>
      <c r="C652" s="400"/>
      <c r="D652" s="400"/>
      <c r="E652" s="400"/>
      <c r="F652" s="400"/>
      <c r="G652" s="403"/>
      <c r="H652" s="406"/>
      <c r="I652" s="409"/>
      <c r="J652" s="667"/>
      <c r="K652" s="135"/>
      <c r="L652" s="667"/>
      <c r="M652" s="135"/>
      <c r="N652" s="412"/>
      <c r="O652" s="412"/>
      <c r="P652" s="415"/>
      <c r="Q652" s="418"/>
      <c r="R652" s="418"/>
      <c r="S652" s="421"/>
      <c r="T652" s="449"/>
    </row>
    <row r="653" spans="2:20" ht="30" hidden="1" customHeight="1">
      <c r="B653" s="398"/>
      <c r="C653" s="401"/>
      <c r="D653" s="401"/>
      <c r="E653" s="401"/>
      <c r="F653" s="401"/>
      <c r="G653" s="404"/>
      <c r="H653" s="407"/>
      <c r="I653" s="410"/>
      <c r="J653" s="667"/>
      <c r="K653" s="135"/>
      <c r="L653" s="667"/>
      <c r="M653" s="135"/>
      <c r="N653" s="413"/>
      <c r="O653" s="413"/>
      <c r="P653" s="416"/>
      <c r="Q653" s="419"/>
      <c r="R653" s="419"/>
      <c r="S653" s="422"/>
      <c r="T653" s="449"/>
    </row>
    <row r="654" spans="2:20" ht="30" hidden="1" customHeight="1">
      <c r="B654" s="396">
        <v>2</v>
      </c>
      <c r="C654" s="433"/>
      <c r="D654" s="433"/>
      <c r="E654" s="433"/>
      <c r="F654" s="433"/>
      <c r="G654" s="436"/>
      <c r="H654" s="405"/>
      <c r="I654" s="439"/>
      <c r="J654" s="667"/>
      <c r="K654" s="135"/>
      <c r="L654" s="667"/>
      <c r="M654" s="135"/>
      <c r="N654" s="411"/>
      <c r="O654" s="411"/>
      <c r="P654" s="442"/>
      <c r="Q654" s="445"/>
      <c r="R654" s="445"/>
      <c r="S654" s="420">
        <f t="shared" ref="S654" si="120">IF(COUNTIF(J654:M656,"CUMPLE")&gt;=1,(G654*I654),0)* (IF(N654="PRESENTÓ CERTIFICADO",1,0))* (IF(O654="ACORDE A ITEM 5.2.1 (T.R.)",1,0) )* ( IF(OR(Q654="SIN OBSERVACIÓN", Q654="REQUERIMIENTOS SUBSANADOS"),1,0)) *(IF(OR(R654="NINGUNO", R654="CUMPLEN CON LO SOLICITADO"),1,0))</f>
        <v>0</v>
      </c>
      <c r="T654" s="449"/>
    </row>
    <row r="655" spans="2:20" ht="30" hidden="1" customHeight="1">
      <c r="B655" s="397"/>
      <c r="C655" s="434"/>
      <c r="D655" s="434"/>
      <c r="E655" s="434"/>
      <c r="F655" s="434"/>
      <c r="G655" s="437"/>
      <c r="H655" s="406"/>
      <c r="I655" s="440"/>
      <c r="J655" s="667"/>
      <c r="K655" s="135"/>
      <c r="L655" s="667"/>
      <c r="M655" s="135"/>
      <c r="N655" s="412"/>
      <c r="O655" s="412"/>
      <c r="P655" s="443"/>
      <c r="Q655" s="446"/>
      <c r="R655" s="446"/>
      <c r="S655" s="421"/>
      <c r="T655" s="449"/>
    </row>
    <row r="656" spans="2:20" ht="30" hidden="1" customHeight="1">
      <c r="B656" s="398"/>
      <c r="C656" s="435"/>
      <c r="D656" s="435"/>
      <c r="E656" s="435"/>
      <c r="F656" s="435"/>
      <c r="G656" s="438"/>
      <c r="H656" s="407"/>
      <c r="I656" s="441"/>
      <c r="J656" s="667"/>
      <c r="K656" s="135"/>
      <c r="L656" s="667"/>
      <c r="M656" s="135"/>
      <c r="N656" s="413"/>
      <c r="O656" s="413"/>
      <c r="P656" s="444"/>
      <c r="Q656" s="447"/>
      <c r="R656" s="447"/>
      <c r="S656" s="422"/>
      <c r="T656" s="449"/>
    </row>
    <row r="657" spans="2:20" ht="30" hidden="1" customHeight="1">
      <c r="B657" s="396">
        <v>3</v>
      </c>
      <c r="C657" s="399"/>
      <c r="D657" s="399"/>
      <c r="E657" s="399"/>
      <c r="F657" s="399"/>
      <c r="G657" s="402"/>
      <c r="H657" s="405"/>
      <c r="I657" s="408"/>
      <c r="J657" s="667"/>
      <c r="K657" s="135"/>
      <c r="L657" s="667"/>
      <c r="M657" s="135"/>
      <c r="N657" s="411"/>
      <c r="O657" s="411"/>
      <c r="P657" s="414"/>
      <c r="Q657" s="417"/>
      <c r="R657" s="417"/>
      <c r="S657" s="420">
        <f t="shared" ref="S657" si="121">IF(COUNTIF(J657:M659,"CUMPLE")&gt;=1,(G657*I657),0)* (IF(N657="PRESENTÓ CERTIFICADO",1,0))* (IF(O657="ACORDE A ITEM 5.2.1 (T.R.)",1,0) )* ( IF(OR(Q657="SIN OBSERVACIÓN", Q657="REQUERIMIENTOS SUBSANADOS"),1,0)) *(IF(OR(R657="NINGUNO", R657="CUMPLEN CON LO SOLICITADO"),1,0))</f>
        <v>0</v>
      </c>
      <c r="T657" s="449"/>
    </row>
    <row r="658" spans="2:20" ht="30" hidden="1" customHeight="1">
      <c r="B658" s="397"/>
      <c r="C658" s="400"/>
      <c r="D658" s="400"/>
      <c r="E658" s="400"/>
      <c r="F658" s="400"/>
      <c r="G658" s="403"/>
      <c r="H658" s="406"/>
      <c r="I658" s="409"/>
      <c r="J658" s="667"/>
      <c r="K658" s="135"/>
      <c r="L658" s="667"/>
      <c r="M658" s="135"/>
      <c r="N658" s="412"/>
      <c r="O658" s="412"/>
      <c r="P658" s="415"/>
      <c r="Q658" s="418"/>
      <c r="R658" s="418"/>
      <c r="S658" s="421"/>
      <c r="T658" s="449"/>
    </row>
    <row r="659" spans="2:20" ht="30" hidden="1" customHeight="1">
      <c r="B659" s="398"/>
      <c r="C659" s="401"/>
      <c r="D659" s="401"/>
      <c r="E659" s="401"/>
      <c r="F659" s="401"/>
      <c r="G659" s="404"/>
      <c r="H659" s="407"/>
      <c r="I659" s="410"/>
      <c r="J659" s="667"/>
      <c r="K659" s="135"/>
      <c r="L659" s="667"/>
      <c r="M659" s="135"/>
      <c r="N659" s="413"/>
      <c r="O659" s="413"/>
      <c r="P659" s="416"/>
      <c r="Q659" s="419"/>
      <c r="R659" s="419"/>
      <c r="S659" s="422"/>
      <c r="T659" s="449"/>
    </row>
    <row r="660" spans="2:20" ht="30" hidden="1" customHeight="1">
      <c r="B660" s="396">
        <v>4</v>
      </c>
      <c r="C660" s="433"/>
      <c r="D660" s="433"/>
      <c r="E660" s="433"/>
      <c r="F660" s="433"/>
      <c r="G660" s="436"/>
      <c r="H660" s="405"/>
      <c r="I660" s="439"/>
      <c r="J660" s="667"/>
      <c r="K660" s="135"/>
      <c r="L660" s="667"/>
      <c r="M660" s="135"/>
      <c r="N660" s="411"/>
      <c r="O660" s="411"/>
      <c r="P660" s="442"/>
      <c r="Q660" s="445"/>
      <c r="R660" s="445"/>
      <c r="S660" s="420">
        <f t="shared" ref="S660" si="122">IF(COUNTIF(J660:M662,"CUMPLE")&gt;=1,(G660*I660),0)* (IF(N660="PRESENTÓ CERTIFICADO",1,0))* (IF(O660="ACORDE A ITEM 5.2.1 (T.R.)",1,0) )* ( IF(OR(Q660="SIN OBSERVACIÓN", Q660="REQUERIMIENTOS SUBSANADOS"),1,0)) *(IF(OR(R660="NINGUNO", R660="CUMPLEN CON LO SOLICITADO"),1,0))</f>
        <v>0</v>
      </c>
      <c r="T660" s="449"/>
    </row>
    <row r="661" spans="2:20" ht="30" hidden="1" customHeight="1">
      <c r="B661" s="397"/>
      <c r="C661" s="434"/>
      <c r="D661" s="434"/>
      <c r="E661" s="434"/>
      <c r="F661" s="434"/>
      <c r="G661" s="437"/>
      <c r="H661" s="406"/>
      <c r="I661" s="440"/>
      <c r="J661" s="667"/>
      <c r="K661" s="135"/>
      <c r="L661" s="667"/>
      <c r="M661" s="135"/>
      <c r="N661" s="412"/>
      <c r="O661" s="412"/>
      <c r="P661" s="443"/>
      <c r="Q661" s="446"/>
      <c r="R661" s="446"/>
      <c r="S661" s="421"/>
      <c r="T661" s="449"/>
    </row>
    <row r="662" spans="2:20" ht="30" hidden="1" customHeight="1">
      <c r="B662" s="398"/>
      <c r="C662" s="435"/>
      <c r="D662" s="435"/>
      <c r="E662" s="435"/>
      <c r="F662" s="435"/>
      <c r="G662" s="438"/>
      <c r="H662" s="407"/>
      <c r="I662" s="441"/>
      <c r="J662" s="667"/>
      <c r="K662" s="135"/>
      <c r="L662" s="667"/>
      <c r="M662" s="135"/>
      <c r="N662" s="413"/>
      <c r="O662" s="413"/>
      <c r="P662" s="444"/>
      <c r="Q662" s="447"/>
      <c r="R662" s="447"/>
      <c r="S662" s="422"/>
      <c r="T662" s="449"/>
    </row>
    <row r="663" spans="2:20" ht="30" hidden="1" customHeight="1">
      <c r="B663" s="396">
        <v>5</v>
      </c>
      <c r="C663" s="399"/>
      <c r="D663" s="399"/>
      <c r="E663" s="399"/>
      <c r="F663" s="399"/>
      <c r="G663" s="402"/>
      <c r="H663" s="405"/>
      <c r="I663" s="408"/>
      <c r="J663" s="667"/>
      <c r="K663" s="135"/>
      <c r="L663" s="667"/>
      <c r="M663" s="135"/>
      <c r="N663" s="411"/>
      <c r="O663" s="411"/>
      <c r="P663" s="414"/>
      <c r="Q663" s="417"/>
      <c r="R663" s="417"/>
      <c r="S663" s="420">
        <f t="shared" ref="S663" si="123">IF(COUNTIF(J663:M665,"CUMPLE")&gt;=1,(G663*I663),0)* (IF(N663="PRESENTÓ CERTIFICADO",1,0))* (IF(O663="ACORDE A ITEM 5.2.1 (T.R.)",1,0) )* ( IF(OR(Q663="SIN OBSERVACIÓN", Q663="REQUERIMIENTOS SUBSANADOS"),1,0)) *(IF(OR(R663="NINGUNO", R663="CUMPLEN CON LO SOLICITADO"),1,0))</f>
        <v>0</v>
      </c>
      <c r="T663" s="449"/>
    </row>
    <row r="664" spans="2:20" ht="30" hidden="1" customHeight="1">
      <c r="B664" s="397"/>
      <c r="C664" s="400"/>
      <c r="D664" s="400"/>
      <c r="E664" s="400"/>
      <c r="F664" s="400"/>
      <c r="G664" s="403"/>
      <c r="H664" s="406"/>
      <c r="I664" s="409"/>
      <c r="J664" s="667"/>
      <c r="K664" s="135"/>
      <c r="L664" s="667"/>
      <c r="M664" s="135"/>
      <c r="N664" s="412"/>
      <c r="O664" s="412"/>
      <c r="P664" s="415"/>
      <c r="Q664" s="418"/>
      <c r="R664" s="418"/>
      <c r="S664" s="421"/>
      <c r="T664" s="449"/>
    </row>
    <row r="665" spans="2:20" ht="30" hidden="1" customHeight="1">
      <c r="B665" s="398"/>
      <c r="C665" s="401"/>
      <c r="D665" s="401"/>
      <c r="E665" s="401"/>
      <c r="F665" s="401"/>
      <c r="G665" s="404"/>
      <c r="H665" s="407"/>
      <c r="I665" s="410"/>
      <c r="J665" s="667"/>
      <c r="K665" s="135"/>
      <c r="L665" s="667"/>
      <c r="M665" s="135"/>
      <c r="N665" s="413"/>
      <c r="O665" s="413"/>
      <c r="P665" s="416"/>
      <c r="Q665" s="419"/>
      <c r="R665" s="419"/>
      <c r="S665" s="422"/>
      <c r="T665" s="450"/>
    </row>
    <row r="666" spans="2:20" ht="30" hidden="1" customHeight="1">
      <c r="B666" s="423" t="str">
        <f>IF(S667=" "," ",IF(S667&gt;=$H$6,"CUMPLE CON LA EXPERIENCIA REQUERIDA","NO CUMPLE CON LA EXPERIENCIA REQUERIDA"))</f>
        <v>NO CUMPLE CON LA EXPERIENCIA REQUERIDA</v>
      </c>
      <c r="C666" s="424"/>
      <c r="D666" s="424"/>
      <c r="E666" s="424"/>
      <c r="F666" s="424"/>
      <c r="G666" s="424"/>
      <c r="H666" s="424"/>
      <c r="I666" s="424"/>
      <c r="J666" s="424"/>
      <c r="K666" s="424"/>
      <c r="L666" s="424"/>
      <c r="M666" s="424"/>
      <c r="N666" s="424"/>
      <c r="O666" s="425"/>
      <c r="P666" s="429" t="s">
        <v>21</v>
      </c>
      <c r="Q666" s="430"/>
      <c r="R666" s="7"/>
      <c r="S666" s="6">
        <f>IF(T651="SI",SUM(S651:S665),0)</f>
        <v>0</v>
      </c>
      <c r="T666" s="431" t="str">
        <f>IF(S667=" "," ",IF(S667&gt;=$H$6,"CUMPLE","NO CUMPLE"))</f>
        <v>NO CUMPLE</v>
      </c>
    </row>
    <row r="667" spans="2:20" ht="30" hidden="1" customHeight="1">
      <c r="B667" s="426"/>
      <c r="C667" s="427"/>
      <c r="D667" s="427"/>
      <c r="E667" s="427"/>
      <c r="F667" s="427"/>
      <c r="G667" s="427"/>
      <c r="H667" s="427"/>
      <c r="I667" s="427"/>
      <c r="J667" s="427"/>
      <c r="K667" s="427"/>
      <c r="L667" s="427"/>
      <c r="M667" s="427"/>
      <c r="N667" s="427"/>
      <c r="O667" s="428"/>
      <c r="P667" s="429" t="s">
        <v>23</v>
      </c>
      <c r="Q667" s="430"/>
      <c r="R667" s="7"/>
      <c r="S667" s="74">
        <f>IFERROR((S666/$P$6)," ")</f>
        <v>0</v>
      </c>
      <c r="T667" s="432"/>
    </row>
    <row r="668" spans="2:20" ht="30" hidden="1" customHeight="1"/>
    <row r="669" spans="2:20" ht="30" hidden="1" customHeight="1"/>
    <row r="670" spans="2:20" ht="30" hidden="1" customHeight="1"/>
    <row r="671" spans="2:20" ht="30" hidden="1" customHeight="1"/>
    <row r="673" spans="9:9" ht="30" customHeight="1">
      <c r="I673" s="310"/>
    </row>
  </sheetData>
  <sheetProtection algorithmName="SHA-512" hashValue="jpVEgXlNj5IIYcL6NoiAze+5NKefDZDVYp+Fhbph0XCyFklleSRsRrpW/8aOz4KmTTnKPiNzrKmze32/ddFQBQ==" saltValue="gCQmhTFU+/ULOpq2VvOM9Q==" spinCount="100000" sheet="1" objects="1" scenarios="1"/>
  <mergeCells count="2800">
    <mergeCell ref="B380:O381"/>
    <mergeCell ref="P380:Q380"/>
    <mergeCell ref="T380:T381"/>
    <mergeCell ref="P381:Q381"/>
    <mergeCell ref="E371:E373"/>
    <mergeCell ref="F371:F373"/>
    <mergeCell ref="G371:G373"/>
    <mergeCell ref="H371:H373"/>
    <mergeCell ref="I371:I373"/>
    <mergeCell ref="N371:N373"/>
    <mergeCell ref="O371:O373"/>
    <mergeCell ref="P371:P373"/>
    <mergeCell ref="Q371:Q373"/>
    <mergeCell ref="R371:R373"/>
    <mergeCell ref="S371:S373"/>
    <mergeCell ref="B374:B376"/>
    <mergeCell ref="C374:C376"/>
    <mergeCell ref="P374:P376"/>
    <mergeCell ref="Q374:Q376"/>
    <mergeCell ref="R374:R376"/>
    <mergeCell ref="S374:S376"/>
    <mergeCell ref="S365:S367"/>
    <mergeCell ref="B377:B379"/>
    <mergeCell ref="C377:C379"/>
    <mergeCell ref="D377:D379"/>
    <mergeCell ref="E377:E379"/>
    <mergeCell ref="F377:F379"/>
    <mergeCell ref="G377:G379"/>
    <mergeCell ref="H377:H379"/>
    <mergeCell ref="I377:I379"/>
    <mergeCell ref="N377:N379"/>
    <mergeCell ref="O377:O379"/>
    <mergeCell ref="P377:P379"/>
    <mergeCell ref="Q377:Q379"/>
    <mergeCell ref="R377:R379"/>
    <mergeCell ref="S377:S379"/>
    <mergeCell ref="T365:T379"/>
    <mergeCell ref="B368:B370"/>
    <mergeCell ref="C368:C370"/>
    <mergeCell ref="D368:D370"/>
    <mergeCell ref="E368:E370"/>
    <mergeCell ref="B371:B373"/>
    <mergeCell ref="C371:C373"/>
    <mergeCell ref="D371:D373"/>
    <mergeCell ref="D374:D376"/>
    <mergeCell ref="E374:E376"/>
    <mergeCell ref="F374:F376"/>
    <mergeCell ref="G374:G376"/>
    <mergeCell ref="H374:H376"/>
    <mergeCell ref="I374:I376"/>
    <mergeCell ref="N374:N376"/>
    <mergeCell ref="O374:O376"/>
    <mergeCell ref="B365:B367"/>
    <mergeCell ref="C365:C367"/>
    <mergeCell ref="D365:D367"/>
    <mergeCell ref="E365:E367"/>
    <mergeCell ref="F365:F367"/>
    <mergeCell ref="G365:G367"/>
    <mergeCell ref="H365:H367"/>
    <mergeCell ref="I365:I367"/>
    <mergeCell ref="N365:N367"/>
    <mergeCell ref="O365:O367"/>
    <mergeCell ref="P365:P367"/>
    <mergeCell ref="Q365:Q367"/>
    <mergeCell ref="R365:R367"/>
    <mergeCell ref="AI13:AI41"/>
    <mergeCell ref="F368:F370"/>
    <mergeCell ref="G368:G370"/>
    <mergeCell ref="H368:H370"/>
    <mergeCell ref="I368:I370"/>
    <mergeCell ref="N368:N370"/>
    <mergeCell ref="O368:O370"/>
    <mergeCell ref="P368:P370"/>
    <mergeCell ref="Q368:Q370"/>
    <mergeCell ref="R368:R370"/>
    <mergeCell ref="S368:S370"/>
    <mergeCell ref="C362:E362"/>
    <mergeCell ref="F362:O362"/>
    <mergeCell ref="P362:R362"/>
    <mergeCell ref="S363:S364"/>
    <mergeCell ref="T363:T364"/>
    <mergeCell ref="J364:M364"/>
    <mergeCell ref="C363:C364"/>
    <mergeCell ref="D363:D364"/>
    <mergeCell ref="E363:E364"/>
    <mergeCell ref="P355:P357"/>
    <mergeCell ref="Q355:Q357"/>
    <mergeCell ref="R355:R357"/>
    <mergeCell ref="S355:S357"/>
    <mergeCell ref="B358:O359"/>
    <mergeCell ref="P358:Q358"/>
    <mergeCell ref="T358:T359"/>
    <mergeCell ref="P359:Q359"/>
    <mergeCell ref="T343:T357"/>
    <mergeCell ref="E346:E348"/>
    <mergeCell ref="F346:F348"/>
    <mergeCell ref="G346:G348"/>
    <mergeCell ref="H346:H348"/>
    <mergeCell ref="I346:I348"/>
    <mergeCell ref="N346:N348"/>
    <mergeCell ref="O346:O348"/>
    <mergeCell ref="P346:P348"/>
    <mergeCell ref="Q346:Q348"/>
    <mergeCell ref="R346:R348"/>
    <mergeCell ref="S346:S348"/>
    <mergeCell ref="S349:S351"/>
    <mergeCell ref="B352:B354"/>
    <mergeCell ref="C352:C354"/>
    <mergeCell ref="D352:D354"/>
    <mergeCell ref="E352:E354"/>
    <mergeCell ref="F352:F354"/>
    <mergeCell ref="G352:G354"/>
    <mergeCell ref="H352:H354"/>
    <mergeCell ref="I352:I354"/>
    <mergeCell ref="N352:N354"/>
    <mergeCell ref="O352:O354"/>
    <mergeCell ref="P352:P354"/>
    <mergeCell ref="F363:F364"/>
    <mergeCell ref="G363:G364"/>
    <mergeCell ref="H363:H364"/>
    <mergeCell ref="I363:I364"/>
    <mergeCell ref="J363:M363"/>
    <mergeCell ref="N363:N364"/>
    <mergeCell ref="O363:O364"/>
    <mergeCell ref="R363:R364"/>
    <mergeCell ref="B363:B364"/>
    <mergeCell ref="E349:E351"/>
    <mergeCell ref="F349:F351"/>
    <mergeCell ref="G349:G351"/>
    <mergeCell ref="H349:H351"/>
    <mergeCell ref="I349:I351"/>
    <mergeCell ref="N349:N351"/>
    <mergeCell ref="O349:O351"/>
    <mergeCell ref="P349:P351"/>
    <mergeCell ref="Q349:Q351"/>
    <mergeCell ref="R349:R351"/>
    <mergeCell ref="B349:B351"/>
    <mergeCell ref="C349:C351"/>
    <mergeCell ref="D349:D351"/>
    <mergeCell ref="B355:B357"/>
    <mergeCell ref="C355:C357"/>
    <mergeCell ref="D355:D357"/>
    <mergeCell ref="E355:E357"/>
    <mergeCell ref="F355:F357"/>
    <mergeCell ref="G355:G357"/>
    <mergeCell ref="H355:H357"/>
    <mergeCell ref="I355:I357"/>
    <mergeCell ref="N355:N357"/>
    <mergeCell ref="O355:O357"/>
    <mergeCell ref="Q352:Q354"/>
    <mergeCell ref="R352:R354"/>
    <mergeCell ref="S352:S354"/>
    <mergeCell ref="B343:B345"/>
    <mergeCell ref="C343:C345"/>
    <mergeCell ref="D343:D345"/>
    <mergeCell ref="E343:E345"/>
    <mergeCell ref="F343:F345"/>
    <mergeCell ref="G343:G345"/>
    <mergeCell ref="H343:H345"/>
    <mergeCell ref="I343:I345"/>
    <mergeCell ref="N343:N345"/>
    <mergeCell ref="O343:O345"/>
    <mergeCell ref="P343:P345"/>
    <mergeCell ref="Q343:Q345"/>
    <mergeCell ref="R343:R345"/>
    <mergeCell ref="S343:S345"/>
    <mergeCell ref="B346:B348"/>
    <mergeCell ref="C346:C348"/>
    <mergeCell ref="D346:D348"/>
    <mergeCell ref="C340:E340"/>
    <mergeCell ref="F340:O340"/>
    <mergeCell ref="P340:R340"/>
    <mergeCell ref="B341:B342"/>
    <mergeCell ref="C341:C342"/>
    <mergeCell ref="D341:D342"/>
    <mergeCell ref="E341:E342"/>
    <mergeCell ref="F341:F342"/>
    <mergeCell ref="G341:G342"/>
    <mergeCell ref="H341:H342"/>
    <mergeCell ref="I341:I342"/>
    <mergeCell ref="J341:M341"/>
    <mergeCell ref="N341:N342"/>
    <mergeCell ref="O341:O342"/>
    <mergeCell ref="R341:R342"/>
    <mergeCell ref="S341:S342"/>
    <mergeCell ref="T341:T342"/>
    <mergeCell ref="J342:M342"/>
    <mergeCell ref="B277:B279"/>
    <mergeCell ref="C277:C279"/>
    <mergeCell ref="D277:D279"/>
    <mergeCell ref="E277:E279"/>
    <mergeCell ref="F277:F279"/>
    <mergeCell ref="G277:G279"/>
    <mergeCell ref="H277:H279"/>
    <mergeCell ref="I277:I279"/>
    <mergeCell ref="N277:N279"/>
    <mergeCell ref="O277:O279"/>
    <mergeCell ref="S214:S216"/>
    <mergeCell ref="B217:B219"/>
    <mergeCell ref="C217:C219"/>
    <mergeCell ref="D217:D219"/>
    <mergeCell ref="E217:E219"/>
    <mergeCell ref="F217:F219"/>
    <mergeCell ref="G217:G219"/>
    <mergeCell ref="G255:G257"/>
    <mergeCell ref="H255:H257"/>
    <mergeCell ref="I255:I257"/>
    <mergeCell ref="N255:N257"/>
    <mergeCell ref="O255:O257"/>
    <mergeCell ref="O261:O263"/>
    <mergeCell ref="P261:P263"/>
    <mergeCell ref="Q261:Q263"/>
    <mergeCell ref="R261:R263"/>
    <mergeCell ref="B267:B269"/>
    <mergeCell ref="C267:C269"/>
    <mergeCell ref="D267:D269"/>
    <mergeCell ref="E267:E269"/>
    <mergeCell ref="F267:F269"/>
    <mergeCell ref="G267:G269"/>
    <mergeCell ref="H267:H269"/>
    <mergeCell ref="I267:I269"/>
    <mergeCell ref="P255:P257"/>
    <mergeCell ref="Q255:Q257"/>
    <mergeCell ref="R255:R257"/>
    <mergeCell ref="B264:B266"/>
    <mergeCell ref="C264:C266"/>
    <mergeCell ref="D264:D266"/>
    <mergeCell ref="E264:E266"/>
    <mergeCell ref="F264:F266"/>
    <mergeCell ref="G264:G266"/>
    <mergeCell ref="H264:H266"/>
    <mergeCell ref="F179:F181"/>
    <mergeCell ref="G179:G181"/>
    <mergeCell ref="H179:H181"/>
    <mergeCell ref="I179:I181"/>
    <mergeCell ref="N179:N181"/>
    <mergeCell ref="O179:O181"/>
    <mergeCell ref="P179:P181"/>
    <mergeCell ref="Q179:Q181"/>
    <mergeCell ref="R179:R181"/>
    <mergeCell ref="C198:C200"/>
    <mergeCell ref="D198:D200"/>
    <mergeCell ref="E198:E200"/>
    <mergeCell ref="F198:F200"/>
    <mergeCell ref="G198:G200"/>
    <mergeCell ref="H198:H200"/>
    <mergeCell ref="I198:I200"/>
    <mergeCell ref="N198:N200"/>
    <mergeCell ref="O198:O200"/>
    <mergeCell ref="P198:P200"/>
    <mergeCell ref="B189:B191"/>
    <mergeCell ref="D195:D197"/>
    <mergeCell ref="E195:E197"/>
    <mergeCell ref="F195:F197"/>
    <mergeCell ref="G195:G197"/>
    <mergeCell ref="H195:H197"/>
    <mergeCell ref="I195:I197"/>
    <mergeCell ref="N195:N197"/>
    <mergeCell ref="O195:O197"/>
    <mergeCell ref="P195:P197"/>
    <mergeCell ref="T204:T205"/>
    <mergeCell ref="B201:B203"/>
    <mergeCell ref="C201:C203"/>
    <mergeCell ref="D201:D203"/>
    <mergeCell ref="E201:E203"/>
    <mergeCell ref="F201:F203"/>
    <mergeCell ref="G201:G203"/>
    <mergeCell ref="H201:H203"/>
    <mergeCell ref="I201:I203"/>
    <mergeCell ref="N201:N203"/>
    <mergeCell ref="O201:O203"/>
    <mergeCell ref="P201:P203"/>
    <mergeCell ref="C195:C197"/>
    <mergeCell ref="Q195:Q197"/>
    <mergeCell ref="R195:R197"/>
    <mergeCell ref="S195:S197"/>
    <mergeCell ref="B198:B200"/>
    <mergeCell ref="Q198:Q200"/>
    <mergeCell ref="R198:R200"/>
    <mergeCell ref="S198:S200"/>
    <mergeCell ref="Q201:Q203"/>
    <mergeCell ref="R201:R203"/>
    <mergeCell ref="S201:S203"/>
    <mergeCell ref="B110:B112"/>
    <mergeCell ref="C110:C112"/>
    <mergeCell ref="D110:D112"/>
    <mergeCell ref="E110:E112"/>
    <mergeCell ref="F110:F112"/>
    <mergeCell ref="O110:O112"/>
    <mergeCell ref="P110:P112"/>
    <mergeCell ref="Q110:Q112"/>
    <mergeCell ref="R110:R112"/>
    <mergeCell ref="S110:S112"/>
    <mergeCell ref="S179:S181"/>
    <mergeCell ref="B182:O183"/>
    <mergeCell ref="P182:Q182"/>
    <mergeCell ref="B179:B181"/>
    <mergeCell ref="C179:C181"/>
    <mergeCell ref="D179:D181"/>
    <mergeCell ref="B113:B115"/>
    <mergeCell ref="C113:C115"/>
    <mergeCell ref="D113:D115"/>
    <mergeCell ref="E113:E115"/>
    <mergeCell ref="F113:F115"/>
    <mergeCell ref="G113:G115"/>
    <mergeCell ref="H113:H115"/>
    <mergeCell ref="I113:I115"/>
    <mergeCell ref="N113:N115"/>
    <mergeCell ref="O113:O115"/>
    <mergeCell ref="P113:P115"/>
    <mergeCell ref="Q113:Q115"/>
    <mergeCell ref="R113:R115"/>
    <mergeCell ref="S113:S115"/>
    <mergeCell ref="B116:O117"/>
    <mergeCell ref="P116:Q116"/>
    <mergeCell ref="S91:S93"/>
    <mergeCell ref="B101:B103"/>
    <mergeCell ref="C101:C103"/>
    <mergeCell ref="D101:D103"/>
    <mergeCell ref="E101:E103"/>
    <mergeCell ref="F101:F103"/>
    <mergeCell ref="G101:G103"/>
    <mergeCell ref="H101:H103"/>
    <mergeCell ref="I101:I103"/>
    <mergeCell ref="N101:N103"/>
    <mergeCell ref="O101:O103"/>
    <mergeCell ref="P101:P103"/>
    <mergeCell ref="Q101:Q103"/>
    <mergeCell ref="R101:R103"/>
    <mergeCell ref="S101:S103"/>
    <mergeCell ref="B91:B93"/>
    <mergeCell ref="C91:C93"/>
    <mergeCell ref="D91:D93"/>
    <mergeCell ref="E91:E93"/>
    <mergeCell ref="F91:F93"/>
    <mergeCell ref="G91:G93"/>
    <mergeCell ref="H91:H93"/>
    <mergeCell ref="I91:I93"/>
    <mergeCell ref="N91:N93"/>
    <mergeCell ref="C69:C71"/>
    <mergeCell ref="D69:D71"/>
    <mergeCell ref="E69:E71"/>
    <mergeCell ref="F69:F71"/>
    <mergeCell ref="G69:G71"/>
    <mergeCell ref="H69:H71"/>
    <mergeCell ref="I69:I71"/>
    <mergeCell ref="N69:N71"/>
    <mergeCell ref="O69:O71"/>
    <mergeCell ref="S82:S84"/>
    <mergeCell ref="B79:B81"/>
    <mergeCell ref="C79:C81"/>
    <mergeCell ref="D79:D81"/>
    <mergeCell ref="E79:E81"/>
    <mergeCell ref="F79:F81"/>
    <mergeCell ref="G79:G81"/>
    <mergeCell ref="H79:H81"/>
    <mergeCell ref="I79:I81"/>
    <mergeCell ref="N79:N81"/>
    <mergeCell ref="B82:B84"/>
    <mergeCell ref="C82:C84"/>
    <mergeCell ref="D82:D84"/>
    <mergeCell ref="E82:E84"/>
    <mergeCell ref="F82:F84"/>
    <mergeCell ref="G82:G84"/>
    <mergeCell ref="H82:H84"/>
    <mergeCell ref="I82:I84"/>
    <mergeCell ref="N82:N84"/>
    <mergeCell ref="B72:O73"/>
    <mergeCell ref="P72:Q72"/>
    <mergeCell ref="O79:O81"/>
    <mergeCell ref="P79:P81"/>
    <mergeCell ref="H63:H65"/>
    <mergeCell ref="I63:I65"/>
    <mergeCell ref="N63:N65"/>
    <mergeCell ref="O63:O65"/>
    <mergeCell ref="P63:P65"/>
    <mergeCell ref="Q63:Q65"/>
    <mergeCell ref="R63:R65"/>
    <mergeCell ref="S63:S65"/>
    <mergeCell ref="B66:B68"/>
    <mergeCell ref="R66:R68"/>
    <mergeCell ref="S66:S68"/>
    <mergeCell ref="S57:S59"/>
    <mergeCell ref="T57:T71"/>
    <mergeCell ref="C66:C68"/>
    <mergeCell ref="D66:D68"/>
    <mergeCell ref="E66:E68"/>
    <mergeCell ref="F66:F68"/>
    <mergeCell ref="G66:G68"/>
    <mergeCell ref="H66:H68"/>
    <mergeCell ref="I66:I68"/>
    <mergeCell ref="N66:N68"/>
    <mergeCell ref="O66:O68"/>
    <mergeCell ref="P66:P68"/>
    <mergeCell ref="Q66:Q68"/>
    <mergeCell ref="P69:P71"/>
    <mergeCell ref="B69:B71"/>
    <mergeCell ref="Q69:Q71"/>
    <mergeCell ref="R69:R71"/>
    <mergeCell ref="S69:S71"/>
    <mergeCell ref="S60:S62"/>
    <mergeCell ref="B63:B65"/>
    <mergeCell ref="C63:C65"/>
    <mergeCell ref="F35:F37"/>
    <mergeCell ref="G35:G37"/>
    <mergeCell ref="H35:H37"/>
    <mergeCell ref="I35:I37"/>
    <mergeCell ref="B60:B62"/>
    <mergeCell ref="C60:C62"/>
    <mergeCell ref="D60:D62"/>
    <mergeCell ref="E60:E62"/>
    <mergeCell ref="F60:F62"/>
    <mergeCell ref="G60:G62"/>
    <mergeCell ref="H60:H62"/>
    <mergeCell ref="I60:I62"/>
    <mergeCell ref="N60:N62"/>
    <mergeCell ref="O60:O62"/>
    <mergeCell ref="P60:P62"/>
    <mergeCell ref="Q60:Q62"/>
    <mergeCell ref="R60:R62"/>
    <mergeCell ref="D47:D49"/>
    <mergeCell ref="E47:E49"/>
    <mergeCell ref="F47:F49"/>
    <mergeCell ref="G47:G49"/>
    <mergeCell ref="H47:H49"/>
    <mergeCell ref="I47:I49"/>
    <mergeCell ref="N47:N49"/>
    <mergeCell ref="O47:O49"/>
    <mergeCell ref="P47:P49"/>
    <mergeCell ref="Q47:Q49"/>
    <mergeCell ref="R47:R49"/>
    <mergeCell ref="T11:T12"/>
    <mergeCell ref="G16:G18"/>
    <mergeCell ref="F22:F24"/>
    <mergeCell ref="G22:G24"/>
    <mergeCell ref="H22:H24"/>
    <mergeCell ref="I22:I24"/>
    <mergeCell ref="B25:B27"/>
    <mergeCell ref="C25:C27"/>
    <mergeCell ref="D25:D27"/>
    <mergeCell ref="E25:E27"/>
    <mergeCell ref="F25:F27"/>
    <mergeCell ref="G25:G27"/>
    <mergeCell ref="H25:H27"/>
    <mergeCell ref="I25:I27"/>
    <mergeCell ref="B22:B24"/>
    <mergeCell ref="C22:C24"/>
    <mergeCell ref="J34:M34"/>
    <mergeCell ref="T13:T27"/>
    <mergeCell ref="R19:R21"/>
    <mergeCell ref="S19:S21"/>
    <mergeCell ref="R13:R15"/>
    <mergeCell ref="S13:S15"/>
    <mergeCell ref="D33:D34"/>
    <mergeCell ref="E33:E34"/>
    <mergeCell ref="F33:F34"/>
    <mergeCell ref="G33:G34"/>
    <mergeCell ref="H33:H34"/>
    <mergeCell ref="I33:I34"/>
    <mergeCell ref="J33:M33"/>
    <mergeCell ref="N33:N34"/>
    <mergeCell ref="O33:O34"/>
    <mergeCell ref="R33:R34"/>
    <mergeCell ref="C189:C191"/>
    <mergeCell ref="D189:D191"/>
    <mergeCell ref="P151:P153"/>
    <mergeCell ref="Q151:Q153"/>
    <mergeCell ref="R151:R153"/>
    <mergeCell ref="P161:Q161"/>
    <mergeCell ref="B157:B159"/>
    <mergeCell ref="C157:C159"/>
    <mergeCell ref="D157:D159"/>
    <mergeCell ref="E157:E159"/>
    <mergeCell ref="F157:F159"/>
    <mergeCell ref="G157:G159"/>
    <mergeCell ref="H157:H159"/>
    <mergeCell ref="I157:I159"/>
    <mergeCell ref="N157:N159"/>
    <mergeCell ref="B94:O95"/>
    <mergeCell ref="P94:Q94"/>
    <mergeCell ref="O104:O106"/>
    <mergeCell ref="P104:P106"/>
    <mergeCell ref="Q104:Q106"/>
    <mergeCell ref="R104:R106"/>
    <mergeCell ref="B107:B109"/>
    <mergeCell ref="B104:B106"/>
    <mergeCell ref="B145:B147"/>
    <mergeCell ref="C145:C147"/>
    <mergeCell ref="D145:D147"/>
    <mergeCell ref="E145:E147"/>
    <mergeCell ref="F145:F147"/>
    <mergeCell ref="G145:G147"/>
    <mergeCell ref="H145:H147"/>
    <mergeCell ref="I145:I147"/>
    <mergeCell ref="N110:N112"/>
    <mergeCell ref="C10:E10"/>
    <mergeCell ref="F10:O10"/>
    <mergeCell ref="P10:R10"/>
    <mergeCell ref="B13:B15"/>
    <mergeCell ref="B57:B59"/>
    <mergeCell ref="C57:C59"/>
    <mergeCell ref="D57:D59"/>
    <mergeCell ref="E57:E59"/>
    <mergeCell ref="F57:F59"/>
    <mergeCell ref="G57:G59"/>
    <mergeCell ref="H57:H59"/>
    <mergeCell ref="I57:I59"/>
    <mergeCell ref="N57:N59"/>
    <mergeCell ref="O57:O59"/>
    <mergeCell ref="P57:P59"/>
    <mergeCell ref="Q57:Q59"/>
    <mergeCell ref="R57:R59"/>
    <mergeCell ref="C54:E54"/>
    <mergeCell ref="F54:O54"/>
    <mergeCell ref="P54:R54"/>
    <mergeCell ref="B55:B56"/>
    <mergeCell ref="N38:N40"/>
    <mergeCell ref="O38:O40"/>
    <mergeCell ref="P38:P40"/>
    <mergeCell ref="Q38:Q40"/>
    <mergeCell ref="R38:R40"/>
    <mergeCell ref="G19:G21"/>
    <mergeCell ref="H19:H21"/>
    <mergeCell ref="I19:I21"/>
    <mergeCell ref="P32:R32"/>
    <mergeCell ref="B33:B34"/>
    <mergeCell ref="C33:C34"/>
    <mergeCell ref="S38:S40"/>
    <mergeCell ref="B44:B46"/>
    <mergeCell ref="C44:C46"/>
    <mergeCell ref="B11:B12"/>
    <mergeCell ref="C11:C12"/>
    <mergeCell ref="D11:D12"/>
    <mergeCell ref="E11:E12"/>
    <mergeCell ref="F11:F12"/>
    <mergeCell ref="G11:G12"/>
    <mergeCell ref="H11:H12"/>
    <mergeCell ref="B3:S3"/>
    <mergeCell ref="B1:S1"/>
    <mergeCell ref="I11:I12"/>
    <mergeCell ref="J12:M12"/>
    <mergeCell ref="S11:S12"/>
    <mergeCell ref="R11:R12"/>
    <mergeCell ref="C13:C15"/>
    <mergeCell ref="D13:D15"/>
    <mergeCell ref="E13:E15"/>
    <mergeCell ref="F13:F15"/>
    <mergeCell ref="G13:G15"/>
    <mergeCell ref="H13:H15"/>
    <mergeCell ref="I13:I15"/>
    <mergeCell ref="Q13:Q15"/>
    <mergeCell ref="J11:M11"/>
    <mergeCell ref="N11:N12"/>
    <mergeCell ref="N13:N15"/>
    <mergeCell ref="F4:N4"/>
    <mergeCell ref="F5:G5"/>
    <mergeCell ref="L5:M6"/>
    <mergeCell ref="N5:O5"/>
    <mergeCell ref="F6:G6"/>
    <mergeCell ref="N6:O6"/>
    <mergeCell ref="P13:P15"/>
    <mergeCell ref="O11:O12"/>
    <mergeCell ref="O13:O15"/>
    <mergeCell ref="D22:D24"/>
    <mergeCell ref="E22:E24"/>
    <mergeCell ref="N22:N24"/>
    <mergeCell ref="O22:O24"/>
    <mergeCell ref="P22:P24"/>
    <mergeCell ref="Q22:Q24"/>
    <mergeCell ref="R22:R24"/>
    <mergeCell ref="S22:S24"/>
    <mergeCell ref="W11:Y11"/>
    <mergeCell ref="T28:T29"/>
    <mergeCell ref="R16:R18"/>
    <mergeCell ref="S16:S18"/>
    <mergeCell ref="P28:Q28"/>
    <mergeCell ref="P29:Q29"/>
    <mergeCell ref="B28:O29"/>
    <mergeCell ref="H16:H18"/>
    <mergeCell ref="I16:I18"/>
    <mergeCell ref="N16:N18"/>
    <mergeCell ref="O16:O18"/>
    <mergeCell ref="P16:P18"/>
    <mergeCell ref="Q16:Q18"/>
    <mergeCell ref="P19:P21"/>
    <mergeCell ref="Q19:Q21"/>
    <mergeCell ref="B19:B21"/>
    <mergeCell ref="C19:C21"/>
    <mergeCell ref="D19:D21"/>
    <mergeCell ref="E19:E21"/>
    <mergeCell ref="F19:F21"/>
    <mergeCell ref="S41:S43"/>
    <mergeCell ref="I44:I46"/>
    <mergeCell ref="N44:N46"/>
    <mergeCell ref="O44:O46"/>
    <mergeCell ref="P44:P46"/>
    <mergeCell ref="Q44:Q46"/>
    <mergeCell ref="R44:R46"/>
    <mergeCell ref="S44:S46"/>
    <mergeCell ref="F44:F46"/>
    <mergeCell ref="G44:G46"/>
    <mergeCell ref="H44:H46"/>
    <mergeCell ref="B16:B18"/>
    <mergeCell ref="C16:C18"/>
    <mergeCell ref="D16:D18"/>
    <mergeCell ref="E16:E18"/>
    <mergeCell ref="F16:F18"/>
    <mergeCell ref="N19:N21"/>
    <mergeCell ref="O19:O21"/>
    <mergeCell ref="D44:D46"/>
    <mergeCell ref="E44:E46"/>
    <mergeCell ref="N25:N27"/>
    <mergeCell ref="O25:O27"/>
    <mergeCell ref="P25:P27"/>
    <mergeCell ref="Q25:Q27"/>
    <mergeCell ref="R25:R27"/>
    <mergeCell ref="S25:S27"/>
    <mergeCell ref="C32:E32"/>
    <mergeCell ref="F32:O32"/>
    <mergeCell ref="B35:B37"/>
    <mergeCell ref="C35:C37"/>
    <mergeCell ref="D35:D37"/>
    <mergeCell ref="E35:E37"/>
    <mergeCell ref="S33:S34"/>
    <mergeCell ref="T33:T34"/>
    <mergeCell ref="N35:N37"/>
    <mergeCell ref="O35:O37"/>
    <mergeCell ref="P35:P37"/>
    <mergeCell ref="Q35:Q37"/>
    <mergeCell ref="R35:R37"/>
    <mergeCell ref="S35:S37"/>
    <mergeCell ref="T35:T49"/>
    <mergeCell ref="B38:B40"/>
    <mergeCell ref="C38:C40"/>
    <mergeCell ref="D38:D40"/>
    <mergeCell ref="E38:E40"/>
    <mergeCell ref="F38:F40"/>
    <mergeCell ref="G38:G40"/>
    <mergeCell ref="H38:H40"/>
    <mergeCell ref="I38:I40"/>
    <mergeCell ref="Q41:Q43"/>
    <mergeCell ref="R41:R43"/>
    <mergeCell ref="B41:B43"/>
    <mergeCell ref="C41:C43"/>
    <mergeCell ref="D41:D43"/>
    <mergeCell ref="E41:E43"/>
    <mergeCell ref="F41:F43"/>
    <mergeCell ref="G41:G43"/>
    <mergeCell ref="H41:H43"/>
    <mergeCell ref="I41:I43"/>
    <mergeCell ref="N41:N43"/>
    <mergeCell ref="O41:O43"/>
    <mergeCell ref="P41:P43"/>
    <mergeCell ref="B47:B49"/>
    <mergeCell ref="C47:C49"/>
    <mergeCell ref="S47:S49"/>
    <mergeCell ref="B50:O51"/>
    <mergeCell ref="P50:Q50"/>
    <mergeCell ref="P51:Q51"/>
    <mergeCell ref="C55:C56"/>
    <mergeCell ref="D55:D56"/>
    <mergeCell ref="E55:E56"/>
    <mergeCell ref="F55:F56"/>
    <mergeCell ref="G55:G56"/>
    <mergeCell ref="H55:H56"/>
    <mergeCell ref="I55:I56"/>
    <mergeCell ref="J55:M55"/>
    <mergeCell ref="N55:N56"/>
    <mergeCell ref="O55:O56"/>
    <mergeCell ref="R55:R56"/>
    <mergeCell ref="S55:S56"/>
    <mergeCell ref="T55:T56"/>
    <mergeCell ref="J56:M56"/>
    <mergeCell ref="T50:T51"/>
    <mergeCell ref="T72:T73"/>
    <mergeCell ref="P73:Q73"/>
    <mergeCell ref="C76:E76"/>
    <mergeCell ref="F76:O76"/>
    <mergeCell ref="P76:R76"/>
    <mergeCell ref="B77:B78"/>
    <mergeCell ref="C77:C78"/>
    <mergeCell ref="D77:D78"/>
    <mergeCell ref="E77:E78"/>
    <mergeCell ref="F77:F78"/>
    <mergeCell ref="G77:G78"/>
    <mergeCell ref="H77:H78"/>
    <mergeCell ref="I77:I78"/>
    <mergeCell ref="J77:M77"/>
    <mergeCell ref="N77:N78"/>
    <mergeCell ref="O77:O78"/>
    <mergeCell ref="R77:R78"/>
    <mergeCell ref="S77:S78"/>
    <mergeCell ref="T77:T78"/>
    <mergeCell ref="J78:M78"/>
    <mergeCell ref="D63:D65"/>
    <mergeCell ref="E63:E65"/>
    <mergeCell ref="F63:F65"/>
    <mergeCell ref="G63:G65"/>
    <mergeCell ref="Q79:Q81"/>
    <mergeCell ref="R79:R81"/>
    <mergeCell ref="S79:S81"/>
    <mergeCell ref="T79:T93"/>
    <mergeCell ref="B85:B87"/>
    <mergeCell ref="C85:C87"/>
    <mergeCell ref="D85:D87"/>
    <mergeCell ref="E85:E87"/>
    <mergeCell ref="F85:F87"/>
    <mergeCell ref="G85:G87"/>
    <mergeCell ref="H85:H87"/>
    <mergeCell ref="I85:I87"/>
    <mergeCell ref="N85:N87"/>
    <mergeCell ref="O85:O87"/>
    <mergeCell ref="P85:P87"/>
    <mergeCell ref="Q85:Q87"/>
    <mergeCell ref="R85:R87"/>
    <mergeCell ref="S85:S87"/>
    <mergeCell ref="B88:B90"/>
    <mergeCell ref="C88:C90"/>
    <mergeCell ref="D88:D90"/>
    <mergeCell ref="E88:E90"/>
    <mergeCell ref="F88:F90"/>
    <mergeCell ref="G88:G90"/>
    <mergeCell ref="O91:O93"/>
    <mergeCell ref="P91:P93"/>
    <mergeCell ref="Q91:Q93"/>
    <mergeCell ref="R91:R93"/>
    <mergeCell ref="O82:O84"/>
    <mergeCell ref="H88:H90"/>
    <mergeCell ref="I88:I90"/>
    <mergeCell ref="P82:P84"/>
    <mergeCell ref="T94:T95"/>
    <mergeCell ref="P95:Q95"/>
    <mergeCell ref="C98:E98"/>
    <mergeCell ref="F98:O98"/>
    <mergeCell ref="P98:R98"/>
    <mergeCell ref="B99:B100"/>
    <mergeCell ref="C99:C100"/>
    <mergeCell ref="D99:D100"/>
    <mergeCell ref="E99:E100"/>
    <mergeCell ref="F99:F100"/>
    <mergeCell ref="G99:G100"/>
    <mergeCell ref="H99:H100"/>
    <mergeCell ref="I99:I100"/>
    <mergeCell ref="J99:M99"/>
    <mergeCell ref="N99:N100"/>
    <mergeCell ref="O99:O100"/>
    <mergeCell ref="R99:R100"/>
    <mergeCell ref="S99:S100"/>
    <mergeCell ref="T99:T100"/>
    <mergeCell ref="J100:M100"/>
    <mergeCell ref="Q82:Q84"/>
    <mergeCell ref="R82:R84"/>
    <mergeCell ref="N88:N90"/>
    <mergeCell ref="O88:O90"/>
    <mergeCell ref="P88:P90"/>
    <mergeCell ref="Q88:Q90"/>
    <mergeCell ref="R88:R90"/>
    <mergeCell ref="S88:S90"/>
    <mergeCell ref="T101:T115"/>
    <mergeCell ref="C104:C106"/>
    <mergeCell ref="D104:D106"/>
    <mergeCell ref="E104:E106"/>
    <mergeCell ref="F104:F106"/>
    <mergeCell ref="G104:G106"/>
    <mergeCell ref="H104:H106"/>
    <mergeCell ref="I104:I106"/>
    <mergeCell ref="N104:N106"/>
    <mergeCell ref="S104:S106"/>
    <mergeCell ref="C107:C109"/>
    <mergeCell ref="D107:D109"/>
    <mergeCell ref="E107:E109"/>
    <mergeCell ref="F107:F109"/>
    <mergeCell ref="G107:G109"/>
    <mergeCell ref="H107:H109"/>
    <mergeCell ref="I107:I109"/>
    <mergeCell ref="N107:N109"/>
    <mergeCell ref="O107:O109"/>
    <mergeCell ref="P107:P109"/>
    <mergeCell ref="Q107:Q109"/>
    <mergeCell ref="R107:R109"/>
    <mergeCell ref="S107:S109"/>
    <mergeCell ref="G110:G112"/>
    <mergeCell ref="H110:H112"/>
    <mergeCell ref="I110:I112"/>
    <mergeCell ref="C120:E120"/>
    <mergeCell ref="F120:O120"/>
    <mergeCell ref="P120:R120"/>
    <mergeCell ref="B121:B122"/>
    <mergeCell ref="C121:C122"/>
    <mergeCell ref="D121:D122"/>
    <mergeCell ref="E121:E122"/>
    <mergeCell ref="F121:F122"/>
    <mergeCell ref="G121:G122"/>
    <mergeCell ref="H121:H122"/>
    <mergeCell ref="I121:I122"/>
    <mergeCell ref="J121:M121"/>
    <mergeCell ref="N121:N122"/>
    <mergeCell ref="O121:O122"/>
    <mergeCell ref="R121:R122"/>
    <mergeCell ref="S121:S122"/>
    <mergeCell ref="T121:T122"/>
    <mergeCell ref="J122:M122"/>
    <mergeCell ref="T123:T137"/>
    <mergeCell ref="B126:B128"/>
    <mergeCell ref="C126:C128"/>
    <mergeCell ref="D126:D128"/>
    <mergeCell ref="E126:E128"/>
    <mergeCell ref="F126:F128"/>
    <mergeCell ref="G126:G128"/>
    <mergeCell ref="H126:H128"/>
    <mergeCell ref="I126:I128"/>
    <mergeCell ref="N126:N128"/>
    <mergeCell ref="O126:O128"/>
    <mergeCell ref="P126:P128"/>
    <mergeCell ref="Q126:Q128"/>
    <mergeCell ref="R126:R128"/>
    <mergeCell ref="S126:S128"/>
    <mergeCell ref="T116:T117"/>
    <mergeCell ref="P117:Q117"/>
    <mergeCell ref="B129:B131"/>
    <mergeCell ref="C129:C131"/>
    <mergeCell ref="D129:D131"/>
    <mergeCell ref="E129:E131"/>
    <mergeCell ref="F129:F131"/>
    <mergeCell ref="G129:G131"/>
    <mergeCell ref="H129:H131"/>
    <mergeCell ref="I129:I131"/>
    <mergeCell ref="N129:N131"/>
    <mergeCell ref="O129:O131"/>
    <mergeCell ref="P129:P131"/>
    <mergeCell ref="Q129:Q131"/>
    <mergeCell ref="R129:R131"/>
    <mergeCell ref="S129:S131"/>
    <mergeCell ref="B123:B125"/>
    <mergeCell ref="C123:C125"/>
    <mergeCell ref="D123:D125"/>
    <mergeCell ref="E123:E125"/>
    <mergeCell ref="F123:F125"/>
    <mergeCell ref="G123:G125"/>
    <mergeCell ref="H123:H125"/>
    <mergeCell ref="I123:I125"/>
    <mergeCell ref="N123:N125"/>
    <mergeCell ref="O123:O125"/>
    <mergeCell ref="P123:P125"/>
    <mergeCell ref="Q123:Q125"/>
    <mergeCell ref="R123:R125"/>
    <mergeCell ref="S123:S125"/>
    <mergeCell ref="D132:D134"/>
    <mergeCell ref="E132:E134"/>
    <mergeCell ref="F132:F134"/>
    <mergeCell ref="G132:G134"/>
    <mergeCell ref="H132:H134"/>
    <mergeCell ref="I132:I134"/>
    <mergeCell ref="N132:N134"/>
    <mergeCell ref="O132:O134"/>
    <mergeCell ref="P132:P134"/>
    <mergeCell ref="Q132:Q134"/>
    <mergeCell ref="R132:R134"/>
    <mergeCell ref="S132:S134"/>
    <mergeCell ref="B135:B137"/>
    <mergeCell ref="C135:C137"/>
    <mergeCell ref="D135:D137"/>
    <mergeCell ref="E135:E137"/>
    <mergeCell ref="F135:F137"/>
    <mergeCell ref="G135:G137"/>
    <mergeCell ref="H135:H137"/>
    <mergeCell ref="I135:I137"/>
    <mergeCell ref="N135:N137"/>
    <mergeCell ref="O135:O137"/>
    <mergeCell ref="P135:P137"/>
    <mergeCell ref="Q135:Q137"/>
    <mergeCell ref="R135:R137"/>
    <mergeCell ref="S135:S137"/>
    <mergeCell ref="B132:B134"/>
    <mergeCell ref="C132:C134"/>
    <mergeCell ref="B138:O139"/>
    <mergeCell ref="P138:Q138"/>
    <mergeCell ref="T138:T139"/>
    <mergeCell ref="P139:Q139"/>
    <mergeCell ref="C142:E142"/>
    <mergeCell ref="F142:O142"/>
    <mergeCell ref="P142:R142"/>
    <mergeCell ref="B143:B144"/>
    <mergeCell ref="C143:C144"/>
    <mergeCell ref="D143:D144"/>
    <mergeCell ref="E143:E144"/>
    <mergeCell ref="F143:F144"/>
    <mergeCell ref="G143:G144"/>
    <mergeCell ref="H143:H144"/>
    <mergeCell ref="I143:I144"/>
    <mergeCell ref="J143:M143"/>
    <mergeCell ref="N143:N144"/>
    <mergeCell ref="O143:O144"/>
    <mergeCell ref="R143:R144"/>
    <mergeCell ref="S143:S144"/>
    <mergeCell ref="T143:T144"/>
    <mergeCell ref="J144:M144"/>
    <mergeCell ref="Q145:Q147"/>
    <mergeCell ref="R145:R147"/>
    <mergeCell ref="S145:S147"/>
    <mergeCell ref="T145:T159"/>
    <mergeCell ref="B148:B150"/>
    <mergeCell ref="C148:C150"/>
    <mergeCell ref="D148:D150"/>
    <mergeCell ref="E148:E150"/>
    <mergeCell ref="F148:F150"/>
    <mergeCell ref="G148:G150"/>
    <mergeCell ref="H148:H150"/>
    <mergeCell ref="I148:I150"/>
    <mergeCell ref="N148:N150"/>
    <mergeCell ref="O148:O150"/>
    <mergeCell ref="P148:P150"/>
    <mergeCell ref="Q148:Q150"/>
    <mergeCell ref="R148:R150"/>
    <mergeCell ref="S148:S150"/>
    <mergeCell ref="B151:B153"/>
    <mergeCell ref="C151:C153"/>
    <mergeCell ref="D151:D153"/>
    <mergeCell ref="E151:E153"/>
    <mergeCell ref="F151:F153"/>
    <mergeCell ref="G151:G153"/>
    <mergeCell ref="H151:H153"/>
    <mergeCell ref="I151:I153"/>
    <mergeCell ref="N151:N153"/>
    <mergeCell ref="O151:O153"/>
    <mergeCell ref="N145:N147"/>
    <mergeCell ref="O145:O147"/>
    <mergeCell ref="P145:P147"/>
    <mergeCell ref="R165:R166"/>
    <mergeCell ref="S165:S166"/>
    <mergeCell ref="T165:T166"/>
    <mergeCell ref="O157:O159"/>
    <mergeCell ref="P157:P159"/>
    <mergeCell ref="Q157:Q159"/>
    <mergeCell ref="R157:R159"/>
    <mergeCell ref="S157:S159"/>
    <mergeCell ref="J166:M166"/>
    <mergeCell ref="S151:S153"/>
    <mergeCell ref="B154:B156"/>
    <mergeCell ref="C154:C156"/>
    <mergeCell ref="D154:D156"/>
    <mergeCell ref="E154:E156"/>
    <mergeCell ref="F154:F156"/>
    <mergeCell ref="G154:G156"/>
    <mergeCell ref="H154:H156"/>
    <mergeCell ref="I154:I156"/>
    <mergeCell ref="N154:N156"/>
    <mergeCell ref="O154:O156"/>
    <mergeCell ref="P154:P156"/>
    <mergeCell ref="Q154:Q156"/>
    <mergeCell ref="R154:R156"/>
    <mergeCell ref="S154:S156"/>
    <mergeCell ref="T167:T181"/>
    <mergeCell ref="B170:B172"/>
    <mergeCell ref="C170:C172"/>
    <mergeCell ref="D170:D172"/>
    <mergeCell ref="E170:E172"/>
    <mergeCell ref="F170:F172"/>
    <mergeCell ref="G170:G172"/>
    <mergeCell ref="H170:H172"/>
    <mergeCell ref="I170:I172"/>
    <mergeCell ref="N170:N172"/>
    <mergeCell ref="O170:O172"/>
    <mergeCell ref="P170:P172"/>
    <mergeCell ref="Q170:Q172"/>
    <mergeCell ref="R170:R172"/>
    <mergeCell ref="S170:S172"/>
    <mergeCell ref="B160:O161"/>
    <mergeCell ref="P160:Q160"/>
    <mergeCell ref="T160:T161"/>
    <mergeCell ref="C164:E164"/>
    <mergeCell ref="F164:O164"/>
    <mergeCell ref="P164:R164"/>
    <mergeCell ref="B165:B166"/>
    <mergeCell ref="C165:C166"/>
    <mergeCell ref="D165:D166"/>
    <mergeCell ref="E165:E166"/>
    <mergeCell ref="F165:F166"/>
    <mergeCell ref="G165:G166"/>
    <mergeCell ref="H165:H166"/>
    <mergeCell ref="I165:I166"/>
    <mergeCell ref="J165:M165"/>
    <mergeCell ref="N165:N166"/>
    <mergeCell ref="O165:O166"/>
    <mergeCell ref="G176:G178"/>
    <mergeCell ref="H176:H178"/>
    <mergeCell ref="I176:I178"/>
    <mergeCell ref="N176:N178"/>
    <mergeCell ref="O176:O178"/>
    <mergeCell ref="P176:P178"/>
    <mergeCell ref="Q176:Q178"/>
    <mergeCell ref="R176:R178"/>
    <mergeCell ref="S176:S178"/>
    <mergeCell ref="B173:B175"/>
    <mergeCell ref="C173:C175"/>
    <mergeCell ref="D173:D175"/>
    <mergeCell ref="C167:C169"/>
    <mergeCell ref="D167:D169"/>
    <mergeCell ref="E167:E169"/>
    <mergeCell ref="F167:F169"/>
    <mergeCell ref="G167:G169"/>
    <mergeCell ref="H167:H169"/>
    <mergeCell ref="I167:I169"/>
    <mergeCell ref="N167:N169"/>
    <mergeCell ref="O167:O169"/>
    <mergeCell ref="P167:P169"/>
    <mergeCell ref="Q167:Q169"/>
    <mergeCell ref="R167:R169"/>
    <mergeCell ref="S167:S169"/>
    <mergeCell ref="B167:B169"/>
    <mergeCell ref="P186:R186"/>
    <mergeCell ref="B187:B188"/>
    <mergeCell ref="C187:C188"/>
    <mergeCell ref="D187:D188"/>
    <mergeCell ref="E187:E188"/>
    <mergeCell ref="F187:F188"/>
    <mergeCell ref="G187:G188"/>
    <mergeCell ref="H187:H188"/>
    <mergeCell ref="I187:I188"/>
    <mergeCell ref="J187:M187"/>
    <mergeCell ref="N187:N188"/>
    <mergeCell ref="O187:O188"/>
    <mergeCell ref="R187:R188"/>
    <mergeCell ref="S187:S188"/>
    <mergeCell ref="T187:T188"/>
    <mergeCell ref="J188:M188"/>
    <mergeCell ref="E173:E175"/>
    <mergeCell ref="F173:F175"/>
    <mergeCell ref="G173:G175"/>
    <mergeCell ref="H173:H175"/>
    <mergeCell ref="I173:I175"/>
    <mergeCell ref="N173:N175"/>
    <mergeCell ref="O173:O175"/>
    <mergeCell ref="P173:P175"/>
    <mergeCell ref="Q173:Q175"/>
    <mergeCell ref="R173:R175"/>
    <mergeCell ref="S173:S175"/>
    <mergeCell ref="B176:B178"/>
    <mergeCell ref="C176:C178"/>
    <mergeCell ref="D176:D178"/>
    <mergeCell ref="E176:E178"/>
    <mergeCell ref="F176:F178"/>
    <mergeCell ref="E179:E181"/>
    <mergeCell ref="E189:E191"/>
    <mergeCell ref="F189:F191"/>
    <mergeCell ref="G189:G191"/>
    <mergeCell ref="H189:H191"/>
    <mergeCell ref="I189:I191"/>
    <mergeCell ref="N189:N191"/>
    <mergeCell ref="O189:O191"/>
    <mergeCell ref="P189:P191"/>
    <mergeCell ref="Q189:Q191"/>
    <mergeCell ref="R189:R191"/>
    <mergeCell ref="S189:S191"/>
    <mergeCell ref="T189:T203"/>
    <mergeCell ref="B192:B194"/>
    <mergeCell ref="C192:C194"/>
    <mergeCell ref="D192:D194"/>
    <mergeCell ref="E192:E194"/>
    <mergeCell ref="F192:F194"/>
    <mergeCell ref="G192:G194"/>
    <mergeCell ref="H192:H194"/>
    <mergeCell ref="I192:I194"/>
    <mergeCell ref="N192:N194"/>
    <mergeCell ref="O192:O194"/>
    <mergeCell ref="P192:P194"/>
    <mergeCell ref="Q192:Q194"/>
    <mergeCell ref="R192:R194"/>
    <mergeCell ref="S192:S194"/>
    <mergeCell ref="B195:B197"/>
    <mergeCell ref="T182:T183"/>
    <mergeCell ref="P183:Q183"/>
    <mergeCell ref="C186:E186"/>
    <mergeCell ref="F186:O186"/>
    <mergeCell ref="B204:O205"/>
    <mergeCell ref="P204:Q204"/>
    <mergeCell ref="P205:Q205"/>
    <mergeCell ref="C208:E208"/>
    <mergeCell ref="F208:O208"/>
    <mergeCell ref="P208:R208"/>
    <mergeCell ref="B209:B210"/>
    <mergeCell ref="C209:C210"/>
    <mergeCell ref="D209:D210"/>
    <mergeCell ref="E209:E210"/>
    <mergeCell ref="F209:F210"/>
    <mergeCell ref="G209:G210"/>
    <mergeCell ref="H209:H210"/>
    <mergeCell ref="I209:I210"/>
    <mergeCell ref="J209:M209"/>
    <mergeCell ref="N209:N210"/>
    <mergeCell ref="O209:O210"/>
    <mergeCell ref="R209:R210"/>
    <mergeCell ref="S209:S210"/>
    <mergeCell ref="T209:T210"/>
    <mergeCell ref="J210:M210"/>
    <mergeCell ref="B211:B213"/>
    <mergeCell ref="C211:C213"/>
    <mergeCell ref="D211:D213"/>
    <mergeCell ref="E211:E213"/>
    <mergeCell ref="F211:F213"/>
    <mergeCell ref="G211:G213"/>
    <mergeCell ref="H211:H213"/>
    <mergeCell ref="I211:I213"/>
    <mergeCell ref="N211:N213"/>
    <mergeCell ref="O211:O213"/>
    <mergeCell ref="P211:P213"/>
    <mergeCell ref="Q211:Q213"/>
    <mergeCell ref="R211:R213"/>
    <mergeCell ref="S211:S213"/>
    <mergeCell ref="T211:T225"/>
    <mergeCell ref="B214:B216"/>
    <mergeCell ref="C214:C216"/>
    <mergeCell ref="D214:D216"/>
    <mergeCell ref="E214:E216"/>
    <mergeCell ref="F214:F216"/>
    <mergeCell ref="G214:G216"/>
    <mergeCell ref="H214:H216"/>
    <mergeCell ref="I214:I216"/>
    <mergeCell ref="N214:N216"/>
    <mergeCell ref="O214:O216"/>
    <mergeCell ref="P214:P216"/>
    <mergeCell ref="Q214:Q216"/>
    <mergeCell ref="R214:R216"/>
    <mergeCell ref="R217:R219"/>
    <mergeCell ref="S217:S219"/>
    <mergeCell ref="B220:B222"/>
    <mergeCell ref="C220:C222"/>
    <mergeCell ref="D220:D222"/>
    <mergeCell ref="E220:E222"/>
    <mergeCell ref="F220:F222"/>
    <mergeCell ref="G220:G222"/>
    <mergeCell ref="H220:H222"/>
    <mergeCell ref="I220:I222"/>
    <mergeCell ref="N220:N222"/>
    <mergeCell ref="O220:O222"/>
    <mergeCell ref="P220:P222"/>
    <mergeCell ref="Q220:Q222"/>
    <mergeCell ref="R220:R222"/>
    <mergeCell ref="S220:S222"/>
    <mergeCell ref="H217:H219"/>
    <mergeCell ref="I217:I219"/>
    <mergeCell ref="N217:N219"/>
    <mergeCell ref="O217:O219"/>
    <mergeCell ref="P217:P219"/>
    <mergeCell ref="Q217:Q219"/>
    <mergeCell ref="F223:F225"/>
    <mergeCell ref="G223:G225"/>
    <mergeCell ref="H223:H225"/>
    <mergeCell ref="I223:I225"/>
    <mergeCell ref="N223:N225"/>
    <mergeCell ref="O223:O225"/>
    <mergeCell ref="P223:P225"/>
    <mergeCell ref="Q223:Q225"/>
    <mergeCell ref="R223:R225"/>
    <mergeCell ref="S223:S225"/>
    <mergeCell ref="B226:O227"/>
    <mergeCell ref="P226:Q226"/>
    <mergeCell ref="T226:T227"/>
    <mergeCell ref="P227:Q227"/>
    <mergeCell ref="C230:E230"/>
    <mergeCell ref="F230:O230"/>
    <mergeCell ref="P230:R230"/>
    <mergeCell ref="B223:B225"/>
    <mergeCell ref="C223:C225"/>
    <mergeCell ref="D223:D225"/>
    <mergeCell ref="E223:E225"/>
    <mergeCell ref="T231:T232"/>
    <mergeCell ref="J232:M232"/>
    <mergeCell ref="B233:B235"/>
    <mergeCell ref="C233:C235"/>
    <mergeCell ref="D233:D235"/>
    <mergeCell ref="E233:E235"/>
    <mergeCell ref="F233:F235"/>
    <mergeCell ref="G233:G235"/>
    <mergeCell ref="H233:H235"/>
    <mergeCell ref="I233:I235"/>
    <mergeCell ref="N233:N235"/>
    <mergeCell ref="O233:O235"/>
    <mergeCell ref="P233:P235"/>
    <mergeCell ref="Q233:Q235"/>
    <mergeCell ref="R233:R235"/>
    <mergeCell ref="S233:S235"/>
    <mergeCell ref="T233:T247"/>
    <mergeCell ref="B236:B238"/>
    <mergeCell ref="C236:C238"/>
    <mergeCell ref="D236:D238"/>
    <mergeCell ref="E236:E238"/>
    <mergeCell ref="F236:F238"/>
    <mergeCell ref="G236:G238"/>
    <mergeCell ref="H236:H238"/>
    <mergeCell ref="I236:I238"/>
    <mergeCell ref="N236:N238"/>
    <mergeCell ref="O236:O238"/>
    <mergeCell ref="P236:P238"/>
    <mergeCell ref="Q236:Q238"/>
    <mergeCell ref="R236:R238"/>
    <mergeCell ref="S236:S238"/>
    <mergeCell ref="H242:H244"/>
    <mergeCell ref="I242:I244"/>
    <mergeCell ref="N242:N244"/>
    <mergeCell ref="O242:O244"/>
    <mergeCell ref="P242:P244"/>
    <mergeCell ref="Q242:Q244"/>
    <mergeCell ref="R242:R244"/>
    <mergeCell ref="S242:S244"/>
    <mergeCell ref="B239:B241"/>
    <mergeCell ref="C239:C241"/>
    <mergeCell ref="D239:D241"/>
    <mergeCell ref="E239:E241"/>
    <mergeCell ref="B231:B232"/>
    <mergeCell ref="C231:C232"/>
    <mergeCell ref="D231:D232"/>
    <mergeCell ref="E231:E232"/>
    <mergeCell ref="F231:F232"/>
    <mergeCell ref="G231:G232"/>
    <mergeCell ref="H231:H232"/>
    <mergeCell ref="I231:I232"/>
    <mergeCell ref="J231:M231"/>
    <mergeCell ref="N231:N232"/>
    <mergeCell ref="O231:O232"/>
    <mergeCell ref="R231:R232"/>
    <mergeCell ref="S231:S232"/>
    <mergeCell ref="B245:B247"/>
    <mergeCell ref="C245:C247"/>
    <mergeCell ref="D245:D247"/>
    <mergeCell ref="E245:E247"/>
    <mergeCell ref="F245:F247"/>
    <mergeCell ref="G245:G247"/>
    <mergeCell ref="H245:H247"/>
    <mergeCell ref="I245:I247"/>
    <mergeCell ref="N245:N247"/>
    <mergeCell ref="O245:O247"/>
    <mergeCell ref="P245:P247"/>
    <mergeCell ref="Q245:Q247"/>
    <mergeCell ref="R245:R247"/>
    <mergeCell ref="S245:S247"/>
    <mergeCell ref="B248:O249"/>
    <mergeCell ref="P248:Q248"/>
    <mergeCell ref="F239:F241"/>
    <mergeCell ref="G239:G241"/>
    <mergeCell ref="H239:H241"/>
    <mergeCell ref="I239:I241"/>
    <mergeCell ref="N239:N241"/>
    <mergeCell ref="O239:O241"/>
    <mergeCell ref="P239:P241"/>
    <mergeCell ref="Q239:Q241"/>
    <mergeCell ref="R239:R241"/>
    <mergeCell ref="S239:S241"/>
    <mergeCell ref="B242:B244"/>
    <mergeCell ref="C242:C244"/>
    <mergeCell ref="D242:D244"/>
    <mergeCell ref="E242:E244"/>
    <mergeCell ref="F242:F244"/>
    <mergeCell ref="G242:G244"/>
    <mergeCell ref="E261:E263"/>
    <mergeCell ref="F261:F263"/>
    <mergeCell ref="G261:G263"/>
    <mergeCell ref="H261:H263"/>
    <mergeCell ref="I261:I263"/>
    <mergeCell ref="N261:N263"/>
    <mergeCell ref="S261:S263"/>
    <mergeCell ref="T248:T249"/>
    <mergeCell ref="P249:Q249"/>
    <mergeCell ref="C252:E252"/>
    <mergeCell ref="F252:O252"/>
    <mergeCell ref="P252:R252"/>
    <mergeCell ref="B253:B254"/>
    <mergeCell ref="C253:C254"/>
    <mergeCell ref="D253:D254"/>
    <mergeCell ref="E253:E254"/>
    <mergeCell ref="F253:F254"/>
    <mergeCell ref="G253:G254"/>
    <mergeCell ref="H253:H254"/>
    <mergeCell ref="I253:I254"/>
    <mergeCell ref="J253:M253"/>
    <mergeCell ref="N253:N254"/>
    <mergeCell ref="O253:O254"/>
    <mergeCell ref="R253:R254"/>
    <mergeCell ref="S253:S254"/>
    <mergeCell ref="T253:T254"/>
    <mergeCell ref="J254:M254"/>
    <mergeCell ref="B255:B257"/>
    <mergeCell ref="C255:C257"/>
    <mergeCell ref="D255:D257"/>
    <mergeCell ref="E255:E257"/>
    <mergeCell ref="F255:F257"/>
    <mergeCell ref="I264:I266"/>
    <mergeCell ref="N264:N266"/>
    <mergeCell ref="O264:O266"/>
    <mergeCell ref="P264:P266"/>
    <mergeCell ref="Q264:Q266"/>
    <mergeCell ref="R264:R266"/>
    <mergeCell ref="S264:S266"/>
    <mergeCell ref="N267:N269"/>
    <mergeCell ref="O267:O269"/>
    <mergeCell ref="P267:P269"/>
    <mergeCell ref="Q267:Q269"/>
    <mergeCell ref="R267:R269"/>
    <mergeCell ref="S267:S269"/>
    <mergeCell ref="S255:S257"/>
    <mergeCell ref="T255:T269"/>
    <mergeCell ref="B258:B260"/>
    <mergeCell ref="C258:C260"/>
    <mergeCell ref="D258:D260"/>
    <mergeCell ref="E258:E260"/>
    <mergeCell ref="F258:F260"/>
    <mergeCell ref="G258:G260"/>
    <mergeCell ref="H258:H260"/>
    <mergeCell ref="I258:I260"/>
    <mergeCell ref="N258:N260"/>
    <mergeCell ref="O258:O260"/>
    <mergeCell ref="P258:P260"/>
    <mergeCell ref="Q258:Q260"/>
    <mergeCell ref="R258:R260"/>
    <mergeCell ref="S258:S260"/>
    <mergeCell ref="B261:B263"/>
    <mergeCell ref="C261:C263"/>
    <mergeCell ref="D261:D263"/>
    <mergeCell ref="B270:O271"/>
    <mergeCell ref="P270:Q270"/>
    <mergeCell ref="T270:T271"/>
    <mergeCell ref="P271:Q271"/>
    <mergeCell ref="C274:E274"/>
    <mergeCell ref="F274:O274"/>
    <mergeCell ref="P274:R274"/>
    <mergeCell ref="B275:B276"/>
    <mergeCell ref="C275:C276"/>
    <mergeCell ref="D275:D276"/>
    <mergeCell ref="E275:E276"/>
    <mergeCell ref="F275:F276"/>
    <mergeCell ref="G275:G276"/>
    <mergeCell ref="H275:H276"/>
    <mergeCell ref="I275:I276"/>
    <mergeCell ref="J275:M275"/>
    <mergeCell ref="N275:N276"/>
    <mergeCell ref="O275:O276"/>
    <mergeCell ref="R275:R276"/>
    <mergeCell ref="S275:S276"/>
    <mergeCell ref="J276:M276"/>
    <mergeCell ref="T275:T276"/>
    <mergeCell ref="P277:P279"/>
    <mergeCell ref="Q277:Q279"/>
    <mergeCell ref="R277:R279"/>
    <mergeCell ref="S277:S279"/>
    <mergeCell ref="T277:T291"/>
    <mergeCell ref="B280:B282"/>
    <mergeCell ref="C280:C282"/>
    <mergeCell ref="D280:D282"/>
    <mergeCell ref="E280:E282"/>
    <mergeCell ref="F280:F282"/>
    <mergeCell ref="G280:G282"/>
    <mergeCell ref="H280:H282"/>
    <mergeCell ref="I280:I282"/>
    <mergeCell ref="N280:N282"/>
    <mergeCell ref="O280:O282"/>
    <mergeCell ref="P280:P282"/>
    <mergeCell ref="Q280:Q282"/>
    <mergeCell ref="R280:R282"/>
    <mergeCell ref="S280:S282"/>
    <mergeCell ref="B283:B285"/>
    <mergeCell ref="C283:C285"/>
    <mergeCell ref="D283:D285"/>
    <mergeCell ref="E283:E285"/>
    <mergeCell ref="F283:F285"/>
    <mergeCell ref="G283:G285"/>
    <mergeCell ref="H283:H285"/>
    <mergeCell ref="I283:I285"/>
    <mergeCell ref="N283:N285"/>
    <mergeCell ref="S283:S285"/>
    <mergeCell ref="B286:B288"/>
    <mergeCell ref="C286:C288"/>
    <mergeCell ref="D286:D288"/>
    <mergeCell ref="E286:E288"/>
    <mergeCell ref="F286:F288"/>
    <mergeCell ref="G286:G288"/>
    <mergeCell ref="H286:H288"/>
    <mergeCell ref="I286:I288"/>
    <mergeCell ref="N286:N288"/>
    <mergeCell ref="O286:O288"/>
    <mergeCell ref="P286:P288"/>
    <mergeCell ref="Q286:Q288"/>
    <mergeCell ref="R286:R288"/>
    <mergeCell ref="S286:S288"/>
    <mergeCell ref="O283:O285"/>
    <mergeCell ref="P283:P285"/>
    <mergeCell ref="Q283:Q285"/>
    <mergeCell ref="R283:R285"/>
    <mergeCell ref="F289:F291"/>
    <mergeCell ref="G289:G291"/>
    <mergeCell ref="H289:H291"/>
    <mergeCell ref="I289:I291"/>
    <mergeCell ref="N289:N291"/>
    <mergeCell ref="O289:O291"/>
    <mergeCell ref="P289:P291"/>
    <mergeCell ref="Q289:Q291"/>
    <mergeCell ref="R289:R291"/>
    <mergeCell ref="S289:S291"/>
    <mergeCell ref="B292:O293"/>
    <mergeCell ref="P292:Q292"/>
    <mergeCell ref="T292:T293"/>
    <mergeCell ref="P293:Q293"/>
    <mergeCell ref="C296:E296"/>
    <mergeCell ref="F296:O296"/>
    <mergeCell ref="P296:R296"/>
    <mergeCell ref="B289:B291"/>
    <mergeCell ref="C289:C291"/>
    <mergeCell ref="D289:D291"/>
    <mergeCell ref="E289:E291"/>
    <mergeCell ref="B297:B298"/>
    <mergeCell ref="C297:C298"/>
    <mergeCell ref="D297:D298"/>
    <mergeCell ref="E297:E298"/>
    <mergeCell ref="F297:F298"/>
    <mergeCell ref="G297:G298"/>
    <mergeCell ref="H297:H298"/>
    <mergeCell ref="I297:I298"/>
    <mergeCell ref="J297:M297"/>
    <mergeCell ref="N297:N298"/>
    <mergeCell ref="O297:O298"/>
    <mergeCell ref="R297:R298"/>
    <mergeCell ref="S297:S298"/>
    <mergeCell ref="T297:T298"/>
    <mergeCell ref="J298:M298"/>
    <mergeCell ref="B299:B301"/>
    <mergeCell ref="C299:C301"/>
    <mergeCell ref="D299:D301"/>
    <mergeCell ref="E299:E301"/>
    <mergeCell ref="F299:F301"/>
    <mergeCell ref="G299:G301"/>
    <mergeCell ref="H299:H301"/>
    <mergeCell ref="I299:I301"/>
    <mergeCell ref="N299:N301"/>
    <mergeCell ref="O299:O301"/>
    <mergeCell ref="P299:P301"/>
    <mergeCell ref="Q299:Q301"/>
    <mergeCell ref="R299:R301"/>
    <mergeCell ref="S299:S301"/>
    <mergeCell ref="T299:T313"/>
    <mergeCell ref="S311:S313"/>
    <mergeCell ref="B302:B304"/>
    <mergeCell ref="C302:C304"/>
    <mergeCell ref="D302:D304"/>
    <mergeCell ref="E302:E304"/>
    <mergeCell ref="F302:F304"/>
    <mergeCell ref="G302:G304"/>
    <mergeCell ref="H302:H304"/>
    <mergeCell ref="I302:I304"/>
    <mergeCell ref="N302:N304"/>
    <mergeCell ref="O302:O304"/>
    <mergeCell ref="P302:P304"/>
    <mergeCell ref="Q302:Q304"/>
    <mergeCell ref="R302:R304"/>
    <mergeCell ref="S302:S304"/>
    <mergeCell ref="B305:B307"/>
    <mergeCell ref="C305:C307"/>
    <mergeCell ref="D305:D307"/>
    <mergeCell ref="E305:E307"/>
    <mergeCell ref="F305:F307"/>
    <mergeCell ref="G305:G307"/>
    <mergeCell ref="H305:H307"/>
    <mergeCell ref="I305:I307"/>
    <mergeCell ref="N305:N307"/>
    <mergeCell ref="O305:O307"/>
    <mergeCell ref="P305:P307"/>
    <mergeCell ref="Q305:Q307"/>
    <mergeCell ref="R305:R307"/>
    <mergeCell ref="S305:S307"/>
    <mergeCell ref="O319:O320"/>
    <mergeCell ref="R319:R320"/>
    <mergeCell ref="S319:S320"/>
    <mergeCell ref="T319:T320"/>
    <mergeCell ref="J320:M320"/>
    <mergeCell ref="B308:B310"/>
    <mergeCell ref="C308:C310"/>
    <mergeCell ref="D308:D310"/>
    <mergeCell ref="E308:E310"/>
    <mergeCell ref="F308:F310"/>
    <mergeCell ref="G308:G310"/>
    <mergeCell ref="H308:H310"/>
    <mergeCell ref="I308:I310"/>
    <mergeCell ref="N308:N310"/>
    <mergeCell ref="O308:O310"/>
    <mergeCell ref="P308:P310"/>
    <mergeCell ref="Q308:Q310"/>
    <mergeCell ref="R308:R310"/>
    <mergeCell ref="S308:S310"/>
    <mergeCell ref="B311:B313"/>
    <mergeCell ref="C311:C313"/>
    <mergeCell ref="D311:D313"/>
    <mergeCell ref="E311:E313"/>
    <mergeCell ref="F311:F313"/>
    <mergeCell ref="G311:G313"/>
    <mergeCell ref="H311:H313"/>
    <mergeCell ref="I311:I313"/>
    <mergeCell ref="N311:N313"/>
    <mergeCell ref="O311:O313"/>
    <mergeCell ref="P311:P313"/>
    <mergeCell ref="Q311:Q313"/>
    <mergeCell ref="R311:R313"/>
    <mergeCell ref="T321:T335"/>
    <mergeCell ref="B324:B326"/>
    <mergeCell ref="C324:C326"/>
    <mergeCell ref="D324:D326"/>
    <mergeCell ref="E324:E326"/>
    <mergeCell ref="F324:F326"/>
    <mergeCell ref="G324:G326"/>
    <mergeCell ref="H324:H326"/>
    <mergeCell ref="I324:I326"/>
    <mergeCell ref="N324:N326"/>
    <mergeCell ref="O324:O326"/>
    <mergeCell ref="P324:P326"/>
    <mergeCell ref="Q324:Q326"/>
    <mergeCell ref="R324:R326"/>
    <mergeCell ref="S324:S326"/>
    <mergeCell ref="B314:O315"/>
    <mergeCell ref="P314:Q314"/>
    <mergeCell ref="T314:T315"/>
    <mergeCell ref="P315:Q315"/>
    <mergeCell ref="C318:E318"/>
    <mergeCell ref="F318:O318"/>
    <mergeCell ref="P318:R318"/>
    <mergeCell ref="B319:B320"/>
    <mergeCell ref="C319:C320"/>
    <mergeCell ref="D319:D320"/>
    <mergeCell ref="E319:E320"/>
    <mergeCell ref="F319:F320"/>
    <mergeCell ref="G319:G320"/>
    <mergeCell ref="H319:H320"/>
    <mergeCell ref="I319:I320"/>
    <mergeCell ref="J319:M319"/>
    <mergeCell ref="N319:N320"/>
    <mergeCell ref="B327:B329"/>
    <mergeCell ref="C327:C329"/>
    <mergeCell ref="D327:D329"/>
    <mergeCell ref="E327:E329"/>
    <mergeCell ref="F327:F329"/>
    <mergeCell ref="G327:G329"/>
    <mergeCell ref="H327:H329"/>
    <mergeCell ref="I327:I329"/>
    <mergeCell ref="N327:N329"/>
    <mergeCell ref="O327:O329"/>
    <mergeCell ref="P327:P329"/>
    <mergeCell ref="Q327:Q329"/>
    <mergeCell ref="R327:R329"/>
    <mergeCell ref="S327:S329"/>
    <mergeCell ref="B321:B323"/>
    <mergeCell ref="C321:C323"/>
    <mergeCell ref="D321:D323"/>
    <mergeCell ref="E321:E323"/>
    <mergeCell ref="F321:F323"/>
    <mergeCell ref="G321:G323"/>
    <mergeCell ref="H321:H323"/>
    <mergeCell ref="I321:I323"/>
    <mergeCell ref="N321:N323"/>
    <mergeCell ref="O321:O323"/>
    <mergeCell ref="P321:P323"/>
    <mergeCell ref="Q321:Q323"/>
    <mergeCell ref="R321:R323"/>
    <mergeCell ref="S321:S323"/>
    <mergeCell ref="B336:O337"/>
    <mergeCell ref="P336:Q336"/>
    <mergeCell ref="T336:T337"/>
    <mergeCell ref="P337:Q337"/>
    <mergeCell ref="B330:B332"/>
    <mergeCell ref="C330:C332"/>
    <mergeCell ref="D330:D332"/>
    <mergeCell ref="E330:E332"/>
    <mergeCell ref="F330:F332"/>
    <mergeCell ref="G330:G332"/>
    <mergeCell ref="H330:H332"/>
    <mergeCell ref="I330:I332"/>
    <mergeCell ref="N330:N332"/>
    <mergeCell ref="O330:O332"/>
    <mergeCell ref="P330:P332"/>
    <mergeCell ref="Q330:Q332"/>
    <mergeCell ref="R330:R332"/>
    <mergeCell ref="S330:S332"/>
    <mergeCell ref="B333:B335"/>
    <mergeCell ref="C333:C335"/>
    <mergeCell ref="D333:D335"/>
    <mergeCell ref="E333:E335"/>
    <mergeCell ref="F333:F335"/>
    <mergeCell ref="G333:G335"/>
    <mergeCell ref="H333:H335"/>
    <mergeCell ref="I333:I335"/>
    <mergeCell ref="N333:N335"/>
    <mergeCell ref="O333:O335"/>
    <mergeCell ref="P333:P335"/>
    <mergeCell ref="Q333:Q335"/>
    <mergeCell ref="R333:R335"/>
    <mergeCell ref="S333:S335"/>
    <mergeCell ref="C384:E384"/>
    <mergeCell ref="F384:O384"/>
    <mergeCell ref="P384:R384"/>
    <mergeCell ref="B385:B386"/>
    <mergeCell ref="C385:C386"/>
    <mergeCell ref="D385:D386"/>
    <mergeCell ref="E385:E386"/>
    <mergeCell ref="F385:F386"/>
    <mergeCell ref="G385:G386"/>
    <mergeCell ref="H385:H386"/>
    <mergeCell ref="I385:I386"/>
    <mergeCell ref="J385:M385"/>
    <mergeCell ref="N385:N386"/>
    <mergeCell ref="O385:O386"/>
    <mergeCell ref="R385:R386"/>
    <mergeCell ref="S385:S386"/>
    <mergeCell ref="T385:T386"/>
    <mergeCell ref="J386:M386"/>
    <mergeCell ref="B387:B389"/>
    <mergeCell ref="C387:C389"/>
    <mergeCell ref="D387:D389"/>
    <mergeCell ref="E387:E389"/>
    <mergeCell ref="F387:F389"/>
    <mergeCell ref="G387:G389"/>
    <mergeCell ref="H387:H389"/>
    <mergeCell ref="I387:I389"/>
    <mergeCell ref="N387:N389"/>
    <mergeCell ref="O387:O389"/>
    <mergeCell ref="P387:P389"/>
    <mergeCell ref="Q387:Q389"/>
    <mergeCell ref="R387:R389"/>
    <mergeCell ref="S387:S389"/>
    <mergeCell ref="T387:T401"/>
    <mergeCell ref="B390:B392"/>
    <mergeCell ref="C390:C392"/>
    <mergeCell ref="D390:D392"/>
    <mergeCell ref="E390:E392"/>
    <mergeCell ref="F390:F392"/>
    <mergeCell ref="G390:G392"/>
    <mergeCell ref="H390:H392"/>
    <mergeCell ref="I390:I392"/>
    <mergeCell ref="N390:N392"/>
    <mergeCell ref="O390:O392"/>
    <mergeCell ref="P390:P392"/>
    <mergeCell ref="Q390:Q392"/>
    <mergeCell ref="R390:R392"/>
    <mergeCell ref="S390:S392"/>
    <mergeCell ref="B393:B395"/>
    <mergeCell ref="C393:C395"/>
    <mergeCell ref="D393:D395"/>
    <mergeCell ref="E393:E395"/>
    <mergeCell ref="F393:F395"/>
    <mergeCell ref="G393:G395"/>
    <mergeCell ref="H393:H395"/>
    <mergeCell ref="I393:I395"/>
    <mergeCell ref="N393:N395"/>
    <mergeCell ref="O393:O395"/>
    <mergeCell ref="P393:P395"/>
    <mergeCell ref="Q393:Q395"/>
    <mergeCell ref="R393:R395"/>
    <mergeCell ref="S393:S395"/>
    <mergeCell ref="B396:B398"/>
    <mergeCell ref="C396:C398"/>
    <mergeCell ref="D396:D398"/>
    <mergeCell ref="E396:E398"/>
    <mergeCell ref="F396:F398"/>
    <mergeCell ref="G396:G398"/>
    <mergeCell ref="H396:H398"/>
    <mergeCell ref="I396:I398"/>
    <mergeCell ref="N396:N398"/>
    <mergeCell ref="O396:O398"/>
    <mergeCell ref="P396:P398"/>
    <mergeCell ref="Q396:Q398"/>
    <mergeCell ref="R396:R398"/>
    <mergeCell ref="S396:S398"/>
    <mergeCell ref="B399:B401"/>
    <mergeCell ref="C399:C401"/>
    <mergeCell ref="D399:D401"/>
    <mergeCell ref="E399:E401"/>
    <mergeCell ref="F399:F401"/>
    <mergeCell ref="G399:G401"/>
    <mergeCell ref="H399:H401"/>
    <mergeCell ref="I399:I401"/>
    <mergeCell ref="N399:N401"/>
    <mergeCell ref="O399:O401"/>
    <mergeCell ref="P399:P401"/>
    <mergeCell ref="Q399:Q401"/>
    <mergeCell ref="R399:R401"/>
    <mergeCell ref="S399:S401"/>
    <mergeCell ref="B402:O403"/>
    <mergeCell ref="P402:Q402"/>
    <mergeCell ref="T402:T403"/>
    <mergeCell ref="P403:Q403"/>
    <mergeCell ref="C406:E406"/>
    <mergeCell ref="F406:O406"/>
    <mergeCell ref="P406:R406"/>
    <mergeCell ref="B407:B408"/>
    <mergeCell ref="C407:C408"/>
    <mergeCell ref="D407:D408"/>
    <mergeCell ref="E407:E408"/>
    <mergeCell ref="F407:F408"/>
    <mergeCell ref="G407:G408"/>
    <mergeCell ref="H407:H408"/>
    <mergeCell ref="I407:I408"/>
    <mergeCell ref="J407:M407"/>
    <mergeCell ref="N407:N408"/>
    <mergeCell ref="O407:O408"/>
    <mergeCell ref="R407:R408"/>
    <mergeCell ref="S407:S408"/>
    <mergeCell ref="T407:T408"/>
    <mergeCell ref="J408:M408"/>
    <mergeCell ref="B409:B411"/>
    <mergeCell ref="C409:C411"/>
    <mergeCell ref="D409:D411"/>
    <mergeCell ref="E409:E411"/>
    <mergeCell ref="F409:F411"/>
    <mergeCell ref="G409:G411"/>
    <mergeCell ref="H409:H411"/>
    <mergeCell ref="I409:I411"/>
    <mergeCell ref="N409:N411"/>
    <mergeCell ref="O409:O411"/>
    <mergeCell ref="P409:P411"/>
    <mergeCell ref="Q409:Q411"/>
    <mergeCell ref="R409:R411"/>
    <mergeCell ref="S409:S411"/>
    <mergeCell ref="T409:T423"/>
    <mergeCell ref="B412:B414"/>
    <mergeCell ref="C412:C414"/>
    <mergeCell ref="D412:D414"/>
    <mergeCell ref="E412:E414"/>
    <mergeCell ref="F412:F414"/>
    <mergeCell ref="G412:G414"/>
    <mergeCell ref="H412:H414"/>
    <mergeCell ref="I412:I414"/>
    <mergeCell ref="N412:N414"/>
    <mergeCell ref="O412:O414"/>
    <mergeCell ref="P412:P414"/>
    <mergeCell ref="Q412:Q414"/>
    <mergeCell ref="R412:R414"/>
    <mergeCell ref="S412:S414"/>
    <mergeCell ref="B415:B417"/>
    <mergeCell ref="C415:C417"/>
    <mergeCell ref="D415:D417"/>
    <mergeCell ref="E415:E417"/>
    <mergeCell ref="F415:F417"/>
    <mergeCell ref="G415:G417"/>
    <mergeCell ref="H415:H417"/>
    <mergeCell ref="I415:I417"/>
    <mergeCell ref="N415:N417"/>
    <mergeCell ref="O415:O417"/>
    <mergeCell ref="P415:P417"/>
    <mergeCell ref="Q415:Q417"/>
    <mergeCell ref="R415:R417"/>
    <mergeCell ref="S415:S417"/>
    <mergeCell ref="B418:B420"/>
    <mergeCell ref="C418:C420"/>
    <mergeCell ref="D418:D420"/>
    <mergeCell ref="E418:E420"/>
    <mergeCell ref="F418:F420"/>
    <mergeCell ref="G418:G420"/>
    <mergeCell ref="H418:H420"/>
    <mergeCell ref="I418:I420"/>
    <mergeCell ref="N418:N420"/>
    <mergeCell ref="O418:O420"/>
    <mergeCell ref="P418:P420"/>
    <mergeCell ref="Q418:Q420"/>
    <mergeCell ref="R418:R420"/>
    <mergeCell ref="S418:S420"/>
    <mergeCell ref="B421:B423"/>
    <mergeCell ref="C421:C423"/>
    <mergeCell ref="D421:D423"/>
    <mergeCell ref="E421:E423"/>
    <mergeCell ref="F421:F423"/>
    <mergeCell ref="G421:G423"/>
    <mergeCell ref="H421:H423"/>
    <mergeCell ref="I421:I423"/>
    <mergeCell ref="N421:N423"/>
    <mergeCell ref="O421:O423"/>
    <mergeCell ref="P421:P423"/>
    <mergeCell ref="Q421:Q423"/>
    <mergeCell ref="R421:R423"/>
    <mergeCell ref="S421:S423"/>
    <mergeCell ref="B424:O425"/>
    <mergeCell ref="P424:Q424"/>
    <mergeCell ref="T424:T425"/>
    <mergeCell ref="P425:Q425"/>
    <mergeCell ref="C428:E428"/>
    <mergeCell ref="F428:O428"/>
    <mergeCell ref="P428:R428"/>
    <mergeCell ref="B429:B430"/>
    <mergeCell ref="C429:C430"/>
    <mergeCell ref="D429:D430"/>
    <mergeCell ref="E429:E430"/>
    <mergeCell ref="F429:F430"/>
    <mergeCell ref="G429:G430"/>
    <mergeCell ref="H429:H430"/>
    <mergeCell ref="I429:I430"/>
    <mergeCell ref="J429:M429"/>
    <mergeCell ref="N429:N430"/>
    <mergeCell ref="O429:O430"/>
    <mergeCell ref="R429:R430"/>
    <mergeCell ref="S429:S430"/>
    <mergeCell ref="T429:T430"/>
    <mergeCell ref="J430:M430"/>
    <mergeCell ref="B431:B433"/>
    <mergeCell ref="C431:C433"/>
    <mergeCell ref="D431:D433"/>
    <mergeCell ref="E431:E433"/>
    <mergeCell ref="F431:F433"/>
    <mergeCell ref="G431:G433"/>
    <mergeCell ref="H431:H433"/>
    <mergeCell ref="I431:I433"/>
    <mergeCell ref="N431:N433"/>
    <mergeCell ref="O431:O433"/>
    <mergeCell ref="P431:P433"/>
    <mergeCell ref="Q431:Q433"/>
    <mergeCell ref="R431:R433"/>
    <mergeCell ref="S431:S433"/>
    <mergeCell ref="T431:T445"/>
    <mergeCell ref="B434:B436"/>
    <mergeCell ref="C434:C436"/>
    <mergeCell ref="D434:D436"/>
    <mergeCell ref="E434:E436"/>
    <mergeCell ref="F434:F436"/>
    <mergeCell ref="G434:G436"/>
    <mergeCell ref="H434:H436"/>
    <mergeCell ref="I434:I436"/>
    <mergeCell ref="N434:N436"/>
    <mergeCell ref="O434:O436"/>
    <mergeCell ref="P434:P436"/>
    <mergeCell ref="Q434:Q436"/>
    <mergeCell ref="R434:R436"/>
    <mergeCell ref="S434:S436"/>
    <mergeCell ref="B437:B439"/>
    <mergeCell ref="C437:C439"/>
    <mergeCell ref="D437:D439"/>
    <mergeCell ref="E437:E439"/>
    <mergeCell ref="F437:F439"/>
    <mergeCell ref="G437:G439"/>
    <mergeCell ref="H437:H439"/>
    <mergeCell ref="I437:I439"/>
    <mergeCell ref="N437:N439"/>
    <mergeCell ref="O437:O439"/>
    <mergeCell ref="P437:P439"/>
    <mergeCell ref="Q437:Q439"/>
    <mergeCell ref="R437:R439"/>
    <mergeCell ref="S437:S439"/>
    <mergeCell ref="B440:B442"/>
    <mergeCell ref="C440:C442"/>
    <mergeCell ref="D440:D442"/>
    <mergeCell ref="E440:E442"/>
    <mergeCell ref="F440:F442"/>
    <mergeCell ref="G440:G442"/>
    <mergeCell ref="H440:H442"/>
    <mergeCell ref="I440:I442"/>
    <mergeCell ref="N440:N442"/>
    <mergeCell ref="O440:O442"/>
    <mergeCell ref="P440:P442"/>
    <mergeCell ref="Q440:Q442"/>
    <mergeCell ref="R440:R442"/>
    <mergeCell ref="S440:S442"/>
    <mergeCell ref="B443:B445"/>
    <mergeCell ref="C443:C445"/>
    <mergeCell ref="D443:D445"/>
    <mergeCell ref="E443:E445"/>
    <mergeCell ref="F443:F445"/>
    <mergeCell ref="G443:G445"/>
    <mergeCell ref="H443:H445"/>
    <mergeCell ref="I443:I445"/>
    <mergeCell ref="N443:N445"/>
    <mergeCell ref="O443:O445"/>
    <mergeCell ref="P443:P445"/>
    <mergeCell ref="Q443:Q445"/>
    <mergeCell ref="R443:R445"/>
    <mergeCell ref="S443:S445"/>
    <mergeCell ref="B446:O447"/>
    <mergeCell ref="P446:Q446"/>
    <mergeCell ref="T446:T447"/>
    <mergeCell ref="P447:Q447"/>
    <mergeCell ref="C450:E450"/>
    <mergeCell ref="F450:O450"/>
    <mergeCell ref="P450:R450"/>
    <mergeCell ref="B451:B452"/>
    <mergeCell ref="C451:C452"/>
    <mergeCell ref="D451:D452"/>
    <mergeCell ref="E451:E452"/>
    <mergeCell ref="F451:F452"/>
    <mergeCell ref="G451:G452"/>
    <mergeCell ref="H451:H452"/>
    <mergeCell ref="I451:I452"/>
    <mergeCell ref="J451:M451"/>
    <mergeCell ref="N451:N452"/>
    <mergeCell ref="O451:O452"/>
    <mergeCell ref="R451:R452"/>
    <mergeCell ref="S451:S452"/>
    <mergeCell ref="T451:T452"/>
    <mergeCell ref="J452:M452"/>
    <mergeCell ref="B453:B455"/>
    <mergeCell ref="C453:C455"/>
    <mergeCell ref="D453:D455"/>
    <mergeCell ref="E453:E455"/>
    <mergeCell ref="F453:F455"/>
    <mergeCell ref="G453:G455"/>
    <mergeCell ref="H453:H455"/>
    <mergeCell ref="I453:I455"/>
    <mergeCell ref="N453:N455"/>
    <mergeCell ref="O453:O455"/>
    <mergeCell ref="P453:P455"/>
    <mergeCell ref="Q453:Q455"/>
    <mergeCell ref="R453:R455"/>
    <mergeCell ref="S453:S455"/>
    <mergeCell ref="T453:T467"/>
    <mergeCell ref="B456:B458"/>
    <mergeCell ref="C456:C458"/>
    <mergeCell ref="D456:D458"/>
    <mergeCell ref="E456:E458"/>
    <mergeCell ref="F456:F458"/>
    <mergeCell ref="G456:G458"/>
    <mergeCell ref="H456:H458"/>
    <mergeCell ref="I456:I458"/>
    <mergeCell ref="N456:N458"/>
    <mergeCell ref="O456:O458"/>
    <mergeCell ref="P456:P458"/>
    <mergeCell ref="Q456:Q458"/>
    <mergeCell ref="R456:R458"/>
    <mergeCell ref="S456:S458"/>
    <mergeCell ref="B459:B461"/>
    <mergeCell ref="C459:C461"/>
    <mergeCell ref="D459:D461"/>
    <mergeCell ref="E459:E461"/>
    <mergeCell ref="F459:F461"/>
    <mergeCell ref="G459:G461"/>
    <mergeCell ref="H459:H461"/>
    <mergeCell ref="I459:I461"/>
    <mergeCell ref="N459:N461"/>
    <mergeCell ref="O459:O461"/>
    <mergeCell ref="P459:P461"/>
    <mergeCell ref="Q459:Q461"/>
    <mergeCell ref="R459:R461"/>
    <mergeCell ref="S459:S461"/>
    <mergeCell ref="B462:B464"/>
    <mergeCell ref="C462:C464"/>
    <mergeCell ref="D462:D464"/>
    <mergeCell ref="E462:E464"/>
    <mergeCell ref="F462:F464"/>
    <mergeCell ref="G462:G464"/>
    <mergeCell ref="H462:H464"/>
    <mergeCell ref="I462:I464"/>
    <mergeCell ref="N462:N464"/>
    <mergeCell ref="O462:O464"/>
    <mergeCell ref="P462:P464"/>
    <mergeCell ref="Q462:Q464"/>
    <mergeCell ref="R462:R464"/>
    <mergeCell ref="S462:S464"/>
    <mergeCell ref="B465:B467"/>
    <mergeCell ref="C465:C467"/>
    <mergeCell ref="D465:D467"/>
    <mergeCell ref="E465:E467"/>
    <mergeCell ref="F465:F467"/>
    <mergeCell ref="G465:G467"/>
    <mergeCell ref="H465:H467"/>
    <mergeCell ref="I465:I467"/>
    <mergeCell ref="N465:N467"/>
    <mergeCell ref="O465:O467"/>
    <mergeCell ref="P465:P467"/>
    <mergeCell ref="Q465:Q467"/>
    <mergeCell ref="R465:R467"/>
    <mergeCell ref="S465:S467"/>
    <mergeCell ref="B468:O469"/>
    <mergeCell ref="P468:Q468"/>
    <mergeCell ref="T468:T469"/>
    <mergeCell ref="P469:Q469"/>
    <mergeCell ref="C472:E472"/>
    <mergeCell ref="F472:O472"/>
    <mergeCell ref="P472:R472"/>
    <mergeCell ref="B473:B474"/>
    <mergeCell ref="C473:C474"/>
    <mergeCell ref="D473:D474"/>
    <mergeCell ref="E473:E474"/>
    <mergeCell ref="F473:F474"/>
    <mergeCell ref="G473:G474"/>
    <mergeCell ref="H473:H474"/>
    <mergeCell ref="I473:I474"/>
    <mergeCell ref="J473:M473"/>
    <mergeCell ref="N473:N474"/>
    <mergeCell ref="O473:O474"/>
    <mergeCell ref="R473:R474"/>
    <mergeCell ref="S473:S474"/>
    <mergeCell ref="T473:T474"/>
    <mergeCell ref="J474:M474"/>
    <mergeCell ref="B475:B477"/>
    <mergeCell ref="C475:C477"/>
    <mergeCell ref="D475:D477"/>
    <mergeCell ref="E475:E477"/>
    <mergeCell ref="F475:F477"/>
    <mergeCell ref="G475:G477"/>
    <mergeCell ref="H475:H477"/>
    <mergeCell ref="I475:I477"/>
    <mergeCell ref="N475:N477"/>
    <mergeCell ref="O475:O477"/>
    <mergeCell ref="P475:P477"/>
    <mergeCell ref="Q475:Q477"/>
    <mergeCell ref="R475:R477"/>
    <mergeCell ref="S475:S477"/>
    <mergeCell ref="T475:T489"/>
    <mergeCell ref="B478:B480"/>
    <mergeCell ref="C478:C480"/>
    <mergeCell ref="D478:D480"/>
    <mergeCell ref="E478:E480"/>
    <mergeCell ref="F478:F480"/>
    <mergeCell ref="G478:G480"/>
    <mergeCell ref="H478:H480"/>
    <mergeCell ref="I478:I480"/>
    <mergeCell ref="N478:N480"/>
    <mergeCell ref="O478:O480"/>
    <mergeCell ref="P478:P480"/>
    <mergeCell ref="Q478:Q480"/>
    <mergeCell ref="R478:R480"/>
    <mergeCell ref="S478:S480"/>
    <mergeCell ref="B481:B483"/>
    <mergeCell ref="C481:C483"/>
    <mergeCell ref="D481:D483"/>
    <mergeCell ref="E481:E483"/>
    <mergeCell ref="F481:F483"/>
    <mergeCell ref="G481:G483"/>
    <mergeCell ref="H481:H483"/>
    <mergeCell ref="I481:I483"/>
    <mergeCell ref="N481:N483"/>
    <mergeCell ref="O481:O483"/>
    <mergeCell ref="P481:P483"/>
    <mergeCell ref="Q481:Q483"/>
    <mergeCell ref="R481:R483"/>
    <mergeCell ref="S481:S483"/>
    <mergeCell ref="B484:B486"/>
    <mergeCell ref="C484:C486"/>
    <mergeCell ref="D484:D486"/>
    <mergeCell ref="E484:E486"/>
    <mergeCell ref="F484:F486"/>
    <mergeCell ref="G484:G486"/>
    <mergeCell ref="H484:H486"/>
    <mergeCell ref="I484:I486"/>
    <mergeCell ref="N484:N486"/>
    <mergeCell ref="O484:O486"/>
    <mergeCell ref="P484:P486"/>
    <mergeCell ref="Q484:Q486"/>
    <mergeCell ref="R484:R486"/>
    <mergeCell ref="S484:S486"/>
    <mergeCell ref="B487:B489"/>
    <mergeCell ref="C487:C489"/>
    <mergeCell ref="D487:D489"/>
    <mergeCell ref="E487:E489"/>
    <mergeCell ref="F487:F489"/>
    <mergeCell ref="G487:G489"/>
    <mergeCell ref="H487:H489"/>
    <mergeCell ref="I487:I489"/>
    <mergeCell ref="N487:N489"/>
    <mergeCell ref="O487:O489"/>
    <mergeCell ref="P487:P489"/>
    <mergeCell ref="Q487:Q489"/>
    <mergeCell ref="R487:R489"/>
    <mergeCell ref="S487:S489"/>
    <mergeCell ref="B490:O491"/>
    <mergeCell ref="P490:Q490"/>
    <mergeCell ref="T490:T491"/>
    <mergeCell ref="P491:Q491"/>
    <mergeCell ref="C494:E494"/>
    <mergeCell ref="F494:O494"/>
    <mergeCell ref="P494:R494"/>
    <mergeCell ref="B495:B496"/>
    <mergeCell ref="C495:C496"/>
    <mergeCell ref="D495:D496"/>
    <mergeCell ref="E495:E496"/>
    <mergeCell ref="F495:F496"/>
    <mergeCell ref="G495:G496"/>
    <mergeCell ref="H495:H496"/>
    <mergeCell ref="I495:I496"/>
    <mergeCell ref="J495:M495"/>
    <mergeCell ref="N495:N496"/>
    <mergeCell ref="O495:O496"/>
    <mergeCell ref="R495:R496"/>
    <mergeCell ref="S495:S496"/>
    <mergeCell ref="T495:T496"/>
    <mergeCell ref="J496:M496"/>
    <mergeCell ref="B497:B499"/>
    <mergeCell ref="C497:C499"/>
    <mergeCell ref="D497:D499"/>
    <mergeCell ref="E497:E499"/>
    <mergeCell ref="F497:F499"/>
    <mergeCell ref="G497:G499"/>
    <mergeCell ref="H497:H499"/>
    <mergeCell ref="I497:I499"/>
    <mergeCell ref="N497:N499"/>
    <mergeCell ref="O497:O499"/>
    <mergeCell ref="P497:P499"/>
    <mergeCell ref="Q497:Q499"/>
    <mergeCell ref="R497:R499"/>
    <mergeCell ref="S497:S499"/>
    <mergeCell ref="T497:T511"/>
    <mergeCell ref="B500:B502"/>
    <mergeCell ref="C500:C502"/>
    <mergeCell ref="D500:D502"/>
    <mergeCell ref="E500:E502"/>
    <mergeCell ref="F500:F502"/>
    <mergeCell ref="G500:G502"/>
    <mergeCell ref="H500:H502"/>
    <mergeCell ref="I500:I502"/>
    <mergeCell ref="N500:N502"/>
    <mergeCell ref="O500:O502"/>
    <mergeCell ref="P500:P502"/>
    <mergeCell ref="Q500:Q502"/>
    <mergeCell ref="R500:R502"/>
    <mergeCell ref="S500:S502"/>
    <mergeCell ref="B503:B505"/>
    <mergeCell ref="C503:C505"/>
    <mergeCell ref="D503:D505"/>
    <mergeCell ref="E503:E505"/>
    <mergeCell ref="F503:F505"/>
    <mergeCell ref="G503:G505"/>
    <mergeCell ref="H503:H505"/>
    <mergeCell ref="I503:I505"/>
    <mergeCell ref="N503:N505"/>
    <mergeCell ref="O503:O505"/>
    <mergeCell ref="P503:P505"/>
    <mergeCell ref="Q503:Q505"/>
    <mergeCell ref="R503:R505"/>
    <mergeCell ref="S503:S505"/>
    <mergeCell ref="B506:B508"/>
    <mergeCell ref="C506:C508"/>
    <mergeCell ref="D506:D508"/>
    <mergeCell ref="E506:E508"/>
    <mergeCell ref="F506:F508"/>
    <mergeCell ref="G506:G508"/>
    <mergeCell ref="H506:H508"/>
    <mergeCell ref="I506:I508"/>
    <mergeCell ref="N506:N508"/>
    <mergeCell ref="O506:O508"/>
    <mergeCell ref="P506:P508"/>
    <mergeCell ref="Q506:Q508"/>
    <mergeCell ref="R506:R508"/>
    <mergeCell ref="S506:S508"/>
    <mergeCell ref="B509:B511"/>
    <mergeCell ref="C509:C511"/>
    <mergeCell ref="D509:D511"/>
    <mergeCell ref="E509:E511"/>
    <mergeCell ref="F509:F511"/>
    <mergeCell ref="G509:G511"/>
    <mergeCell ref="H509:H511"/>
    <mergeCell ref="I509:I511"/>
    <mergeCell ref="N509:N511"/>
    <mergeCell ref="O509:O511"/>
    <mergeCell ref="P509:P511"/>
    <mergeCell ref="Q509:Q511"/>
    <mergeCell ref="R509:R511"/>
    <mergeCell ref="S509:S511"/>
    <mergeCell ref="B512:O513"/>
    <mergeCell ref="P512:Q512"/>
    <mergeCell ref="T512:T513"/>
    <mergeCell ref="P513:Q513"/>
    <mergeCell ref="C516:E516"/>
    <mergeCell ref="F516:O516"/>
    <mergeCell ref="P516:R516"/>
    <mergeCell ref="B517:B518"/>
    <mergeCell ref="C517:C518"/>
    <mergeCell ref="D517:D518"/>
    <mergeCell ref="E517:E518"/>
    <mergeCell ref="F517:F518"/>
    <mergeCell ref="G517:G518"/>
    <mergeCell ref="H517:H518"/>
    <mergeCell ref="I517:I518"/>
    <mergeCell ref="J517:M517"/>
    <mergeCell ref="N517:N518"/>
    <mergeCell ref="O517:O518"/>
    <mergeCell ref="R517:R518"/>
    <mergeCell ref="S517:S518"/>
    <mergeCell ref="T517:T518"/>
    <mergeCell ref="J518:M518"/>
    <mergeCell ref="B519:B521"/>
    <mergeCell ref="C519:C521"/>
    <mergeCell ref="D519:D521"/>
    <mergeCell ref="E519:E521"/>
    <mergeCell ref="F519:F521"/>
    <mergeCell ref="G519:G521"/>
    <mergeCell ref="H519:H521"/>
    <mergeCell ref="I519:I521"/>
    <mergeCell ref="N519:N521"/>
    <mergeCell ref="O519:O521"/>
    <mergeCell ref="P519:P521"/>
    <mergeCell ref="Q519:Q521"/>
    <mergeCell ref="R519:R521"/>
    <mergeCell ref="S519:S521"/>
    <mergeCell ref="T519:T533"/>
    <mergeCell ref="B522:B524"/>
    <mergeCell ref="C522:C524"/>
    <mergeCell ref="D522:D524"/>
    <mergeCell ref="E522:E524"/>
    <mergeCell ref="F522:F524"/>
    <mergeCell ref="G522:G524"/>
    <mergeCell ref="H522:H524"/>
    <mergeCell ref="I522:I524"/>
    <mergeCell ref="N522:N524"/>
    <mergeCell ref="O522:O524"/>
    <mergeCell ref="P522:P524"/>
    <mergeCell ref="Q522:Q524"/>
    <mergeCell ref="R522:R524"/>
    <mergeCell ref="S522:S524"/>
    <mergeCell ref="B525:B527"/>
    <mergeCell ref="C525:C527"/>
    <mergeCell ref="D525:D527"/>
    <mergeCell ref="E525:E527"/>
    <mergeCell ref="F525:F527"/>
    <mergeCell ref="G525:G527"/>
    <mergeCell ref="H525:H527"/>
    <mergeCell ref="I525:I527"/>
    <mergeCell ref="N525:N527"/>
    <mergeCell ref="O525:O527"/>
    <mergeCell ref="P525:P527"/>
    <mergeCell ref="Q525:Q527"/>
    <mergeCell ref="R525:R527"/>
    <mergeCell ref="S525:S527"/>
    <mergeCell ref="B528:B530"/>
    <mergeCell ref="C528:C530"/>
    <mergeCell ref="D528:D530"/>
    <mergeCell ref="E528:E530"/>
    <mergeCell ref="F528:F530"/>
    <mergeCell ref="G528:G530"/>
    <mergeCell ref="H528:H530"/>
    <mergeCell ref="I528:I530"/>
    <mergeCell ref="N528:N530"/>
    <mergeCell ref="O528:O530"/>
    <mergeCell ref="P528:P530"/>
    <mergeCell ref="Q528:Q530"/>
    <mergeCell ref="R528:R530"/>
    <mergeCell ref="S528:S530"/>
    <mergeCell ref="B531:B533"/>
    <mergeCell ref="C531:C533"/>
    <mergeCell ref="D531:D533"/>
    <mergeCell ref="E531:E533"/>
    <mergeCell ref="F531:F533"/>
    <mergeCell ref="G531:G533"/>
    <mergeCell ref="H531:H533"/>
    <mergeCell ref="I531:I533"/>
    <mergeCell ref="N531:N533"/>
    <mergeCell ref="O531:O533"/>
    <mergeCell ref="P531:P533"/>
    <mergeCell ref="Q531:Q533"/>
    <mergeCell ref="R531:R533"/>
    <mergeCell ref="S531:S533"/>
    <mergeCell ref="B534:O535"/>
    <mergeCell ref="P534:Q534"/>
    <mergeCell ref="T534:T535"/>
    <mergeCell ref="P535:Q535"/>
    <mergeCell ref="C538:E538"/>
    <mergeCell ref="F538:O538"/>
    <mergeCell ref="P538:R538"/>
    <mergeCell ref="B539:B540"/>
    <mergeCell ref="C539:C540"/>
    <mergeCell ref="D539:D540"/>
    <mergeCell ref="E539:E540"/>
    <mergeCell ref="F539:F540"/>
    <mergeCell ref="G539:G540"/>
    <mergeCell ref="H539:H540"/>
    <mergeCell ref="I539:I540"/>
    <mergeCell ref="J539:M539"/>
    <mergeCell ref="N539:N540"/>
    <mergeCell ref="O539:O540"/>
    <mergeCell ref="R539:R540"/>
    <mergeCell ref="S539:S540"/>
    <mergeCell ref="T539:T540"/>
    <mergeCell ref="J540:M540"/>
    <mergeCell ref="B541:B543"/>
    <mergeCell ref="C541:C543"/>
    <mergeCell ref="D541:D543"/>
    <mergeCell ref="E541:E543"/>
    <mergeCell ref="F541:F543"/>
    <mergeCell ref="G541:G543"/>
    <mergeCell ref="H541:H543"/>
    <mergeCell ref="I541:I543"/>
    <mergeCell ref="N541:N543"/>
    <mergeCell ref="O541:O543"/>
    <mergeCell ref="P541:P543"/>
    <mergeCell ref="Q541:Q543"/>
    <mergeCell ref="R541:R543"/>
    <mergeCell ref="S541:S543"/>
    <mergeCell ref="T541:T555"/>
    <mergeCell ref="B544:B546"/>
    <mergeCell ref="C544:C546"/>
    <mergeCell ref="D544:D546"/>
    <mergeCell ref="E544:E546"/>
    <mergeCell ref="F544:F546"/>
    <mergeCell ref="G544:G546"/>
    <mergeCell ref="H544:H546"/>
    <mergeCell ref="I544:I546"/>
    <mergeCell ref="N544:N546"/>
    <mergeCell ref="O544:O546"/>
    <mergeCell ref="P544:P546"/>
    <mergeCell ref="Q544:Q546"/>
    <mergeCell ref="R544:R546"/>
    <mergeCell ref="S544:S546"/>
    <mergeCell ref="B547:B549"/>
    <mergeCell ref="C547:C549"/>
    <mergeCell ref="D547:D549"/>
    <mergeCell ref="E547:E549"/>
    <mergeCell ref="F547:F549"/>
    <mergeCell ref="G547:G549"/>
    <mergeCell ref="H547:H549"/>
    <mergeCell ref="I547:I549"/>
    <mergeCell ref="N547:N549"/>
    <mergeCell ref="O547:O549"/>
    <mergeCell ref="P547:P549"/>
    <mergeCell ref="Q547:Q549"/>
    <mergeCell ref="R547:R549"/>
    <mergeCell ref="S547:S549"/>
    <mergeCell ref="B550:B552"/>
    <mergeCell ref="C550:C552"/>
    <mergeCell ref="D550:D552"/>
    <mergeCell ref="E550:E552"/>
    <mergeCell ref="F550:F552"/>
    <mergeCell ref="G550:G552"/>
    <mergeCell ref="H550:H552"/>
    <mergeCell ref="I550:I552"/>
    <mergeCell ref="N550:N552"/>
    <mergeCell ref="O550:O552"/>
    <mergeCell ref="P550:P552"/>
    <mergeCell ref="Q550:Q552"/>
    <mergeCell ref="R550:R552"/>
    <mergeCell ref="S550:S552"/>
    <mergeCell ref="B553:B555"/>
    <mergeCell ref="C553:C555"/>
    <mergeCell ref="D553:D555"/>
    <mergeCell ref="E553:E555"/>
    <mergeCell ref="F553:F555"/>
    <mergeCell ref="G553:G555"/>
    <mergeCell ref="H553:H555"/>
    <mergeCell ref="I553:I555"/>
    <mergeCell ref="N553:N555"/>
    <mergeCell ref="O553:O555"/>
    <mergeCell ref="P553:P555"/>
    <mergeCell ref="Q553:Q555"/>
    <mergeCell ref="R553:R555"/>
    <mergeCell ref="S553:S555"/>
    <mergeCell ref="B556:O557"/>
    <mergeCell ref="P556:Q556"/>
    <mergeCell ref="T556:T557"/>
    <mergeCell ref="P557:Q557"/>
    <mergeCell ref="C560:E560"/>
    <mergeCell ref="F560:O560"/>
    <mergeCell ref="P560:R560"/>
    <mergeCell ref="B561:B562"/>
    <mergeCell ref="C561:C562"/>
    <mergeCell ref="D561:D562"/>
    <mergeCell ref="E561:E562"/>
    <mergeCell ref="F561:F562"/>
    <mergeCell ref="G561:G562"/>
    <mergeCell ref="H561:H562"/>
    <mergeCell ref="I561:I562"/>
    <mergeCell ref="J561:M561"/>
    <mergeCell ref="N561:N562"/>
    <mergeCell ref="O561:O562"/>
    <mergeCell ref="R561:R562"/>
    <mergeCell ref="S561:S562"/>
    <mergeCell ref="T561:T562"/>
    <mergeCell ref="J562:M562"/>
    <mergeCell ref="B563:B565"/>
    <mergeCell ref="C563:C565"/>
    <mergeCell ref="D563:D565"/>
    <mergeCell ref="E563:E565"/>
    <mergeCell ref="F563:F565"/>
    <mergeCell ref="G563:G565"/>
    <mergeCell ref="H563:H565"/>
    <mergeCell ref="I563:I565"/>
    <mergeCell ref="N563:N565"/>
    <mergeCell ref="O563:O565"/>
    <mergeCell ref="P563:P565"/>
    <mergeCell ref="Q563:Q565"/>
    <mergeCell ref="R563:R565"/>
    <mergeCell ref="S563:S565"/>
    <mergeCell ref="T563:T577"/>
    <mergeCell ref="B566:B568"/>
    <mergeCell ref="C566:C568"/>
    <mergeCell ref="D566:D568"/>
    <mergeCell ref="E566:E568"/>
    <mergeCell ref="F566:F568"/>
    <mergeCell ref="G566:G568"/>
    <mergeCell ref="H566:H568"/>
    <mergeCell ref="I566:I568"/>
    <mergeCell ref="N566:N568"/>
    <mergeCell ref="O566:O568"/>
    <mergeCell ref="P566:P568"/>
    <mergeCell ref="Q566:Q568"/>
    <mergeCell ref="R566:R568"/>
    <mergeCell ref="S566:S568"/>
    <mergeCell ref="B569:B571"/>
    <mergeCell ref="C569:C571"/>
    <mergeCell ref="D569:D571"/>
    <mergeCell ref="E569:E571"/>
    <mergeCell ref="F569:F571"/>
    <mergeCell ref="G569:G571"/>
    <mergeCell ref="H569:H571"/>
    <mergeCell ref="I569:I571"/>
    <mergeCell ref="N569:N571"/>
    <mergeCell ref="O569:O571"/>
    <mergeCell ref="P569:P571"/>
    <mergeCell ref="Q569:Q571"/>
    <mergeCell ref="R569:R571"/>
    <mergeCell ref="S569:S571"/>
    <mergeCell ref="B572:B574"/>
    <mergeCell ref="C572:C574"/>
    <mergeCell ref="D572:D574"/>
    <mergeCell ref="E572:E574"/>
    <mergeCell ref="F572:F574"/>
    <mergeCell ref="G572:G574"/>
    <mergeCell ref="H572:H574"/>
    <mergeCell ref="I572:I574"/>
    <mergeCell ref="N572:N574"/>
    <mergeCell ref="O572:O574"/>
    <mergeCell ref="P572:P574"/>
    <mergeCell ref="Q572:Q574"/>
    <mergeCell ref="R572:R574"/>
    <mergeCell ref="S572:S574"/>
    <mergeCell ref="B575:B577"/>
    <mergeCell ref="C575:C577"/>
    <mergeCell ref="D575:D577"/>
    <mergeCell ref="E575:E577"/>
    <mergeCell ref="F575:F577"/>
    <mergeCell ref="G575:G577"/>
    <mergeCell ref="H575:H577"/>
    <mergeCell ref="I575:I577"/>
    <mergeCell ref="N575:N577"/>
    <mergeCell ref="O575:O577"/>
    <mergeCell ref="P575:P577"/>
    <mergeCell ref="Q575:Q577"/>
    <mergeCell ref="R575:R577"/>
    <mergeCell ref="S575:S577"/>
    <mergeCell ref="B578:O579"/>
    <mergeCell ref="P578:Q578"/>
    <mergeCell ref="T578:T579"/>
    <mergeCell ref="P579:Q579"/>
    <mergeCell ref="C582:E582"/>
    <mergeCell ref="F582:O582"/>
    <mergeCell ref="P582:R582"/>
    <mergeCell ref="B583:B584"/>
    <mergeCell ref="C583:C584"/>
    <mergeCell ref="D583:D584"/>
    <mergeCell ref="E583:E584"/>
    <mergeCell ref="F583:F584"/>
    <mergeCell ref="G583:G584"/>
    <mergeCell ref="H583:H584"/>
    <mergeCell ref="I583:I584"/>
    <mergeCell ref="J583:M583"/>
    <mergeCell ref="N583:N584"/>
    <mergeCell ref="O583:O584"/>
    <mergeCell ref="R583:R584"/>
    <mergeCell ref="S583:S584"/>
    <mergeCell ref="T583:T584"/>
    <mergeCell ref="J584:M584"/>
    <mergeCell ref="B585:B587"/>
    <mergeCell ref="C585:C587"/>
    <mergeCell ref="D585:D587"/>
    <mergeCell ref="E585:E587"/>
    <mergeCell ref="F585:F587"/>
    <mergeCell ref="G585:G587"/>
    <mergeCell ref="H585:H587"/>
    <mergeCell ref="I585:I587"/>
    <mergeCell ref="N585:N587"/>
    <mergeCell ref="O585:O587"/>
    <mergeCell ref="P585:P587"/>
    <mergeCell ref="Q585:Q587"/>
    <mergeCell ref="R585:R587"/>
    <mergeCell ref="S585:S587"/>
    <mergeCell ref="T585:T599"/>
    <mergeCell ref="B588:B590"/>
    <mergeCell ref="C588:C590"/>
    <mergeCell ref="D588:D590"/>
    <mergeCell ref="E588:E590"/>
    <mergeCell ref="F588:F590"/>
    <mergeCell ref="G588:G590"/>
    <mergeCell ref="H588:H590"/>
    <mergeCell ref="I588:I590"/>
    <mergeCell ref="N588:N590"/>
    <mergeCell ref="O588:O590"/>
    <mergeCell ref="P588:P590"/>
    <mergeCell ref="Q588:Q590"/>
    <mergeCell ref="R588:R590"/>
    <mergeCell ref="S588:S590"/>
    <mergeCell ref="B591:B593"/>
    <mergeCell ref="C591:C593"/>
    <mergeCell ref="D591:D593"/>
    <mergeCell ref="E591:E593"/>
    <mergeCell ref="F591:F593"/>
    <mergeCell ref="G591:G593"/>
    <mergeCell ref="H591:H593"/>
    <mergeCell ref="I591:I593"/>
    <mergeCell ref="N591:N593"/>
    <mergeCell ref="O591:O593"/>
    <mergeCell ref="P591:P593"/>
    <mergeCell ref="Q591:Q593"/>
    <mergeCell ref="R591:R593"/>
    <mergeCell ref="S591:S593"/>
    <mergeCell ref="B594:B596"/>
    <mergeCell ref="C594:C596"/>
    <mergeCell ref="D594:D596"/>
    <mergeCell ref="E594:E596"/>
    <mergeCell ref="F594:F596"/>
    <mergeCell ref="G594:G596"/>
    <mergeCell ref="H594:H596"/>
    <mergeCell ref="I594:I596"/>
    <mergeCell ref="N594:N596"/>
    <mergeCell ref="O594:O596"/>
    <mergeCell ref="P594:P596"/>
    <mergeCell ref="Q594:Q596"/>
    <mergeCell ref="R594:R596"/>
    <mergeCell ref="S594:S596"/>
    <mergeCell ref="B597:B599"/>
    <mergeCell ref="C597:C599"/>
    <mergeCell ref="D597:D599"/>
    <mergeCell ref="E597:E599"/>
    <mergeCell ref="F597:F599"/>
    <mergeCell ref="G597:G599"/>
    <mergeCell ref="H597:H599"/>
    <mergeCell ref="I597:I599"/>
    <mergeCell ref="N597:N599"/>
    <mergeCell ref="O597:O599"/>
    <mergeCell ref="P597:P599"/>
    <mergeCell ref="Q597:Q599"/>
    <mergeCell ref="R597:R599"/>
    <mergeCell ref="S597:S599"/>
    <mergeCell ref="B600:O601"/>
    <mergeCell ref="P600:Q600"/>
    <mergeCell ref="T600:T601"/>
    <mergeCell ref="P601:Q601"/>
    <mergeCell ref="C604:E604"/>
    <mergeCell ref="F604:O604"/>
    <mergeCell ref="P604:R604"/>
    <mergeCell ref="B605:B606"/>
    <mergeCell ref="C605:C606"/>
    <mergeCell ref="D605:D606"/>
    <mergeCell ref="E605:E606"/>
    <mergeCell ref="F605:F606"/>
    <mergeCell ref="G605:G606"/>
    <mergeCell ref="H605:H606"/>
    <mergeCell ref="I605:I606"/>
    <mergeCell ref="J605:M605"/>
    <mergeCell ref="N605:N606"/>
    <mergeCell ref="O605:O606"/>
    <mergeCell ref="R605:R606"/>
    <mergeCell ref="S605:S606"/>
    <mergeCell ref="T605:T606"/>
    <mergeCell ref="J606:M606"/>
    <mergeCell ref="B607:B609"/>
    <mergeCell ref="C607:C609"/>
    <mergeCell ref="D607:D609"/>
    <mergeCell ref="E607:E609"/>
    <mergeCell ref="F607:F609"/>
    <mergeCell ref="G607:G609"/>
    <mergeCell ref="H607:H609"/>
    <mergeCell ref="I607:I609"/>
    <mergeCell ref="N607:N609"/>
    <mergeCell ref="O607:O609"/>
    <mergeCell ref="P607:P609"/>
    <mergeCell ref="Q607:Q609"/>
    <mergeCell ref="R607:R609"/>
    <mergeCell ref="S607:S609"/>
    <mergeCell ref="T607:T621"/>
    <mergeCell ref="B610:B612"/>
    <mergeCell ref="C610:C612"/>
    <mergeCell ref="D610:D612"/>
    <mergeCell ref="E610:E612"/>
    <mergeCell ref="F610:F612"/>
    <mergeCell ref="G610:G612"/>
    <mergeCell ref="H610:H612"/>
    <mergeCell ref="I610:I612"/>
    <mergeCell ref="N610:N612"/>
    <mergeCell ref="O610:O612"/>
    <mergeCell ref="P610:P612"/>
    <mergeCell ref="Q610:Q612"/>
    <mergeCell ref="R610:R612"/>
    <mergeCell ref="S610:S612"/>
    <mergeCell ref="B613:B615"/>
    <mergeCell ref="C613:C615"/>
    <mergeCell ref="D613:D615"/>
    <mergeCell ref="E613:E615"/>
    <mergeCell ref="F613:F615"/>
    <mergeCell ref="G613:G615"/>
    <mergeCell ref="H613:H615"/>
    <mergeCell ref="I613:I615"/>
    <mergeCell ref="N613:N615"/>
    <mergeCell ref="O613:O615"/>
    <mergeCell ref="P613:P615"/>
    <mergeCell ref="Q613:Q615"/>
    <mergeCell ref="R613:R615"/>
    <mergeCell ref="S613:S615"/>
    <mergeCell ref="B616:B618"/>
    <mergeCell ref="C616:C618"/>
    <mergeCell ref="D616:D618"/>
    <mergeCell ref="E616:E618"/>
    <mergeCell ref="F616:F618"/>
    <mergeCell ref="G616:G618"/>
    <mergeCell ref="H616:H618"/>
    <mergeCell ref="I616:I618"/>
    <mergeCell ref="N616:N618"/>
    <mergeCell ref="O616:O618"/>
    <mergeCell ref="P616:P618"/>
    <mergeCell ref="Q616:Q618"/>
    <mergeCell ref="R616:R618"/>
    <mergeCell ref="S616:S618"/>
    <mergeCell ref="B619:B621"/>
    <mergeCell ref="C619:C621"/>
    <mergeCell ref="D619:D621"/>
    <mergeCell ref="E619:E621"/>
    <mergeCell ref="F619:F621"/>
    <mergeCell ref="G619:G621"/>
    <mergeCell ref="H619:H621"/>
    <mergeCell ref="I619:I621"/>
    <mergeCell ref="N619:N621"/>
    <mergeCell ref="O619:O621"/>
    <mergeCell ref="P619:P621"/>
    <mergeCell ref="Q619:Q621"/>
    <mergeCell ref="R619:R621"/>
    <mergeCell ref="S619:S621"/>
    <mergeCell ref="B622:O623"/>
    <mergeCell ref="P622:Q622"/>
    <mergeCell ref="T622:T623"/>
    <mergeCell ref="P623:Q623"/>
    <mergeCell ref="C626:E626"/>
    <mergeCell ref="F626:O626"/>
    <mergeCell ref="P626:R626"/>
    <mergeCell ref="B627:B628"/>
    <mergeCell ref="C627:C628"/>
    <mergeCell ref="D627:D628"/>
    <mergeCell ref="E627:E628"/>
    <mergeCell ref="F627:F628"/>
    <mergeCell ref="G627:G628"/>
    <mergeCell ref="H627:H628"/>
    <mergeCell ref="I627:I628"/>
    <mergeCell ref="J627:M627"/>
    <mergeCell ref="N627:N628"/>
    <mergeCell ref="O627:O628"/>
    <mergeCell ref="R627:R628"/>
    <mergeCell ref="S627:S628"/>
    <mergeCell ref="T627:T628"/>
    <mergeCell ref="J628:M628"/>
    <mergeCell ref="B629:B631"/>
    <mergeCell ref="C629:C631"/>
    <mergeCell ref="D629:D631"/>
    <mergeCell ref="E629:E631"/>
    <mergeCell ref="F629:F631"/>
    <mergeCell ref="G629:G631"/>
    <mergeCell ref="H629:H631"/>
    <mergeCell ref="I629:I631"/>
    <mergeCell ref="N629:N631"/>
    <mergeCell ref="O629:O631"/>
    <mergeCell ref="P629:P631"/>
    <mergeCell ref="Q629:Q631"/>
    <mergeCell ref="R629:R631"/>
    <mergeCell ref="S629:S631"/>
    <mergeCell ref="T629:T643"/>
    <mergeCell ref="B632:B634"/>
    <mergeCell ref="C632:C634"/>
    <mergeCell ref="D632:D634"/>
    <mergeCell ref="E632:E634"/>
    <mergeCell ref="F632:F634"/>
    <mergeCell ref="G632:G634"/>
    <mergeCell ref="H632:H634"/>
    <mergeCell ref="I632:I634"/>
    <mergeCell ref="N632:N634"/>
    <mergeCell ref="O632:O634"/>
    <mergeCell ref="P632:P634"/>
    <mergeCell ref="Q632:Q634"/>
    <mergeCell ref="R632:R634"/>
    <mergeCell ref="S632:S634"/>
    <mergeCell ref="B635:B637"/>
    <mergeCell ref="C635:C637"/>
    <mergeCell ref="D635:D637"/>
    <mergeCell ref="E635:E637"/>
    <mergeCell ref="F635:F637"/>
    <mergeCell ref="G635:G637"/>
    <mergeCell ref="H635:H637"/>
    <mergeCell ref="I635:I637"/>
    <mergeCell ref="N635:N637"/>
    <mergeCell ref="O635:O637"/>
    <mergeCell ref="P635:P637"/>
    <mergeCell ref="Q635:Q637"/>
    <mergeCell ref="R635:R637"/>
    <mergeCell ref="S635:S637"/>
    <mergeCell ref="B638:B640"/>
    <mergeCell ref="C638:C640"/>
    <mergeCell ref="D638:D640"/>
    <mergeCell ref="E638:E640"/>
    <mergeCell ref="F638:F640"/>
    <mergeCell ref="G638:G640"/>
    <mergeCell ref="H638:H640"/>
    <mergeCell ref="I638:I640"/>
    <mergeCell ref="N638:N640"/>
    <mergeCell ref="O638:O640"/>
    <mergeCell ref="P638:P640"/>
    <mergeCell ref="Q638:Q640"/>
    <mergeCell ref="R638:R640"/>
    <mergeCell ref="S638:S640"/>
    <mergeCell ref="B641:B643"/>
    <mergeCell ref="C641:C643"/>
    <mergeCell ref="D641:D643"/>
    <mergeCell ref="E641:E643"/>
    <mergeCell ref="F641:F643"/>
    <mergeCell ref="G641:G643"/>
    <mergeCell ref="H641:H643"/>
    <mergeCell ref="I641:I643"/>
    <mergeCell ref="N641:N643"/>
    <mergeCell ref="O641:O643"/>
    <mergeCell ref="P641:P643"/>
    <mergeCell ref="Q641:Q643"/>
    <mergeCell ref="R641:R643"/>
    <mergeCell ref="S641:S643"/>
    <mergeCell ref="B644:O645"/>
    <mergeCell ref="P644:Q644"/>
    <mergeCell ref="T644:T645"/>
    <mergeCell ref="P645:Q645"/>
    <mergeCell ref="C648:E648"/>
    <mergeCell ref="F648:O648"/>
    <mergeCell ref="P648:R648"/>
    <mergeCell ref="B649:B650"/>
    <mergeCell ref="C649:C650"/>
    <mergeCell ref="D649:D650"/>
    <mergeCell ref="E649:E650"/>
    <mergeCell ref="F649:F650"/>
    <mergeCell ref="G649:G650"/>
    <mergeCell ref="H649:H650"/>
    <mergeCell ref="I649:I650"/>
    <mergeCell ref="J649:M649"/>
    <mergeCell ref="N649:N650"/>
    <mergeCell ref="O649:O650"/>
    <mergeCell ref="R649:R650"/>
    <mergeCell ref="S649:S650"/>
    <mergeCell ref="T649:T650"/>
    <mergeCell ref="J650:M650"/>
    <mergeCell ref="B651:B653"/>
    <mergeCell ref="C651:C653"/>
    <mergeCell ref="D651:D653"/>
    <mergeCell ref="E651:E653"/>
    <mergeCell ref="F651:F653"/>
    <mergeCell ref="G651:G653"/>
    <mergeCell ref="H651:H653"/>
    <mergeCell ref="I651:I653"/>
    <mergeCell ref="N651:N653"/>
    <mergeCell ref="O651:O653"/>
    <mergeCell ref="P651:P653"/>
    <mergeCell ref="Q651:Q653"/>
    <mergeCell ref="R651:R653"/>
    <mergeCell ref="S651:S653"/>
    <mergeCell ref="T651:T665"/>
    <mergeCell ref="B654:B656"/>
    <mergeCell ref="C654:C656"/>
    <mergeCell ref="D654:D656"/>
    <mergeCell ref="E654:E656"/>
    <mergeCell ref="F654:F656"/>
    <mergeCell ref="G654:G656"/>
    <mergeCell ref="H654:H656"/>
    <mergeCell ref="I654:I656"/>
    <mergeCell ref="N654:N656"/>
    <mergeCell ref="O654:O656"/>
    <mergeCell ref="P654:P656"/>
    <mergeCell ref="Q654:Q656"/>
    <mergeCell ref="R654:R656"/>
    <mergeCell ref="S654:S656"/>
    <mergeCell ref="B657:B659"/>
    <mergeCell ref="C657:C659"/>
    <mergeCell ref="D657:D659"/>
    <mergeCell ref="E657:E659"/>
    <mergeCell ref="F657:F659"/>
    <mergeCell ref="G657:G659"/>
    <mergeCell ref="H657:H659"/>
    <mergeCell ref="I657:I659"/>
    <mergeCell ref="N657:N659"/>
    <mergeCell ref="O657:O659"/>
    <mergeCell ref="P657:P659"/>
    <mergeCell ref="Q657:Q659"/>
    <mergeCell ref="R657:R659"/>
    <mergeCell ref="S657:S659"/>
    <mergeCell ref="B660:B662"/>
    <mergeCell ref="C660:C662"/>
    <mergeCell ref="D660:D662"/>
    <mergeCell ref="E660:E662"/>
    <mergeCell ref="F660:F662"/>
    <mergeCell ref="G660:G662"/>
    <mergeCell ref="H660:H662"/>
    <mergeCell ref="I660:I662"/>
    <mergeCell ref="N660:N662"/>
    <mergeCell ref="O660:O662"/>
    <mergeCell ref="P660:P662"/>
    <mergeCell ref="Q660:Q662"/>
    <mergeCell ref="R660:R662"/>
    <mergeCell ref="S660:S662"/>
    <mergeCell ref="B663:B665"/>
    <mergeCell ref="C663:C665"/>
    <mergeCell ref="D663:D665"/>
    <mergeCell ref="E663:E665"/>
    <mergeCell ref="F663:F665"/>
    <mergeCell ref="G663:G665"/>
    <mergeCell ref="H663:H665"/>
    <mergeCell ref="I663:I665"/>
    <mergeCell ref="N663:N665"/>
    <mergeCell ref="O663:O665"/>
    <mergeCell ref="P663:P665"/>
    <mergeCell ref="Q663:Q665"/>
    <mergeCell ref="R663:R665"/>
    <mergeCell ref="S663:S665"/>
    <mergeCell ref="B666:O667"/>
    <mergeCell ref="P666:Q666"/>
    <mergeCell ref="T666:T667"/>
    <mergeCell ref="P667:Q667"/>
  </mergeCells>
  <conditionalFormatting sqref="K13">
    <cfRule type="expression" dxfId="12613" priority="27710">
      <formula>J13="NO CUMPLE"</formula>
    </cfRule>
    <cfRule type="expression" dxfId="12612" priority="27711">
      <formula>J13="CUMPLE"</formula>
    </cfRule>
  </conditionalFormatting>
  <conditionalFormatting sqref="M13">
    <cfRule type="expression" dxfId="12611" priority="27708">
      <formula>L13="NO CUMPLE"</formula>
    </cfRule>
    <cfRule type="expression" dxfId="12610" priority="27709">
      <formula>L13="CUMPLE"</formula>
    </cfRule>
  </conditionalFormatting>
  <conditionalFormatting sqref="N13">
    <cfRule type="expression" dxfId="12609" priority="27705">
      <formula>N13=" "</formula>
    </cfRule>
    <cfRule type="expression" dxfId="12608" priority="27706">
      <formula>N13="NO PRESENTÓ CERTIFICADO"</formula>
    </cfRule>
    <cfRule type="expression" dxfId="12607" priority="27707">
      <formula>N13="PRESENTÓ CERTIFICADO"</formula>
    </cfRule>
  </conditionalFormatting>
  <conditionalFormatting sqref="J13">
    <cfRule type="cellIs" dxfId="12606" priority="27703" operator="equal">
      <formula>"NO CUMPLE"</formula>
    </cfRule>
    <cfRule type="cellIs" dxfId="12605" priority="27704" operator="equal">
      <formula>"CUMPLE"</formula>
    </cfRule>
  </conditionalFormatting>
  <conditionalFormatting sqref="L13:L15">
    <cfRule type="cellIs" dxfId="12604" priority="27701" operator="equal">
      <formula>"NO CUMPLE"</formula>
    </cfRule>
    <cfRule type="cellIs" dxfId="12603" priority="27702" operator="equal">
      <formula>"CUMPLE"</formula>
    </cfRule>
  </conditionalFormatting>
  <conditionalFormatting sqref="S13">
    <cfRule type="cellIs" dxfId="12602" priority="27699" operator="greaterThan">
      <formula>0</formula>
    </cfRule>
    <cfRule type="cellIs" dxfId="12601" priority="27700" operator="equal">
      <formula>0</formula>
    </cfRule>
  </conditionalFormatting>
  <conditionalFormatting sqref="P13">
    <cfRule type="expression" dxfId="12600" priority="27678">
      <formula>Q13="NO SUBSANABLE"</formula>
    </cfRule>
    <cfRule type="expression" dxfId="12599" priority="27688">
      <formula>Q13="REQUERIMIENTOS SUBSANADOS"</formula>
    </cfRule>
    <cfRule type="expression" dxfId="12598" priority="27689">
      <formula>Q13="PENDIENTES POR SUBSANAR"</formula>
    </cfRule>
    <cfRule type="expression" dxfId="12597" priority="27694">
      <formula>Q13="SIN OBSERVACIÓN"</formula>
    </cfRule>
    <cfRule type="containsBlanks" dxfId="12596" priority="27695">
      <formula>LEN(TRIM(P13))=0</formula>
    </cfRule>
  </conditionalFormatting>
  <conditionalFormatting sqref="O13">
    <cfRule type="cellIs" dxfId="12595" priority="27687" operator="equal">
      <formula>"PENDIENTE POR DESCRIPCIÓN"</formula>
    </cfRule>
    <cfRule type="cellIs" dxfId="12594" priority="27691" operator="equal">
      <formula>"DESCRIPCIÓN INSUFICIENTE"</formula>
    </cfRule>
    <cfRule type="cellIs" dxfId="12593" priority="27692" operator="equal">
      <formula>"NO ESTÁ ACORDE A ITEM 5.2.1 (T.R.)"</formula>
    </cfRule>
    <cfRule type="cellIs" dxfId="12592" priority="27693" operator="equal">
      <formula>"ACORDE A ITEM 5.2.1 (T.R.)"</formula>
    </cfRule>
  </conditionalFormatting>
  <conditionalFormatting sqref="Q13">
    <cfRule type="containsBlanks" dxfId="12591" priority="27673">
      <formula>LEN(TRIM(Q13))=0</formula>
    </cfRule>
    <cfRule type="cellIs" dxfId="12590" priority="27690" operator="equal">
      <formula>"REQUERIMIENTOS SUBSANADOS"</formula>
    </cfRule>
    <cfRule type="containsText" dxfId="12589" priority="27696" operator="containsText" text="NO SUBSANABLE">
      <formula>NOT(ISERROR(SEARCH("NO SUBSANABLE",Q13)))</formula>
    </cfRule>
    <cfRule type="containsText" dxfId="12588" priority="27697" operator="containsText" text="PENDIENTES POR SUBSANAR">
      <formula>NOT(ISERROR(SEARCH("PENDIENTES POR SUBSANAR",Q13)))</formula>
    </cfRule>
    <cfRule type="containsText" dxfId="12587" priority="27698" operator="containsText" text="SIN OBSERVACIÓN">
      <formula>NOT(ISERROR(SEARCH("SIN OBSERVACIÓN",Q13)))</formula>
    </cfRule>
  </conditionalFormatting>
  <conditionalFormatting sqref="T28">
    <cfRule type="cellIs" dxfId="12586" priority="27510" operator="equal">
      <formula>"NO CUMPLE"</formula>
    </cfRule>
    <cfRule type="cellIs" dxfId="12585" priority="27511" operator="equal">
      <formula>"CUMPLE"</formula>
    </cfRule>
  </conditionalFormatting>
  <conditionalFormatting sqref="B28">
    <cfRule type="cellIs" dxfId="12584" priority="27508" operator="equal">
      <formula>"NO CUMPLE CON LA EXPERIENCIA REQUERIDA"</formula>
    </cfRule>
    <cfRule type="cellIs" dxfId="12583" priority="27509" operator="equal">
      <formula>"CUMPLE CON LA EXPERIENCIA REQUERIDA"</formula>
    </cfRule>
  </conditionalFormatting>
  <conditionalFormatting sqref="H13">
    <cfRule type="notContainsBlanks" dxfId="12582" priority="27507">
      <formula>LEN(TRIM(H13))&gt;0</formula>
    </cfRule>
  </conditionalFormatting>
  <conditionalFormatting sqref="G13">
    <cfRule type="notContainsBlanks" dxfId="12581" priority="27506">
      <formula>LEN(TRIM(G13))&gt;0</formula>
    </cfRule>
  </conditionalFormatting>
  <conditionalFormatting sqref="F13">
    <cfRule type="notContainsBlanks" dxfId="12580" priority="27505">
      <formula>LEN(TRIM(F13))&gt;0</formula>
    </cfRule>
  </conditionalFormatting>
  <conditionalFormatting sqref="E13">
    <cfRule type="notContainsBlanks" dxfId="12579" priority="27504">
      <formula>LEN(TRIM(E13))&gt;0</formula>
    </cfRule>
  </conditionalFormatting>
  <conditionalFormatting sqref="D13">
    <cfRule type="notContainsBlanks" dxfId="12578" priority="27503">
      <formula>LEN(TRIM(D13))&gt;0</formula>
    </cfRule>
  </conditionalFormatting>
  <conditionalFormatting sqref="C13">
    <cfRule type="notContainsBlanks" dxfId="12577" priority="27502">
      <formula>LEN(TRIM(C13))&gt;0</formula>
    </cfRule>
  </conditionalFormatting>
  <conditionalFormatting sqref="I13">
    <cfRule type="notContainsBlanks" dxfId="12576" priority="27501">
      <formula>LEN(TRIM(I13))&gt;0</formula>
    </cfRule>
  </conditionalFormatting>
  <conditionalFormatting sqref="N16">
    <cfRule type="expression" dxfId="12575" priority="20066">
      <formula>N16=" "</formula>
    </cfRule>
    <cfRule type="expression" dxfId="12574" priority="20067">
      <formula>N16="NO PRESENTÓ CERTIFICADO"</formula>
    </cfRule>
    <cfRule type="expression" dxfId="12573" priority="20068">
      <formula>N16="PRESENTÓ CERTIFICADO"</formula>
    </cfRule>
  </conditionalFormatting>
  <conditionalFormatting sqref="P16">
    <cfRule type="expression" dxfId="12572" priority="20043">
      <formula>Q16="NO SUBSANABLE"</formula>
    </cfRule>
    <cfRule type="expression" dxfId="12571" priority="20049">
      <formula>Q16="REQUERIMIENTOS SUBSANADOS"</formula>
    </cfRule>
    <cfRule type="expression" dxfId="12570" priority="20050">
      <formula>Q16="PENDIENTES POR SUBSANAR"</formula>
    </cfRule>
    <cfRule type="expression" dxfId="12569" priority="20055">
      <formula>Q16="SIN OBSERVACIÓN"</formula>
    </cfRule>
    <cfRule type="containsBlanks" dxfId="12568" priority="20056">
      <formula>LEN(TRIM(P16))=0</formula>
    </cfRule>
  </conditionalFormatting>
  <conditionalFormatting sqref="O16">
    <cfRule type="cellIs" dxfId="12567" priority="20048" operator="equal">
      <formula>"PENDIENTE POR DESCRIPCIÓN"</formula>
    </cfRule>
    <cfRule type="cellIs" dxfId="12566" priority="20052" operator="equal">
      <formula>"DESCRIPCIÓN INSUFICIENTE"</formula>
    </cfRule>
    <cfRule type="cellIs" dxfId="12565" priority="20053" operator="equal">
      <formula>"NO ESTÁ ACORDE A ITEM 5.2.1 (T.R.)"</formula>
    </cfRule>
    <cfRule type="cellIs" dxfId="12564" priority="20054" operator="equal">
      <formula>"ACORDE A ITEM 5.2.1 (T.R.)"</formula>
    </cfRule>
  </conditionalFormatting>
  <conditionalFormatting sqref="Q16">
    <cfRule type="containsBlanks" dxfId="12563" priority="20038">
      <formula>LEN(TRIM(Q16))=0</formula>
    </cfRule>
    <cfRule type="cellIs" dxfId="12562" priority="20051" operator="equal">
      <formula>"REQUERIMIENTOS SUBSANADOS"</formula>
    </cfRule>
    <cfRule type="containsText" dxfId="12561" priority="20057" operator="containsText" text="NO SUBSANABLE">
      <formula>NOT(ISERROR(SEARCH("NO SUBSANABLE",Q16)))</formula>
    </cfRule>
    <cfRule type="containsText" dxfId="12560" priority="20058" operator="containsText" text="PENDIENTES POR SUBSANAR">
      <formula>NOT(ISERROR(SEARCH("PENDIENTES POR SUBSANAR",Q16)))</formula>
    </cfRule>
    <cfRule type="containsText" dxfId="12559" priority="20059" operator="containsText" text="SIN OBSERVACIÓN">
      <formula>NOT(ISERROR(SEARCH("SIN OBSERVACIÓN",Q16)))</formula>
    </cfRule>
  </conditionalFormatting>
  <conditionalFormatting sqref="H16">
    <cfRule type="notContainsBlanks" dxfId="12558" priority="20036">
      <formula>LEN(TRIM(H16))&gt;0</formula>
    </cfRule>
  </conditionalFormatting>
  <conditionalFormatting sqref="G16 G19">
    <cfRule type="notContainsBlanks" dxfId="12557" priority="20035">
      <formula>LEN(TRIM(G16))&gt;0</formula>
    </cfRule>
  </conditionalFormatting>
  <conditionalFormatting sqref="F19">
    <cfRule type="notContainsBlanks" dxfId="12556" priority="20034">
      <formula>LEN(TRIM(F19))&gt;0</formula>
    </cfRule>
  </conditionalFormatting>
  <conditionalFormatting sqref="E16 E19">
    <cfRule type="notContainsBlanks" dxfId="12555" priority="20033">
      <formula>LEN(TRIM(E16))&gt;0</formula>
    </cfRule>
  </conditionalFormatting>
  <conditionalFormatting sqref="D16 D19">
    <cfRule type="notContainsBlanks" dxfId="12554" priority="20032">
      <formula>LEN(TRIM(D16))&gt;0</formula>
    </cfRule>
  </conditionalFormatting>
  <conditionalFormatting sqref="C16 C19">
    <cfRule type="notContainsBlanks" dxfId="12553" priority="20031">
      <formula>LEN(TRIM(C16))&gt;0</formula>
    </cfRule>
  </conditionalFormatting>
  <conditionalFormatting sqref="N22">
    <cfRule type="expression" dxfId="12552" priority="18403">
      <formula>N22=" "</formula>
    </cfRule>
    <cfRule type="expression" dxfId="12551" priority="18404">
      <formula>N22="NO PRESENTÓ CERTIFICADO"</formula>
    </cfRule>
    <cfRule type="expression" dxfId="12550" priority="18405">
      <formula>N22="PRESENTÓ CERTIFICADO"</formula>
    </cfRule>
  </conditionalFormatting>
  <conditionalFormatting sqref="P22">
    <cfRule type="expression" dxfId="12549" priority="18380">
      <formula>Q22="NO SUBSANABLE"</formula>
    </cfRule>
    <cfRule type="expression" dxfId="12548" priority="18386">
      <formula>Q22="REQUERIMIENTOS SUBSANADOS"</formula>
    </cfRule>
    <cfRule type="expression" dxfId="12547" priority="18387">
      <formula>Q22="PENDIENTES POR SUBSANAR"</formula>
    </cfRule>
    <cfRule type="expression" dxfId="12546" priority="18392">
      <formula>Q22="SIN OBSERVACIÓN"</formula>
    </cfRule>
    <cfRule type="containsBlanks" dxfId="12545" priority="18393">
      <formula>LEN(TRIM(P22))=0</formula>
    </cfRule>
  </conditionalFormatting>
  <conditionalFormatting sqref="O22">
    <cfRule type="cellIs" dxfId="12544" priority="18385" operator="equal">
      <formula>"PENDIENTE POR DESCRIPCIÓN"</formula>
    </cfRule>
    <cfRule type="cellIs" dxfId="12543" priority="18389" operator="equal">
      <formula>"DESCRIPCIÓN INSUFICIENTE"</formula>
    </cfRule>
    <cfRule type="cellIs" dxfId="12542" priority="18390" operator="equal">
      <formula>"NO ESTÁ ACORDE A ITEM 5.2.1 (T.R.)"</formula>
    </cfRule>
    <cfRule type="cellIs" dxfId="12541" priority="18391" operator="equal">
      <formula>"ACORDE A ITEM 5.2.1 (T.R.)"</formula>
    </cfRule>
  </conditionalFormatting>
  <conditionalFormatting sqref="Q22">
    <cfRule type="containsBlanks" dxfId="12540" priority="18375">
      <formula>LEN(TRIM(Q22))=0</formula>
    </cfRule>
    <cfRule type="cellIs" dxfId="12539" priority="18388" operator="equal">
      <formula>"REQUERIMIENTOS SUBSANADOS"</formula>
    </cfRule>
    <cfRule type="containsText" dxfId="12538" priority="18394" operator="containsText" text="NO SUBSANABLE">
      <formula>NOT(ISERROR(SEARCH("NO SUBSANABLE",Q22)))</formula>
    </cfRule>
    <cfRule type="containsText" dxfId="12537" priority="18395" operator="containsText" text="PENDIENTES POR SUBSANAR">
      <formula>NOT(ISERROR(SEARCH("PENDIENTES POR SUBSANAR",Q22)))</formula>
    </cfRule>
    <cfRule type="containsText" dxfId="12536" priority="18396" operator="containsText" text="SIN OBSERVACIÓN">
      <formula>NOT(ISERROR(SEARCH("SIN OBSERVACIÓN",Q22)))</formula>
    </cfRule>
  </conditionalFormatting>
  <conditionalFormatting sqref="G22">
    <cfRule type="notContainsBlanks" dxfId="12535" priority="18372">
      <formula>LEN(TRIM(G22))&gt;0</formula>
    </cfRule>
  </conditionalFormatting>
  <conditionalFormatting sqref="F22">
    <cfRule type="notContainsBlanks" dxfId="12534" priority="18371">
      <formula>LEN(TRIM(F22))&gt;0</formula>
    </cfRule>
  </conditionalFormatting>
  <conditionalFormatting sqref="E22">
    <cfRule type="notContainsBlanks" dxfId="12533" priority="18370">
      <formula>LEN(TRIM(E22))&gt;0</formula>
    </cfRule>
  </conditionalFormatting>
  <conditionalFormatting sqref="D22">
    <cfRule type="notContainsBlanks" dxfId="12532" priority="18369">
      <formula>LEN(TRIM(D22))&gt;0</formula>
    </cfRule>
  </conditionalFormatting>
  <conditionalFormatting sqref="C22">
    <cfRule type="notContainsBlanks" dxfId="12531" priority="18368">
      <formula>LEN(TRIM(C22))&gt;0</formula>
    </cfRule>
  </conditionalFormatting>
  <conditionalFormatting sqref="T13">
    <cfRule type="cellIs" dxfId="12530" priority="18365" operator="equal">
      <formula>"NO"</formula>
    </cfRule>
    <cfRule type="cellIs" dxfId="12529" priority="18366" operator="equal">
      <formula>"SI"</formula>
    </cfRule>
  </conditionalFormatting>
  <conditionalFormatting sqref="N25">
    <cfRule type="expression" dxfId="12528" priority="14968">
      <formula>N25=" "</formula>
    </cfRule>
    <cfRule type="expression" dxfId="12527" priority="14969">
      <formula>N25="NO PRESENTÓ CERTIFICADO"</formula>
    </cfRule>
    <cfRule type="expression" dxfId="12526" priority="14970">
      <formula>N25="PRESENTÓ CERTIFICADO"</formula>
    </cfRule>
  </conditionalFormatting>
  <conditionalFormatting sqref="P25">
    <cfRule type="expression" dxfId="12525" priority="14951">
      <formula>Q25="NO SUBSANABLE"</formula>
    </cfRule>
    <cfRule type="expression" dxfId="12524" priority="14953">
      <formula>Q25="REQUERIMIENTOS SUBSANADOS"</formula>
    </cfRule>
    <cfRule type="expression" dxfId="12523" priority="14954">
      <formula>Q25="PENDIENTES POR SUBSANAR"</formula>
    </cfRule>
    <cfRule type="expression" dxfId="12522" priority="14959">
      <formula>Q25="SIN OBSERVACIÓN"</formula>
    </cfRule>
    <cfRule type="containsBlanks" dxfId="12521" priority="14960">
      <formula>LEN(TRIM(P25))=0</formula>
    </cfRule>
  </conditionalFormatting>
  <conditionalFormatting sqref="O25">
    <cfRule type="cellIs" dxfId="12520" priority="14952" operator="equal">
      <formula>"PENDIENTE POR DESCRIPCIÓN"</formula>
    </cfRule>
    <cfRule type="cellIs" dxfId="12519" priority="14956" operator="equal">
      <formula>"DESCRIPCIÓN INSUFICIENTE"</formula>
    </cfRule>
    <cfRule type="cellIs" dxfId="12518" priority="14957" operator="equal">
      <formula>"NO ESTÁ ACORDE A ITEM 5.2.1 (T.R.)"</formula>
    </cfRule>
    <cfRule type="cellIs" dxfId="12517" priority="14958" operator="equal">
      <formula>"ACORDE A ITEM 5.2.1 (T.R.)"</formula>
    </cfRule>
  </conditionalFormatting>
  <conditionalFormatting sqref="Q25">
    <cfRule type="containsBlanks" dxfId="12516" priority="14946">
      <formula>LEN(TRIM(Q25))=0</formula>
    </cfRule>
    <cfRule type="cellIs" dxfId="12515" priority="14955" operator="equal">
      <formula>"REQUERIMIENTOS SUBSANADOS"</formula>
    </cfRule>
    <cfRule type="containsText" dxfId="12514" priority="14961" operator="containsText" text="NO SUBSANABLE">
      <formula>NOT(ISERROR(SEARCH("NO SUBSANABLE",Q25)))</formula>
    </cfRule>
    <cfRule type="containsText" dxfId="12513" priority="14962" operator="containsText" text="PENDIENTES POR SUBSANAR">
      <formula>NOT(ISERROR(SEARCH("PENDIENTES POR SUBSANAR",Q25)))</formula>
    </cfRule>
    <cfRule type="containsText" dxfId="12512" priority="14963" operator="containsText" text="SIN OBSERVACIÓN">
      <formula>NOT(ISERROR(SEARCH("SIN OBSERVACIÓN",Q25)))</formula>
    </cfRule>
  </conditionalFormatting>
  <conditionalFormatting sqref="R25">
    <cfRule type="containsBlanks" dxfId="12511" priority="14945">
      <formula>LEN(TRIM(R25))=0</formula>
    </cfRule>
    <cfRule type="cellIs" dxfId="12510" priority="14947" operator="equal">
      <formula>"NO CUMPLEN CON LO SOLICITADO"</formula>
    </cfRule>
    <cfRule type="cellIs" dxfId="12509" priority="14948" operator="equal">
      <formula>"CUMPLEN CON LO SOLICITADO"</formula>
    </cfRule>
    <cfRule type="cellIs" dxfId="12508" priority="14949" operator="equal">
      <formula>"PENDIENTES"</formula>
    </cfRule>
    <cfRule type="cellIs" dxfId="12507" priority="14950" operator="equal">
      <formula>"NINGUNO"</formula>
    </cfRule>
  </conditionalFormatting>
  <conditionalFormatting sqref="H25">
    <cfRule type="notContainsBlanks" dxfId="12506" priority="14944">
      <formula>LEN(TRIM(H25))&gt;0</formula>
    </cfRule>
  </conditionalFormatting>
  <conditionalFormatting sqref="G25">
    <cfRule type="notContainsBlanks" dxfId="12505" priority="14943">
      <formula>LEN(TRIM(G25))&gt;0</formula>
    </cfRule>
  </conditionalFormatting>
  <conditionalFormatting sqref="F25">
    <cfRule type="notContainsBlanks" dxfId="12504" priority="14942">
      <formula>LEN(TRIM(F25))&gt;0</formula>
    </cfRule>
  </conditionalFormatting>
  <conditionalFormatting sqref="E25">
    <cfRule type="notContainsBlanks" dxfId="12503" priority="14941">
      <formula>LEN(TRIM(E25))&gt;0</formula>
    </cfRule>
  </conditionalFormatting>
  <conditionalFormatting sqref="D25">
    <cfRule type="notContainsBlanks" dxfId="12502" priority="14940">
      <formula>LEN(TRIM(D25))&gt;0</formula>
    </cfRule>
  </conditionalFormatting>
  <conditionalFormatting sqref="C25">
    <cfRule type="notContainsBlanks" dxfId="12501" priority="14939">
      <formula>LEN(TRIM(C25))&gt;0</formula>
    </cfRule>
  </conditionalFormatting>
  <conditionalFormatting sqref="I25">
    <cfRule type="notContainsBlanks" dxfId="12500" priority="14938">
      <formula>LEN(TRIM(I25))&gt;0</formula>
    </cfRule>
  </conditionalFormatting>
  <conditionalFormatting sqref="K14:K15">
    <cfRule type="expression" dxfId="12499" priority="14932">
      <formula>J14="NO CUMPLE"</formula>
    </cfRule>
    <cfRule type="expression" dxfId="12498" priority="14933">
      <formula>J14="CUMPLE"</formula>
    </cfRule>
  </conditionalFormatting>
  <conditionalFormatting sqref="J14:J15">
    <cfRule type="cellIs" dxfId="12497" priority="14930" operator="equal">
      <formula>"NO CUMPLE"</formula>
    </cfRule>
    <cfRule type="cellIs" dxfId="12496" priority="14931" operator="equal">
      <formula>"CUMPLE"</formula>
    </cfRule>
  </conditionalFormatting>
  <conditionalFormatting sqref="M14">
    <cfRule type="expression" dxfId="12495" priority="14928">
      <formula>L14="NO CUMPLE"</formula>
    </cfRule>
    <cfRule type="expression" dxfId="12494" priority="14929">
      <formula>L14="CUMPLE"</formula>
    </cfRule>
  </conditionalFormatting>
  <conditionalFormatting sqref="B50">
    <cfRule type="cellIs" dxfId="12493" priority="14826" operator="equal">
      <formula>"NO CUMPLE CON LA EXPERIENCIA REQUERIDA"</formula>
    </cfRule>
    <cfRule type="cellIs" dxfId="12492" priority="14827" operator="equal">
      <formula>"CUMPLE CON LA EXPERIENCIA REQUERIDA"</formula>
    </cfRule>
  </conditionalFormatting>
  <conditionalFormatting sqref="B72">
    <cfRule type="cellIs" dxfId="12491" priority="14618" operator="equal">
      <formula>"NO CUMPLE CON LA EXPERIENCIA REQUERIDA"</formula>
    </cfRule>
    <cfRule type="cellIs" dxfId="12490" priority="14619" operator="equal">
      <formula>"CUMPLE CON LA EXPERIENCIA REQUERIDA"</formula>
    </cfRule>
  </conditionalFormatting>
  <conditionalFormatting sqref="B94">
    <cfRule type="cellIs" dxfId="12489" priority="14410" operator="equal">
      <formula>"NO CUMPLE CON LA EXPERIENCIA REQUERIDA"</formula>
    </cfRule>
    <cfRule type="cellIs" dxfId="12488" priority="14411" operator="equal">
      <formula>"CUMPLE CON LA EXPERIENCIA REQUERIDA"</formula>
    </cfRule>
  </conditionalFormatting>
  <conditionalFormatting sqref="B116">
    <cfRule type="cellIs" dxfId="12487" priority="14202" operator="equal">
      <formula>"NO CUMPLE CON LA EXPERIENCIA REQUERIDA"</formula>
    </cfRule>
    <cfRule type="cellIs" dxfId="12486" priority="14203" operator="equal">
      <formula>"CUMPLE CON LA EXPERIENCIA REQUERIDA"</formula>
    </cfRule>
  </conditionalFormatting>
  <conditionalFormatting sqref="B138">
    <cfRule type="cellIs" dxfId="12485" priority="13994" operator="equal">
      <formula>"NO CUMPLE CON LA EXPERIENCIA REQUERIDA"</formula>
    </cfRule>
    <cfRule type="cellIs" dxfId="12484" priority="13995" operator="equal">
      <formula>"CUMPLE CON LA EXPERIENCIA REQUERIDA"</formula>
    </cfRule>
  </conditionalFormatting>
  <conditionalFormatting sqref="N145">
    <cfRule type="expression" dxfId="12483" priority="13815">
      <formula>N145=" "</formula>
    </cfRule>
    <cfRule type="expression" dxfId="12482" priority="13816">
      <formula>N145="NO PRESENTÓ CERTIFICADO"</formula>
    </cfRule>
    <cfRule type="expression" dxfId="12481" priority="13817">
      <formula>N145="PRESENTÓ CERTIFICADO"</formula>
    </cfRule>
  </conditionalFormatting>
  <conditionalFormatting sqref="P145">
    <cfRule type="expression" dxfId="12480" priority="13796">
      <formula>Q145="NO SUBSANABLE"</formula>
    </cfRule>
    <cfRule type="expression" dxfId="12479" priority="13798">
      <formula>Q145="REQUERIMIENTOS SUBSANADOS"</formula>
    </cfRule>
    <cfRule type="expression" dxfId="12478" priority="13799">
      <formula>Q145="PENDIENTES POR SUBSANAR"</formula>
    </cfRule>
    <cfRule type="expression" dxfId="12477" priority="13804">
      <formula>Q145="SIN OBSERVACIÓN"</formula>
    </cfRule>
    <cfRule type="containsBlanks" dxfId="12476" priority="13805">
      <formula>LEN(TRIM(P145))=0</formula>
    </cfRule>
  </conditionalFormatting>
  <conditionalFormatting sqref="O145">
    <cfRule type="cellIs" dxfId="12475" priority="13797" operator="equal">
      <formula>"PENDIENTE POR DESCRIPCIÓN"</formula>
    </cfRule>
    <cfRule type="cellIs" dxfId="12474" priority="13801" operator="equal">
      <formula>"DESCRIPCIÓN INSUFICIENTE"</formula>
    </cfRule>
    <cfRule type="cellIs" dxfId="12473" priority="13802" operator="equal">
      <formula>"NO ESTÁ ACORDE A ITEM 5.2.1 (T.R.)"</formula>
    </cfRule>
    <cfRule type="cellIs" dxfId="12472" priority="13803" operator="equal">
      <formula>"ACORDE A ITEM 5.2.1 (T.R.)"</formula>
    </cfRule>
  </conditionalFormatting>
  <conditionalFormatting sqref="Q145">
    <cfRule type="containsBlanks" dxfId="12471" priority="13791">
      <formula>LEN(TRIM(Q145))=0</formula>
    </cfRule>
    <cfRule type="cellIs" dxfId="12470" priority="13800" operator="equal">
      <formula>"REQUERIMIENTOS SUBSANADOS"</formula>
    </cfRule>
    <cfRule type="containsText" dxfId="12469" priority="13806" operator="containsText" text="NO SUBSANABLE">
      <formula>NOT(ISERROR(SEARCH("NO SUBSANABLE",Q145)))</formula>
    </cfRule>
    <cfRule type="containsText" dxfId="12468" priority="13807" operator="containsText" text="PENDIENTES POR SUBSANAR">
      <formula>NOT(ISERROR(SEARCH("PENDIENTES POR SUBSANAR",Q145)))</formula>
    </cfRule>
    <cfRule type="containsText" dxfId="12467" priority="13808" operator="containsText" text="SIN OBSERVACIÓN">
      <formula>NOT(ISERROR(SEARCH("SIN OBSERVACIÓN",Q145)))</formula>
    </cfRule>
  </conditionalFormatting>
  <conditionalFormatting sqref="R145">
    <cfRule type="containsBlanks" dxfId="12466" priority="13790">
      <formula>LEN(TRIM(R145))=0</formula>
    </cfRule>
    <cfRule type="cellIs" dxfId="12465" priority="13792" operator="equal">
      <formula>"NO CUMPLEN CON LO SOLICITADO"</formula>
    </cfRule>
    <cfRule type="cellIs" dxfId="12464" priority="13793" operator="equal">
      <formula>"CUMPLEN CON LO SOLICITADO"</formula>
    </cfRule>
    <cfRule type="cellIs" dxfId="12463" priority="13794" operator="equal">
      <formula>"PENDIENTES"</formula>
    </cfRule>
    <cfRule type="cellIs" dxfId="12462" priority="13795" operator="equal">
      <formula>"NINGUNO"</formula>
    </cfRule>
  </conditionalFormatting>
  <conditionalFormatting sqref="B160">
    <cfRule type="cellIs" dxfId="12461" priority="13786" operator="equal">
      <formula>"NO CUMPLE CON LA EXPERIENCIA REQUERIDA"</formula>
    </cfRule>
    <cfRule type="cellIs" dxfId="12460" priority="13787" operator="equal">
      <formula>"CUMPLE CON LA EXPERIENCIA REQUERIDA"</formula>
    </cfRule>
  </conditionalFormatting>
  <conditionalFormatting sqref="H145">
    <cfRule type="notContainsBlanks" dxfId="12459" priority="13785">
      <formula>LEN(TRIM(H145))&gt;0</formula>
    </cfRule>
  </conditionalFormatting>
  <conditionalFormatting sqref="G145">
    <cfRule type="notContainsBlanks" dxfId="12458" priority="13784">
      <formula>LEN(TRIM(G145))&gt;0</formula>
    </cfRule>
  </conditionalFormatting>
  <conditionalFormatting sqref="F145">
    <cfRule type="notContainsBlanks" dxfId="12457" priority="13783">
      <formula>LEN(TRIM(F145))&gt;0</formula>
    </cfRule>
  </conditionalFormatting>
  <conditionalFormatting sqref="E145">
    <cfRule type="notContainsBlanks" dxfId="12456" priority="13782">
      <formula>LEN(TRIM(E145))&gt;0</formula>
    </cfRule>
  </conditionalFormatting>
  <conditionalFormatting sqref="D145">
    <cfRule type="notContainsBlanks" dxfId="12455" priority="13781">
      <formula>LEN(TRIM(D145))&gt;0</formula>
    </cfRule>
  </conditionalFormatting>
  <conditionalFormatting sqref="C145">
    <cfRule type="notContainsBlanks" dxfId="12454" priority="13780">
      <formula>LEN(TRIM(C145))&gt;0</formula>
    </cfRule>
  </conditionalFormatting>
  <conditionalFormatting sqref="I145">
    <cfRule type="notContainsBlanks" dxfId="12453" priority="13779">
      <formula>LEN(TRIM(I145))&gt;0</formula>
    </cfRule>
  </conditionalFormatting>
  <conditionalFormatting sqref="N148 N151">
    <cfRule type="expression" dxfId="12452" priority="13776">
      <formula>N148=" "</formula>
    </cfRule>
    <cfRule type="expression" dxfId="12451" priority="13777">
      <formula>N148="NO PRESENTÓ CERTIFICADO"</formula>
    </cfRule>
    <cfRule type="expression" dxfId="12450" priority="13778">
      <formula>N148="PRESENTÓ CERTIFICADO"</formula>
    </cfRule>
  </conditionalFormatting>
  <conditionalFormatting sqref="P148 P151">
    <cfRule type="expression" dxfId="12449" priority="13763">
      <formula>Q148="NO SUBSANABLE"</formula>
    </cfRule>
    <cfRule type="expression" dxfId="12448" priority="13765">
      <formula>Q148="REQUERIMIENTOS SUBSANADOS"</formula>
    </cfRule>
    <cfRule type="expression" dxfId="12447" priority="13766">
      <formula>Q148="PENDIENTES POR SUBSANAR"</formula>
    </cfRule>
    <cfRule type="expression" dxfId="12446" priority="13771">
      <formula>Q148="SIN OBSERVACIÓN"</formula>
    </cfRule>
    <cfRule type="containsBlanks" dxfId="12445" priority="13772">
      <formula>LEN(TRIM(P148))=0</formula>
    </cfRule>
  </conditionalFormatting>
  <conditionalFormatting sqref="O148 O151">
    <cfRule type="cellIs" dxfId="12444" priority="13764" operator="equal">
      <formula>"PENDIENTE POR DESCRIPCIÓN"</formula>
    </cfRule>
    <cfRule type="cellIs" dxfId="12443" priority="13768" operator="equal">
      <formula>"DESCRIPCIÓN INSUFICIENTE"</formula>
    </cfRule>
    <cfRule type="cellIs" dxfId="12442" priority="13769" operator="equal">
      <formula>"NO ESTÁ ACORDE A ITEM 5.2.1 (T.R.)"</formula>
    </cfRule>
    <cfRule type="cellIs" dxfId="12441" priority="13770" operator="equal">
      <formula>"ACORDE A ITEM 5.2.1 (T.R.)"</formula>
    </cfRule>
  </conditionalFormatting>
  <conditionalFormatting sqref="Q148 Q151">
    <cfRule type="containsBlanks" dxfId="12440" priority="13758">
      <formula>LEN(TRIM(Q148))=0</formula>
    </cfRule>
    <cfRule type="cellIs" dxfId="12439" priority="13767" operator="equal">
      <formula>"REQUERIMIENTOS SUBSANADOS"</formula>
    </cfRule>
    <cfRule type="containsText" dxfId="12438" priority="13773" operator="containsText" text="NO SUBSANABLE">
      <formula>NOT(ISERROR(SEARCH("NO SUBSANABLE",Q148)))</formula>
    </cfRule>
    <cfRule type="containsText" dxfId="12437" priority="13774" operator="containsText" text="PENDIENTES POR SUBSANAR">
      <formula>NOT(ISERROR(SEARCH("PENDIENTES POR SUBSANAR",Q148)))</formula>
    </cfRule>
    <cfRule type="containsText" dxfId="12436" priority="13775" operator="containsText" text="SIN OBSERVACIÓN">
      <formula>NOT(ISERROR(SEARCH("SIN OBSERVACIÓN",Q148)))</formula>
    </cfRule>
  </conditionalFormatting>
  <conditionalFormatting sqref="R148 R151">
    <cfRule type="containsBlanks" dxfId="12435" priority="13757">
      <formula>LEN(TRIM(R148))=0</formula>
    </cfRule>
    <cfRule type="cellIs" dxfId="12434" priority="13759" operator="equal">
      <formula>"NO CUMPLEN CON LO SOLICITADO"</formula>
    </cfRule>
    <cfRule type="cellIs" dxfId="12433" priority="13760" operator="equal">
      <formula>"CUMPLEN CON LO SOLICITADO"</formula>
    </cfRule>
    <cfRule type="cellIs" dxfId="12432" priority="13761" operator="equal">
      <formula>"PENDIENTES"</formula>
    </cfRule>
    <cfRule type="cellIs" dxfId="12431" priority="13762" operator="equal">
      <formula>"NINGUNO"</formula>
    </cfRule>
  </conditionalFormatting>
  <conditionalFormatting sqref="H148 H151">
    <cfRule type="notContainsBlanks" dxfId="12430" priority="13756">
      <formula>LEN(TRIM(H148))&gt;0</formula>
    </cfRule>
  </conditionalFormatting>
  <conditionalFormatting sqref="G148 G151">
    <cfRule type="notContainsBlanks" dxfId="12429" priority="13755">
      <formula>LEN(TRIM(G148))&gt;0</formula>
    </cfRule>
  </conditionalFormatting>
  <conditionalFormatting sqref="F148 F151">
    <cfRule type="notContainsBlanks" dxfId="12428" priority="13754">
      <formula>LEN(TRIM(F148))&gt;0</formula>
    </cfRule>
  </conditionalFormatting>
  <conditionalFormatting sqref="E148 E151">
    <cfRule type="notContainsBlanks" dxfId="12427" priority="13753">
      <formula>LEN(TRIM(E148))&gt;0</formula>
    </cfRule>
  </conditionalFormatting>
  <conditionalFormatting sqref="D148 D151">
    <cfRule type="notContainsBlanks" dxfId="12426" priority="13752">
      <formula>LEN(TRIM(D148))&gt;0</formula>
    </cfRule>
  </conditionalFormatting>
  <conditionalFormatting sqref="C148 C151">
    <cfRule type="notContainsBlanks" dxfId="12425" priority="13751">
      <formula>LEN(TRIM(C148))&gt;0</formula>
    </cfRule>
  </conditionalFormatting>
  <conditionalFormatting sqref="I148 I151">
    <cfRule type="notContainsBlanks" dxfId="12424" priority="13750">
      <formula>LEN(TRIM(I148))&gt;0</formula>
    </cfRule>
  </conditionalFormatting>
  <conditionalFormatting sqref="N154">
    <cfRule type="expression" dxfId="12423" priority="13747">
      <formula>N154=" "</formula>
    </cfRule>
    <cfRule type="expression" dxfId="12422" priority="13748">
      <formula>N154="NO PRESENTÓ CERTIFICADO"</formula>
    </cfRule>
    <cfRule type="expression" dxfId="12421" priority="13749">
      <formula>N154="PRESENTÓ CERTIFICADO"</formula>
    </cfRule>
  </conditionalFormatting>
  <conditionalFormatting sqref="P154">
    <cfRule type="expression" dxfId="12420" priority="13734">
      <formula>Q154="NO SUBSANABLE"</formula>
    </cfRule>
    <cfRule type="expression" dxfId="12419" priority="13736">
      <formula>Q154="REQUERIMIENTOS SUBSANADOS"</formula>
    </cfRule>
    <cfRule type="expression" dxfId="12418" priority="13737">
      <formula>Q154="PENDIENTES POR SUBSANAR"</formula>
    </cfRule>
    <cfRule type="expression" dxfId="12417" priority="13742">
      <formula>Q154="SIN OBSERVACIÓN"</formula>
    </cfRule>
    <cfRule type="containsBlanks" dxfId="12416" priority="13743">
      <formula>LEN(TRIM(P154))=0</formula>
    </cfRule>
  </conditionalFormatting>
  <conditionalFormatting sqref="O154">
    <cfRule type="cellIs" dxfId="12415" priority="13735" operator="equal">
      <formula>"PENDIENTE POR DESCRIPCIÓN"</formula>
    </cfRule>
    <cfRule type="cellIs" dxfId="12414" priority="13739" operator="equal">
      <formula>"DESCRIPCIÓN INSUFICIENTE"</formula>
    </cfRule>
    <cfRule type="cellIs" dxfId="12413" priority="13740" operator="equal">
      <formula>"NO ESTÁ ACORDE A ITEM 5.2.1 (T.R.)"</formula>
    </cfRule>
    <cfRule type="cellIs" dxfId="12412" priority="13741" operator="equal">
      <formula>"ACORDE A ITEM 5.2.1 (T.R.)"</formula>
    </cfRule>
  </conditionalFormatting>
  <conditionalFormatting sqref="Q154">
    <cfRule type="containsBlanks" dxfId="12411" priority="13729">
      <formula>LEN(TRIM(Q154))=0</formula>
    </cfRule>
    <cfRule type="cellIs" dxfId="12410" priority="13738" operator="equal">
      <formula>"REQUERIMIENTOS SUBSANADOS"</formula>
    </cfRule>
    <cfRule type="containsText" dxfId="12409" priority="13744" operator="containsText" text="NO SUBSANABLE">
      <formula>NOT(ISERROR(SEARCH("NO SUBSANABLE",Q154)))</formula>
    </cfRule>
    <cfRule type="containsText" dxfId="12408" priority="13745" operator="containsText" text="PENDIENTES POR SUBSANAR">
      <formula>NOT(ISERROR(SEARCH("PENDIENTES POR SUBSANAR",Q154)))</formula>
    </cfRule>
    <cfRule type="containsText" dxfId="12407" priority="13746" operator="containsText" text="SIN OBSERVACIÓN">
      <formula>NOT(ISERROR(SEARCH("SIN OBSERVACIÓN",Q154)))</formula>
    </cfRule>
  </conditionalFormatting>
  <conditionalFormatting sqref="R154">
    <cfRule type="containsBlanks" dxfId="12406" priority="13728">
      <formula>LEN(TRIM(R154))=0</formula>
    </cfRule>
    <cfRule type="cellIs" dxfId="12405" priority="13730" operator="equal">
      <formula>"NO CUMPLEN CON LO SOLICITADO"</formula>
    </cfRule>
    <cfRule type="cellIs" dxfId="12404" priority="13731" operator="equal">
      <formula>"CUMPLEN CON LO SOLICITADO"</formula>
    </cfRule>
    <cfRule type="cellIs" dxfId="12403" priority="13732" operator="equal">
      <formula>"PENDIENTES"</formula>
    </cfRule>
    <cfRule type="cellIs" dxfId="12402" priority="13733" operator="equal">
      <formula>"NINGUNO"</formula>
    </cfRule>
  </conditionalFormatting>
  <conditionalFormatting sqref="H154">
    <cfRule type="notContainsBlanks" dxfId="12401" priority="13727">
      <formula>LEN(TRIM(H154))&gt;0</formula>
    </cfRule>
  </conditionalFormatting>
  <conditionalFormatting sqref="G154">
    <cfRule type="notContainsBlanks" dxfId="12400" priority="13726">
      <formula>LEN(TRIM(G154))&gt;0</formula>
    </cfRule>
  </conditionalFormatting>
  <conditionalFormatting sqref="F154">
    <cfRule type="notContainsBlanks" dxfId="12399" priority="13725">
      <formula>LEN(TRIM(F154))&gt;0</formula>
    </cfRule>
  </conditionalFormatting>
  <conditionalFormatting sqref="E154">
    <cfRule type="notContainsBlanks" dxfId="12398" priority="13724">
      <formula>LEN(TRIM(E154))&gt;0</formula>
    </cfRule>
  </conditionalFormatting>
  <conditionalFormatting sqref="D154">
    <cfRule type="notContainsBlanks" dxfId="12397" priority="13723">
      <formula>LEN(TRIM(D154))&gt;0</formula>
    </cfRule>
  </conditionalFormatting>
  <conditionalFormatting sqref="C154">
    <cfRule type="notContainsBlanks" dxfId="12396" priority="13722">
      <formula>LEN(TRIM(C154))&gt;0</formula>
    </cfRule>
  </conditionalFormatting>
  <conditionalFormatting sqref="I154">
    <cfRule type="notContainsBlanks" dxfId="12395" priority="13721">
      <formula>LEN(TRIM(I154))&gt;0</formula>
    </cfRule>
  </conditionalFormatting>
  <conditionalFormatting sqref="T145">
    <cfRule type="cellIs" dxfId="12394" priority="13719" operator="equal">
      <formula>"NO"</formula>
    </cfRule>
    <cfRule type="cellIs" dxfId="12393" priority="13720" operator="equal">
      <formula>"SI"</formula>
    </cfRule>
  </conditionalFormatting>
  <conditionalFormatting sqref="N157">
    <cfRule type="expression" dxfId="12392" priority="13714">
      <formula>N157=" "</formula>
    </cfRule>
    <cfRule type="expression" dxfId="12391" priority="13715">
      <formula>N157="NO PRESENTÓ CERTIFICADO"</formula>
    </cfRule>
    <cfRule type="expression" dxfId="12390" priority="13716">
      <formula>N157="PRESENTÓ CERTIFICADO"</formula>
    </cfRule>
  </conditionalFormatting>
  <conditionalFormatting sqref="P157">
    <cfRule type="expression" dxfId="12389" priority="13701">
      <formula>Q157="NO SUBSANABLE"</formula>
    </cfRule>
    <cfRule type="expression" dxfId="12388" priority="13703">
      <formula>Q157="REQUERIMIENTOS SUBSANADOS"</formula>
    </cfRule>
    <cfRule type="expression" dxfId="12387" priority="13704">
      <formula>Q157="PENDIENTES POR SUBSANAR"</formula>
    </cfRule>
    <cfRule type="expression" dxfId="12386" priority="13709">
      <formula>Q157="SIN OBSERVACIÓN"</formula>
    </cfRule>
    <cfRule type="containsBlanks" dxfId="12385" priority="13710">
      <formula>LEN(TRIM(P157))=0</formula>
    </cfRule>
  </conditionalFormatting>
  <conditionalFormatting sqref="O157">
    <cfRule type="cellIs" dxfId="12384" priority="13702" operator="equal">
      <formula>"PENDIENTE POR DESCRIPCIÓN"</formula>
    </cfRule>
    <cfRule type="cellIs" dxfId="12383" priority="13706" operator="equal">
      <formula>"DESCRIPCIÓN INSUFICIENTE"</formula>
    </cfRule>
    <cfRule type="cellIs" dxfId="12382" priority="13707" operator="equal">
      <formula>"NO ESTÁ ACORDE A ITEM 5.2.1 (T.R.)"</formula>
    </cfRule>
    <cfRule type="cellIs" dxfId="12381" priority="13708" operator="equal">
      <formula>"ACORDE A ITEM 5.2.1 (T.R.)"</formula>
    </cfRule>
  </conditionalFormatting>
  <conditionalFormatting sqref="Q157">
    <cfRule type="containsBlanks" dxfId="12380" priority="13696">
      <formula>LEN(TRIM(Q157))=0</formula>
    </cfRule>
    <cfRule type="cellIs" dxfId="12379" priority="13705" operator="equal">
      <formula>"REQUERIMIENTOS SUBSANADOS"</formula>
    </cfRule>
    <cfRule type="containsText" dxfId="12378" priority="13711" operator="containsText" text="NO SUBSANABLE">
      <formula>NOT(ISERROR(SEARCH("NO SUBSANABLE",Q157)))</formula>
    </cfRule>
    <cfRule type="containsText" dxfId="12377" priority="13712" operator="containsText" text="PENDIENTES POR SUBSANAR">
      <formula>NOT(ISERROR(SEARCH("PENDIENTES POR SUBSANAR",Q157)))</formula>
    </cfRule>
    <cfRule type="containsText" dxfId="12376" priority="13713" operator="containsText" text="SIN OBSERVACIÓN">
      <formula>NOT(ISERROR(SEARCH("SIN OBSERVACIÓN",Q157)))</formula>
    </cfRule>
  </conditionalFormatting>
  <conditionalFormatting sqref="R157">
    <cfRule type="containsBlanks" dxfId="12375" priority="13695">
      <formula>LEN(TRIM(R157))=0</formula>
    </cfRule>
    <cfRule type="cellIs" dxfId="12374" priority="13697" operator="equal">
      <formula>"NO CUMPLEN CON LO SOLICITADO"</formula>
    </cfRule>
    <cfRule type="cellIs" dxfId="12373" priority="13698" operator="equal">
      <formula>"CUMPLEN CON LO SOLICITADO"</formula>
    </cfRule>
    <cfRule type="cellIs" dxfId="12372" priority="13699" operator="equal">
      <formula>"PENDIENTES"</formula>
    </cfRule>
    <cfRule type="cellIs" dxfId="12371" priority="13700" operator="equal">
      <formula>"NINGUNO"</formula>
    </cfRule>
  </conditionalFormatting>
  <conditionalFormatting sqref="H157">
    <cfRule type="notContainsBlanks" dxfId="12370" priority="13694">
      <formula>LEN(TRIM(H157))&gt;0</formula>
    </cfRule>
  </conditionalFormatting>
  <conditionalFormatting sqref="G157">
    <cfRule type="notContainsBlanks" dxfId="12369" priority="13693">
      <formula>LEN(TRIM(G157))&gt;0</formula>
    </cfRule>
  </conditionalFormatting>
  <conditionalFormatting sqref="F157">
    <cfRule type="notContainsBlanks" dxfId="12368" priority="13692">
      <formula>LEN(TRIM(F157))&gt;0</formula>
    </cfRule>
  </conditionalFormatting>
  <conditionalFormatting sqref="E157">
    <cfRule type="notContainsBlanks" dxfId="12367" priority="13691">
      <formula>LEN(TRIM(E157))&gt;0</formula>
    </cfRule>
  </conditionalFormatting>
  <conditionalFormatting sqref="D157">
    <cfRule type="notContainsBlanks" dxfId="12366" priority="13690">
      <formula>LEN(TRIM(D157))&gt;0</formula>
    </cfRule>
  </conditionalFormatting>
  <conditionalFormatting sqref="C157">
    <cfRule type="notContainsBlanks" dxfId="12365" priority="13689">
      <formula>LEN(TRIM(C157))&gt;0</formula>
    </cfRule>
  </conditionalFormatting>
  <conditionalFormatting sqref="I157">
    <cfRule type="notContainsBlanks" dxfId="12364" priority="13688">
      <formula>LEN(TRIM(I157))&gt;0</formula>
    </cfRule>
  </conditionalFormatting>
  <conditionalFormatting sqref="N167">
    <cfRule type="expression" dxfId="12363" priority="13607">
      <formula>N167=" "</formula>
    </cfRule>
    <cfRule type="expression" dxfId="12362" priority="13608">
      <formula>N167="NO PRESENTÓ CERTIFICADO"</formula>
    </cfRule>
    <cfRule type="expression" dxfId="12361" priority="13609">
      <formula>N167="PRESENTÓ CERTIFICADO"</formula>
    </cfRule>
  </conditionalFormatting>
  <conditionalFormatting sqref="P167">
    <cfRule type="expression" dxfId="12360" priority="13588">
      <formula>Q167="NO SUBSANABLE"</formula>
    </cfRule>
    <cfRule type="expression" dxfId="12359" priority="13590">
      <formula>Q167="REQUERIMIENTOS SUBSANADOS"</formula>
    </cfRule>
    <cfRule type="expression" dxfId="12358" priority="13591">
      <formula>Q167="PENDIENTES POR SUBSANAR"</formula>
    </cfRule>
    <cfRule type="expression" dxfId="12357" priority="13596">
      <formula>Q167="SIN OBSERVACIÓN"</formula>
    </cfRule>
    <cfRule type="containsBlanks" dxfId="12356" priority="13597">
      <formula>LEN(TRIM(P167))=0</formula>
    </cfRule>
  </conditionalFormatting>
  <conditionalFormatting sqref="O167">
    <cfRule type="cellIs" dxfId="12355" priority="13589" operator="equal">
      <formula>"PENDIENTE POR DESCRIPCIÓN"</formula>
    </cfRule>
    <cfRule type="cellIs" dxfId="12354" priority="13593" operator="equal">
      <formula>"DESCRIPCIÓN INSUFICIENTE"</formula>
    </cfRule>
    <cfRule type="cellIs" dxfId="12353" priority="13594" operator="equal">
      <formula>"NO ESTÁ ACORDE A ITEM 5.2.1 (T.R.)"</formula>
    </cfRule>
    <cfRule type="cellIs" dxfId="12352" priority="13595" operator="equal">
      <formula>"ACORDE A ITEM 5.2.1 (T.R.)"</formula>
    </cfRule>
  </conditionalFormatting>
  <conditionalFormatting sqref="Q167">
    <cfRule type="containsBlanks" dxfId="12351" priority="13583">
      <formula>LEN(TRIM(Q167))=0</formula>
    </cfRule>
    <cfRule type="cellIs" dxfId="12350" priority="13592" operator="equal">
      <formula>"REQUERIMIENTOS SUBSANADOS"</formula>
    </cfRule>
    <cfRule type="containsText" dxfId="12349" priority="13598" operator="containsText" text="NO SUBSANABLE">
      <formula>NOT(ISERROR(SEARCH("NO SUBSANABLE",Q167)))</formula>
    </cfRule>
    <cfRule type="containsText" dxfId="12348" priority="13599" operator="containsText" text="PENDIENTES POR SUBSANAR">
      <formula>NOT(ISERROR(SEARCH("PENDIENTES POR SUBSANAR",Q167)))</formula>
    </cfRule>
    <cfRule type="containsText" dxfId="12347" priority="13600" operator="containsText" text="SIN OBSERVACIÓN">
      <formula>NOT(ISERROR(SEARCH("SIN OBSERVACIÓN",Q167)))</formula>
    </cfRule>
  </conditionalFormatting>
  <conditionalFormatting sqref="R167">
    <cfRule type="containsBlanks" dxfId="12346" priority="13582">
      <formula>LEN(TRIM(R167))=0</formula>
    </cfRule>
    <cfRule type="cellIs" dxfId="12345" priority="13584" operator="equal">
      <formula>"NO CUMPLEN CON LO SOLICITADO"</formula>
    </cfRule>
    <cfRule type="cellIs" dxfId="12344" priority="13585" operator="equal">
      <formula>"CUMPLEN CON LO SOLICITADO"</formula>
    </cfRule>
    <cfRule type="cellIs" dxfId="12343" priority="13586" operator="equal">
      <formula>"PENDIENTES"</formula>
    </cfRule>
    <cfRule type="cellIs" dxfId="12342" priority="13587" operator="equal">
      <formula>"NINGUNO"</formula>
    </cfRule>
  </conditionalFormatting>
  <conditionalFormatting sqref="B182">
    <cfRule type="cellIs" dxfId="12341" priority="13578" operator="equal">
      <formula>"NO CUMPLE CON LA EXPERIENCIA REQUERIDA"</formula>
    </cfRule>
    <cfRule type="cellIs" dxfId="12340" priority="13579" operator="equal">
      <formula>"CUMPLE CON LA EXPERIENCIA REQUERIDA"</formula>
    </cfRule>
  </conditionalFormatting>
  <conditionalFormatting sqref="H167">
    <cfRule type="notContainsBlanks" dxfId="12339" priority="13577">
      <formula>LEN(TRIM(H167))&gt;0</formula>
    </cfRule>
  </conditionalFormatting>
  <conditionalFormatting sqref="G167">
    <cfRule type="notContainsBlanks" dxfId="12338" priority="13576">
      <formula>LEN(TRIM(G167))&gt;0</formula>
    </cfRule>
  </conditionalFormatting>
  <conditionalFormatting sqref="F167">
    <cfRule type="notContainsBlanks" dxfId="12337" priority="13575">
      <formula>LEN(TRIM(F167))&gt;0</formula>
    </cfRule>
  </conditionalFormatting>
  <conditionalFormatting sqref="E167">
    <cfRule type="notContainsBlanks" dxfId="12336" priority="13574">
      <formula>LEN(TRIM(E167))&gt;0</formula>
    </cfRule>
  </conditionalFormatting>
  <conditionalFormatting sqref="D167">
    <cfRule type="notContainsBlanks" dxfId="12335" priority="13573">
      <formula>LEN(TRIM(D167))&gt;0</formula>
    </cfRule>
  </conditionalFormatting>
  <conditionalFormatting sqref="C167">
    <cfRule type="notContainsBlanks" dxfId="12334" priority="13572">
      <formula>LEN(TRIM(C167))&gt;0</formula>
    </cfRule>
  </conditionalFormatting>
  <conditionalFormatting sqref="I167">
    <cfRule type="notContainsBlanks" dxfId="12333" priority="13571">
      <formula>LEN(TRIM(I167))&gt;0</formula>
    </cfRule>
  </conditionalFormatting>
  <conditionalFormatting sqref="N170 N173">
    <cfRule type="expression" dxfId="12332" priority="13568">
      <formula>N170=" "</formula>
    </cfRule>
    <cfRule type="expression" dxfId="12331" priority="13569">
      <formula>N170="NO PRESENTÓ CERTIFICADO"</formula>
    </cfRule>
    <cfRule type="expression" dxfId="12330" priority="13570">
      <formula>N170="PRESENTÓ CERTIFICADO"</formula>
    </cfRule>
  </conditionalFormatting>
  <conditionalFormatting sqref="P170 P173">
    <cfRule type="expression" dxfId="12329" priority="13555">
      <formula>Q170="NO SUBSANABLE"</formula>
    </cfRule>
    <cfRule type="expression" dxfId="12328" priority="13557">
      <formula>Q170="REQUERIMIENTOS SUBSANADOS"</formula>
    </cfRule>
    <cfRule type="expression" dxfId="12327" priority="13558">
      <formula>Q170="PENDIENTES POR SUBSANAR"</formula>
    </cfRule>
    <cfRule type="expression" dxfId="12326" priority="13563">
      <formula>Q170="SIN OBSERVACIÓN"</formula>
    </cfRule>
    <cfRule type="containsBlanks" dxfId="12325" priority="13564">
      <formula>LEN(TRIM(P170))=0</formula>
    </cfRule>
  </conditionalFormatting>
  <conditionalFormatting sqref="O170 O173">
    <cfRule type="cellIs" dxfId="12324" priority="13556" operator="equal">
      <formula>"PENDIENTE POR DESCRIPCIÓN"</formula>
    </cfRule>
    <cfRule type="cellIs" dxfId="12323" priority="13560" operator="equal">
      <formula>"DESCRIPCIÓN INSUFICIENTE"</formula>
    </cfRule>
    <cfRule type="cellIs" dxfId="12322" priority="13561" operator="equal">
      <formula>"NO ESTÁ ACORDE A ITEM 5.2.1 (T.R.)"</formula>
    </cfRule>
    <cfRule type="cellIs" dxfId="12321" priority="13562" operator="equal">
      <formula>"ACORDE A ITEM 5.2.1 (T.R.)"</formula>
    </cfRule>
  </conditionalFormatting>
  <conditionalFormatting sqref="Q170 Q173">
    <cfRule type="containsBlanks" dxfId="12320" priority="13550">
      <formula>LEN(TRIM(Q170))=0</formula>
    </cfRule>
    <cfRule type="cellIs" dxfId="12319" priority="13559" operator="equal">
      <formula>"REQUERIMIENTOS SUBSANADOS"</formula>
    </cfRule>
    <cfRule type="containsText" dxfId="12318" priority="13565" operator="containsText" text="NO SUBSANABLE">
      <formula>NOT(ISERROR(SEARCH("NO SUBSANABLE",Q170)))</formula>
    </cfRule>
    <cfRule type="containsText" dxfId="12317" priority="13566" operator="containsText" text="PENDIENTES POR SUBSANAR">
      <formula>NOT(ISERROR(SEARCH("PENDIENTES POR SUBSANAR",Q170)))</formula>
    </cfRule>
    <cfRule type="containsText" dxfId="12316" priority="13567" operator="containsText" text="SIN OBSERVACIÓN">
      <formula>NOT(ISERROR(SEARCH("SIN OBSERVACIÓN",Q170)))</formula>
    </cfRule>
  </conditionalFormatting>
  <conditionalFormatting sqref="R170 R173">
    <cfRule type="containsBlanks" dxfId="12315" priority="13549">
      <formula>LEN(TRIM(R170))=0</formula>
    </cfRule>
    <cfRule type="cellIs" dxfId="12314" priority="13551" operator="equal">
      <formula>"NO CUMPLEN CON LO SOLICITADO"</formula>
    </cfRule>
    <cfRule type="cellIs" dxfId="12313" priority="13552" operator="equal">
      <formula>"CUMPLEN CON LO SOLICITADO"</formula>
    </cfRule>
    <cfRule type="cellIs" dxfId="12312" priority="13553" operator="equal">
      <formula>"PENDIENTES"</formula>
    </cfRule>
    <cfRule type="cellIs" dxfId="12311" priority="13554" operator="equal">
      <formula>"NINGUNO"</formula>
    </cfRule>
  </conditionalFormatting>
  <conditionalFormatting sqref="H170 H173">
    <cfRule type="notContainsBlanks" dxfId="12310" priority="13548">
      <formula>LEN(TRIM(H170))&gt;0</formula>
    </cfRule>
  </conditionalFormatting>
  <conditionalFormatting sqref="G170 G173">
    <cfRule type="notContainsBlanks" dxfId="12309" priority="13547">
      <formula>LEN(TRIM(G170))&gt;0</formula>
    </cfRule>
  </conditionalFormatting>
  <conditionalFormatting sqref="F170 F173">
    <cfRule type="notContainsBlanks" dxfId="12308" priority="13546">
      <formula>LEN(TRIM(F170))&gt;0</formula>
    </cfRule>
  </conditionalFormatting>
  <conditionalFormatting sqref="E170 E173">
    <cfRule type="notContainsBlanks" dxfId="12307" priority="13545">
      <formula>LEN(TRIM(E170))&gt;0</formula>
    </cfRule>
  </conditionalFormatting>
  <conditionalFormatting sqref="D170 D173">
    <cfRule type="notContainsBlanks" dxfId="12306" priority="13544">
      <formula>LEN(TRIM(D170))&gt;0</formula>
    </cfRule>
  </conditionalFormatting>
  <conditionalFormatting sqref="C170 C173">
    <cfRule type="notContainsBlanks" dxfId="12305" priority="13543">
      <formula>LEN(TRIM(C170))&gt;0</formula>
    </cfRule>
  </conditionalFormatting>
  <conditionalFormatting sqref="I170 I173">
    <cfRule type="notContainsBlanks" dxfId="12304" priority="13542">
      <formula>LEN(TRIM(I170))&gt;0</formula>
    </cfRule>
  </conditionalFormatting>
  <conditionalFormatting sqref="N176">
    <cfRule type="expression" dxfId="12303" priority="13539">
      <formula>N176=" "</formula>
    </cfRule>
    <cfRule type="expression" dxfId="12302" priority="13540">
      <formula>N176="NO PRESENTÓ CERTIFICADO"</formula>
    </cfRule>
    <cfRule type="expression" dxfId="12301" priority="13541">
      <formula>N176="PRESENTÓ CERTIFICADO"</formula>
    </cfRule>
  </conditionalFormatting>
  <conditionalFormatting sqref="P176">
    <cfRule type="expression" dxfId="12300" priority="13526">
      <formula>Q176="NO SUBSANABLE"</formula>
    </cfRule>
    <cfRule type="expression" dxfId="12299" priority="13528">
      <formula>Q176="REQUERIMIENTOS SUBSANADOS"</formula>
    </cfRule>
    <cfRule type="expression" dxfId="12298" priority="13529">
      <formula>Q176="PENDIENTES POR SUBSANAR"</formula>
    </cfRule>
    <cfRule type="expression" dxfId="12297" priority="13534">
      <formula>Q176="SIN OBSERVACIÓN"</formula>
    </cfRule>
    <cfRule type="containsBlanks" dxfId="12296" priority="13535">
      <formula>LEN(TRIM(P176))=0</formula>
    </cfRule>
  </conditionalFormatting>
  <conditionalFormatting sqref="O176">
    <cfRule type="cellIs" dxfId="12295" priority="13527" operator="equal">
      <formula>"PENDIENTE POR DESCRIPCIÓN"</formula>
    </cfRule>
    <cfRule type="cellIs" dxfId="12294" priority="13531" operator="equal">
      <formula>"DESCRIPCIÓN INSUFICIENTE"</formula>
    </cfRule>
    <cfRule type="cellIs" dxfId="12293" priority="13532" operator="equal">
      <formula>"NO ESTÁ ACORDE A ITEM 5.2.1 (T.R.)"</formula>
    </cfRule>
    <cfRule type="cellIs" dxfId="12292" priority="13533" operator="equal">
      <formula>"ACORDE A ITEM 5.2.1 (T.R.)"</formula>
    </cfRule>
  </conditionalFormatting>
  <conditionalFormatting sqref="Q176">
    <cfRule type="containsBlanks" dxfId="12291" priority="13521">
      <formula>LEN(TRIM(Q176))=0</formula>
    </cfRule>
    <cfRule type="cellIs" dxfId="12290" priority="13530" operator="equal">
      <formula>"REQUERIMIENTOS SUBSANADOS"</formula>
    </cfRule>
    <cfRule type="containsText" dxfId="12289" priority="13536" operator="containsText" text="NO SUBSANABLE">
      <formula>NOT(ISERROR(SEARCH("NO SUBSANABLE",Q176)))</formula>
    </cfRule>
    <cfRule type="containsText" dxfId="12288" priority="13537" operator="containsText" text="PENDIENTES POR SUBSANAR">
      <formula>NOT(ISERROR(SEARCH("PENDIENTES POR SUBSANAR",Q176)))</formula>
    </cfRule>
    <cfRule type="containsText" dxfId="12287" priority="13538" operator="containsText" text="SIN OBSERVACIÓN">
      <formula>NOT(ISERROR(SEARCH("SIN OBSERVACIÓN",Q176)))</formula>
    </cfRule>
  </conditionalFormatting>
  <conditionalFormatting sqref="R176">
    <cfRule type="containsBlanks" dxfId="12286" priority="13520">
      <formula>LEN(TRIM(R176))=0</formula>
    </cfRule>
    <cfRule type="cellIs" dxfId="12285" priority="13522" operator="equal">
      <formula>"NO CUMPLEN CON LO SOLICITADO"</formula>
    </cfRule>
    <cfRule type="cellIs" dxfId="12284" priority="13523" operator="equal">
      <formula>"CUMPLEN CON LO SOLICITADO"</formula>
    </cfRule>
    <cfRule type="cellIs" dxfId="12283" priority="13524" operator="equal">
      <formula>"PENDIENTES"</formula>
    </cfRule>
    <cfRule type="cellIs" dxfId="12282" priority="13525" operator="equal">
      <formula>"NINGUNO"</formula>
    </cfRule>
  </conditionalFormatting>
  <conditionalFormatting sqref="H176">
    <cfRule type="notContainsBlanks" dxfId="12281" priority="13519">
      <formula>LEN(TRIM(H176))&gt;0</formula>
    </cfRule>
  </conditionalFormatting>
  <conditionalFormatting sqref="G176">
    <cfRule type="notContainsBlanks" dxfId="12280" priority="13518">
      <formula>LEN(TRIM(G176))&gt;0</formula>
    </cfRule>
  </conditionalFormatting>
  <conditionalFormatting sqref="F176">
    <cfRule type="notContainsBlanks" dxfId="12279" priority="13517">
      <formula>LEN(TRIM(F176))&gt;0</formula>
    </cfRule>
  </conditionalFormatting>
  <conditionalFormatting sqref="E176">
    <cfRule type="notContainsBlanks" dxfId="12278" priority="13516">
      <formula>LEN(TRIM(E176))&gt;0</formula>
    </cfRule>
  </conditionalFormatting>
  <conditionalFormatting sqref="D176">
    <cfRule type="notContainsBlanks" dxfId="12277" priority="13515">
      <formula>LEN(TRIM(D176))&gt;0</formula>
    </cfRule>
  </conditionalFormatting>
  <conditionalFormatting sqref="C176">
    <cfRule type="notContainsBlanks" dxfId="12276" priority="13514">
      <formula>LEN(TRIM(C176))&gt;0</formula>
    </cfRule>
  </conditionalFormatting>
  <conditionalFormatting sqref="I176">
    <cfRule type="notContainsBlanks" dxfId="12275" priority="13513">
      <formula>LEN(TRIM(I176))&gt;0</formula>
    </cfRule>
  </conditionalFormatting>
  <conditionalFormatting sqref="T167">
    <cfRule type="cellIs" dxfId="12274" priority="13511" operator="equal">
      <formula>"NO"</formula>
    </cfRule>
    <cfRule type="cellIs" dxfId="12273" priority="13512" operator="equal">
      <formula>"SI"</formula>
    </cfRule>
  </conditionalFormatting>
  <conditionalFormatting sqref="N179">
    <cfRule type="expression" dxfId="12272" priority="13506">
      <formula>N179=" "</formula>
    </cfRule>
    <cfRule type="expression" dxfId="12271" priority="13507">
      <formula>N179="NO PRESENTÓ CERTIFICADO"</formula>
    </cfRule>
    <cfRule type="expression" dxfId="12270" priority="13508">
      <formula>N179="PRESENTÓ CERTIFICADO"</formula>
    </cfRule>
  </conditionalFormatting>
  <conditionalFormatting sqref="P179">
    <cfRule type="expression" dxfId="12269" priority="13493">
      <formula>Q179="NO SUBSANABLE"</formula>
    </cfRule>
    <cfRule type="expression" dxfId="12268" priority="13495">
      <formula>Q179="REQUERIMIENTOS SUBSANADOS"</formula>
    </cfRule>
    <cfRule type="expression" dxfId="12267" priority="13496">
      <formula>Q179="PENDIENTES POR SUBSANAR"</formula>
    </cfRule>
    <cfRule type="expression" dxfId="12266" priority="13501">
      <formula>Q179="SIN OBSERVACIÓN"</formula>
    </cfRule>
    <cfRule type="containsBlanks" dxfId="12265" priority="13502">
      <formula>LEN(TRIM(P179))=0</formula>
    </cfRule>
  </conditionalFormatting>
  <conditionalFormatting sqref="O179">
    <cfRule type="cellIs" dxfId="12264" priority="13494" operator="equal">
      <formula>"PENDIENTE POR DESCRIPCIÓN"</formula>
    </cfRule>
    <cfRule type="cellIs" dxfId="12263" priority="13498" operator="equal">
      <formula>"DESCRIPCIÓN INSUFICIENTE"</formula>
    </cfRule>
    <cfRule type="cellIs" dxfId="12262" priority="13499" operator="equal">
      <formula>"NO ESTÁ ACORDE A ITEM 5.2.1 (T.R.)"</formula>
    </cfRule>
    <cfRule type="cellIs" dxfId="12261" priority="13500" operator="equal">
      <formula>"ACORDE A ITEM 5.2.1 (T.R.)"</formula>
    </cfRule>
  </conditionalFormatting>
  <conditionalFormatting sqref="Q179">
    <cfRule type="containsBlanks" dxfId="12260" priority="13488">
      <formula>LEN(TRIM(Q179))=0</formula>
    </cfRule>
    <cfRule type="cellIs" dxfId="12259" priority="13497" operator="equal">
      <formula>"REQUERIMIENTOS SUBSANADOS"</formula>
    </cfRule>
    <cfRule type="containsText" dxfId="12258" priority="13503" operator="containsText" text="NO SUBSANABLE">
      <formula>NOT(ISERROR(SEARCH("NO SUBSANABLE",Q179)))</formula>
    </cfRule>
    <cfRule type="containsText" dxfId="12257" priority="13504" operator="containsText" text="PENDIENTES POR SUBSANAR">
      <formula>NOT(ISERROR(SEARCH("PENDIENTES POR SUBSANAR",Q179)))</formula>
    </cfRule>
    <cfRule type="containsText" dxfId="12256" priority="13505" operator="containsText" text="SIN OBSERVACIÓN">
      <formula>NOT(ISERROR(SEARCH("SIN OBSERVACIÓN",Q179)))</formula>
    </cfRule>
  </conditionalFormatting>
  <conditionalFormatting sqref="R179">
    <cfRule type="containsBlanks" dxfId="12255" priority="13487">
      <formula>LEN(TRIM(R179))=0</formula>
    </cfRule>
    <cfRule type="cellIs" dxfId="12254" priority="13489" operator="equal">
      <formula>"NO CUMPLEN CON LO SOLICITADO"</formula>
    </cfRule>
    <cfRule type="cellIs" dxfId="12253" priority="13490" operator="equal">
      <formula>"CUMPLEN CON LO SOLICITADO"</formula>
    </cfRule>
    <cfRule type="cellIs" dxfId="12252" priority="13491" operator="equal">
      <formula>"PENDIENTES"</formula>
    </cfRule>
    <cfRule type="cellIs" dxfId="12251" priority="13492" operator="equal">
      <formula>"NINGUNO"</formula>
    </cfRule>
  </conditionalFormatting>
  <conditionalFormatting sqref="H179">
    <cfRule type="notContainsBlanks" dxfId="12250" priority="13486">
      <formula>LEN(TRIM(H179))&gt;0</formula>
    </cfRule>
  </conditionalFormatting>
  <conditionalFormatting sqref="G179">
    <cfRule type="notContainsBlanks" dxfId="12249" priority="13485">
      <formula>LEN(TRIM(G179))&gt;0</formula>
    </cfRule>
  </conditionalFormatting>
  <conditionalFormatting sqref="F179">
    <cfRule type="notContainsBlanks" dxfId="12248" priority="13484">
      <formula>LEN(TRIM(F179))&gt;0</formula>
    </cfRule>
  </conditionalFormatting>
  <conditionalFormatting sqref="E179">
    <cfRule type="notContainsBlanks" dxfId="12247" priority="13483">
      <formula>LEN(TRIM(E179))&gt;0</formula>
    </cfRule>
  </conditionalFormatting>
  <conditionalFormatting sqref="D179">
    <cfRule type="notContainsBlanks" dxfId="12246" priority="13482">
      <formula>LEN(TRIM(D179))&gt;0</formula>
    </cfRule>
  </conditionalFormatting>
  <conditionalFormatting sqref="C179">
    <cfRule type="notContainsBlanks" dxfId="12245" priority="13481">
      <formula>LEN(TRIM(C179))&gt;0</formula>
    </cfRule>
  </conditionalFormatting>
  <conditionalFormatting sqref="I179">
    <cfRule type="notContainsBlanks" dxfId="12244" priority="13480">
      <formula>LEN(TRIM(I179))&gt;0</formula>
    </cfRule>
  </conditionalFormatting>
  <conditionalFormatting sqref="N189">
    <cfRule type="expression" dxfId="12243" priority="13399">
      <formula>N189=" "</formula>
    </cfRule>
    <cfRule type="expression" dxfId="12242" priority="13400">
      <formula>N189="NO PRESENTÓ CERTIFICADO"</formula>
    </cfRule>
    <cfRule type="expression" dxfId="12241" priority="13401">
      <formula>N189="PRESENTÓ CERTIFICADO"</formula>
    </cfRule>
  </conditionalFormatting>
  <conditionalFormatting sqref="P189">
    <cfRule type="expression" dxfId="12240" priority="13380">
      <formula>Q189="NO SUBSANABLE"</formula>
    </cfRule>
    <cfRule type="expression" dxfId="12239" priority="13382">
      <formula>Q189="REQUERIMIENTOS SUBSANADOS"</formula>
    </cfRule>
    <cfRule type="expression" dxfId="12238" priority="13383">
      <formula>Q189="PENDIENTES POR SUBSANAR"</formula>
    </cfRule>
    <cfRule type="expression" dxfId="12237" priority="13388">
      <formula>Q189="SIN OBSERVACIÓN"</formula>
    </cfRule>
    <cfRule type="containsBlanks" dxfId="12236" priority="13389">
      <formula>LEN(TRIM(P189))=0</formula>
    </cfRule>
  </conditionalFormatting>
  <conditionalFormatting sqref="O189">
    <cfRule type="cellIs" dxfId="12235" priority="13381" operator="equal">
      <formula>"PENDIENTE POR DESCRIPCIÓN"</formula>
    </cfRule>
    <cfRule type="cellIs" dxfId="12234" priority="13385" operator="equal">
      <formula>"DESCRIPCIÓN INSUFICIENTE"</formula>
    </cfRule>
    <cfRule type="cellIs" dxfId="12233" priority="13386" operator="equal">
      <formula>"NO ESTÁ ACORDE A ITEM 5.2.1 (T.R.)"</formula>
    </cfRule>
    <cfRule type="cellIs" dxfId="12232" priority="13387" operator="equal">
      <formula>"ACORDE A ITEM 5.2.1 (T.R.)"</formula>
    </cfRule>
  </conditionalFormatting>
  <conditionalFormatting sqref="Q189">
    <cfRule type="containsBlanks" dxfId="12231" priority="13375">
      <formula>LEN(TRIM(Q189))=0</formula>
    </cfRule>
    <cfRule type="cellIs" dxfId="12230" priority="13384" operator="equal">
      <formula>"REQUERIMIENTOS SUBSANADOS"</formula>
    </cfRule>
    <cfRule type="containsText" dxfId="12229" priority="13390" operator="containsText" text="NO SUBSANABLE">
      <formula>NOT(ISERROR(SEARCH("NO SUBSANABLE",Q189)))</formula>
    </cfRule>
    <cfRule type="containsText" dxfId="12228" priority="13391" operator="containsText" text="PENDIENTES POR SUBSANAR">
      <formula>NOT(ISERROR(SEARCH("PENDIENTES POR SUBSANAR",Q189)))</formula>
    </cfRule>
    <cfRule type="containsText" dxfId="12227" priority="13392" operator="containsText" text="SIN OBSERVACIÓN">
      <formula>NOT(ISERROR(SEARCH("SIN OBSERVACIÓN",Q189)))</formula>
    </cfRule>
  </conditionalFormatting>
  <conditionalFormatting sqref="R189">
    <cfRule type="containsBlanks" dxfId="12226" priority="13374">
      <formula>LEN(TRIM(R189))=0</formula>
    </cfRule>
    <cfRule type="cellIs" dxfId="12225" priority="13376" operator="equal">
      <formula>"NO CUMPLEN CON LO SOLICITADO"</formula>
    </cfRule>
    <cfRule type="cellIs" dxfId="12224" priority="13377" operator="equal">
      <formula>"CUMPLEN CON LO SOLICITADO"</formula>
    </cfRule>
    <cfRule type="cellIs" dxfId="12223" priority="13378" operator="equal">
      <formula>"PENDIENTES"</formula>
    </cfRule>
    <cfRule type="cellIs" dxfId="12222" priority="13379" operator="equal">
      <formula>"NINGUNO"</formula>
    </cfRule>
  </conditionalFormatting>
  <conditionalFormatting sqref="B204">
    <cfRule type="cellIs" dxfId="12221" priority="13370" operator="equal">
      <formula>"NO CUMPLE CON LA EXPERIENCIA REQUERIDA"</formula>
    </cfRule>
    <cfRule type="cellIs" dxfId="12220" priority="13371" operator="equal">
      <formula>"CUMPLE CON LA EXPERIENCIA REQUERIDA"</formula>
    </cfRule>
  </conditionalFormatting>
  <conditionalFormatting sqref="H189">
    <cfRule type="notContainsBlanks" dxfId="12219" priority="13369">
      <formula>LEN(TRIM(H189))&gt;0</formula>
    </cfRule>
  </conditionalFormatting>
  <conditionalFormatting sqref="G189">
    <cfRule type="notContainsBlanks" dxfId="12218" priority="13368">
      <formula>LEN(TRIM(G189))&gt;0</formula>
    </cfRule>
  </conditionalFormatting>
  <conditionalFormatting sqref="F189">
    <cfRule type="notContainsBlanks" dxfId="12217" priority="13367">
      <formula>LEN(TRIM(F189))&gt;0</formula>
    </cfRule>
  </conditionalFormatting>
  <conditionalFormatting sqref="E189">
    <cfRule type="notContainsBlanks" dxfId="12216" priority="13366">
      <formula>LEN(TRIM(E189))&gt;0</formula>
    </cfRule>
  </conditionalFormatting>
  <conditionalFormatting sqref="D189">
    <cfRule type="notContainsBlanks" dxfId="12215" priority="13365">
      <formula>LEN(TRIM(D189))&gt;0</formula>
    </cfRule>
  </conditionalFormatting>
  <conditionalFormatting sqref="C189">
    <cfRule type="notContainsBlanks" dxfId="12214" priority="13364">
      <formula>LEN(TRIM(C189))&gt;0</formula>
    </cfRule>
  </conditionalFormatting>
  <conditionalFormatting sqref="I189">
    <cfRule type="notContainsBlanks" dxfId="12213" priority="13363">
      <formula>LEN(TRIM(I189))&gt;0</formula>
    </cfRule>
  </conditionalFormatting>
  <conditionalFormatting sqref="N192 N195">
    <cfRule type="expression" dxfId="12212" priority="13360">
      <formula>N192=" "</formula>
    </cfRule>
    <cfRule type="expression" dxfId="12211" priority="13361">
      <formula>N192="NO PRESENTÓ CERTIFICADO"</formula>
    </cfRule>
    <cfRule type="expression" dxfId="12210" priority="13362">
      <formula>N192="PRESENTÓ CERTIFICADO"</formula>
    </cfRule>
  </conditionalFormatting>
  <conditionalFormatting sqref="P192 P195">
    <cfRule type="expression" dxfId="12209" priority="13347">
      <formula>Q192="NO SUBSANABLE"</formula>
    </cfRule>
    <cfRule type="expression" dxfId="12208" priority="13349">
      <formula>Q192="REQUERIMIENTOS SUBSANADOS"</formula>
    </cfRule>
    <cfRule type="expression" dxfId="12207" priority="13350">
      <formula>Q192="PENDIENTES POR SUBSANAR"</formula>
    </cfRule>
    <cfRule type="expression" dxfId="12206" priority="13355">
      <formula>Q192="SIN OBSERVACIÓN"</formula>
    </cfRule>
    <cfRule type="containsBlanks" dxfId="12205" priority="13356">
      <formula>LEN(TRIM(P192))=0</formula>
    </cfRule>
  </conditionalFormatting>
  <conditionalFormatting sqref="O192 O195">
    <cfRule type="cellIs" dxfId="12204" priority="13348" operator="equal">
      <formula>"PENDIENTE POR DESCRIPCIÓN"</formula>
    </cfRule>
    <cfRule type="cellIs" dxfId="12203" priority="13352" operator="equal">
      <formula>"DESCRIPCIÓN INSUFICIENTE"</formula>
    </cfRule>
    <cfRule type="cellIs" dxfId="12202" priority="13353" operator="equal">
      <formula>"NO ESTÁ ACORDE A ITEM 5.2.1 (T.R.)"</formula>
    </cfRule>
    <cfRule type="cellIs" dxfId="12201" priority="13354" operator="equal">
      <formula>"ACORDE A ITEM 5.2.1 (T.R.)"</formula>
    </cfRule>
  </conditionalFormatting>
  <conditionalFormatting sqref="Q192 Q195">
    <cfRule type="containsBlanks" dxfId="12200" priority="13342">
      <formula>LEN(TRIM(Q192))=0</formula>
    </cfRule>
    <cfRule type="cellIs" dxfId="12199" priority="13351" operator="equal">
      <formula>"REQUERIMIENTOS SUBSANADOS"</formula>
    </cfRule>
    <cfRule type="containsText" dxfId="12198" priority="13357" operator="containsText" text="NO SUBSANABLE">
      <formula>NOT(ISERROR(SEARCH("NO SUBSANABLE",Q192)))</formula>
    </cfRule>
    <cfRule type="containsText" dxfId="12197" priority="13358" operator="containsText" text="PENDIENTES POR SUBSANAR">
      <formula>NOT(ISERROR(SEARCH("PENDIENTES POR SUBSANAR",Q192)))</formula>
    </cfRule>
    <cfRule type="containsText" dxfId="12196" priority="13359" operator="containsText" text="SIN OBSERVACIÓN">
      <formula>NOT(ISERROR(SEARCH("SIN OBSERVACIÓN",Q192)))</formula>
    </cfRule>
  </conditionalFormatting>
  <conditionalFormatting sqref="R192 R195">
    <cfRule type="containsBlanks" dxfId="12195" priority="13341">
      <formula>LEN(TRIM(R192))=0</formula>
    </cfRule>
    <cfRule type="cellIs" dxfId="12194" priority="13343" operator="equal">
      <formula>"NO CUMPLEN CON LO SOLICITADO"</formula>
    </cfRule>
    <cfRule type="cellIs" dxfId="12193" priority="13344" operator="equal">
      <formula>"CUMPLEN CON LO SOLICITADO"</formula>
    </cfRule>
    <cfRule type="cellIs" dxfId="12192" priority="13345" operator="equal">
      <formula>"PENDIENTES"</formula>
    </cfRule>
    <cfRule type="cellIs" dxfId="12191" priority="13346" operator="equal">
      <formula>"NINGUNO"</formula>
    </cfRule>
  </conditionalFormatting>
  <conditionalFormatting sqref="H192 H195">
    <cfRule type="notContainsBlanks" dxfId="12190" priority="13340">
      <formula>LEN(TRIM(H192))&gt;0</formula>
    </cfRule>
  </conditionalFormatting>
  <conditionalFormatting sqref="G192 G195">
    <cfRule type="notContainsBlanks" dxfId="12189" priority="13339">
      <formula>LEN(TRIM(G192))&gt;0</formula>
    </cfRule>
  </conditionalFormatting>
  <conditionalFormatting sqref="F192 F195">
    <cfRule type="notContainsBlanks" dxfId="12188" priority="13338">
      <formula>LEN(TRIM(F192))&gt;0</formula>
    </cfRule>
  </conditionalFormatting>
  <conditionalFormatting sqref="E192 E195">
    <cfRule type="notContainsBlanks" dxfId="12187" priority="13337">
      <formula>LEN(TRIM(E192))&gt;0</formula>
    </cfRule>
  </conditionalFormatting>
  <conditionalFormatting sqref="D192 D195">
    <cfRule type="notContainsBlanks" dxfId="12186" priority="13336">
      <formula>LEN(TRIM(D192))&gt;0</formula>
    </cfRule>
  </conditionalFormatting>
  <conditionalFormatting sqref="C192 C195">
    <cfRule type="notContainsBlanks" dxfId="12185" priority="13335">
      <formula>LEN(TRIM(C192))&gt;0</formula>
    </cfRule>
  </conditionalFormatting>
  <conditionalFormatting sqref="I192 I195">
    <cfRule type="notContainsBlanks" dxfId="12184" priority="13334">
      <formula>LEN(TRIM(I192))&gt;0</formula>
    </cfRule>
  </conditionalFormatting>
  <conditionalFormatting sqref="N198">
    <cfRule type="expression" dxfId="12183" priority="13331">
      <formula>N198=" "</formula>
    </cfRule>
    <cfRule type="expression" dxfId="12182" priority="13332">
      <formula>N198="NO PRESENTÓ CERTIFICADO"</formula>
    </cfRule>
    <cfRule type="expression" dxfId="12181" priority="13333">
      <formula>N198="PRESENTÓ CERTIFICADO"</formula>
    </cfRule>
  </conditionalFormatting>
  <conditionalFormatting sqref="P198">
    <cfRule type="expression" dxfId="12180" priority="13318">
      <formula>Q198="NO SUBSANABLE"</formula>
    </cfRule>
    <cfRule type="expression" dxfId="12179" priority="13320">
      <formula>Q198="REQUERIMIENTOS SUBSANADOS"</formula>
    </cfRule>
    <cfRule type="expression" dxfId="12178" priority="13321">
      <formula>Q198="PENDIENTES POR SUBSANAR"</formula>
    </cfRule>
    <cfRule type="expression" dxfId="12177" priority="13326">
      <formula>Q198="SIN OBSERVACIÓN"</formula>
    </cfRule>
    <cfRule type="containsBlanks" dxfId="12176" priority="13327">
      <formula>LEN(TRIM(P198))=0</formula>
    </cfRule>
  </conditionalFormatting>
  <conditionalFormatting sqref="O198">
    <cfRule type="cellIs" dxfId="12175" priority="13319" operator="equal">
      <formula>"PENDIENTE POR DESCRIPCIÓN"</formula>
    </cfRule>
    <cfRule type="cellIs" dxfId="12174" priority="13323" operator="equal">
      <formula>"DESCRIPCIÓN INSUFICIENTE"</formula>
    </cfRule>
    <cfRule type="cellIs" dxfId="12173" priority="13324" operator="equal">
      <formula>"NO ESTÁ ACORDE A ITEM 5.2.1 (T.R.)"</formula>
    </cfRule>
    <cfRule type="cellIs" dxfId="12172" priority="13325" operator="equal">
      <formula>"ACORDE A ITEM 5.2.1 (T.R.)"</formula>
    </cfRule>
  </conditionalFormatting>
  <conditionalFormatting sqref="Q198">
    <cfRule type="containsBlanks" dxfId="12171" priority="13313">
      <formula>LEN(TRIM(Q198))=0</formula>
    </cfRule>
    <cfRule type="cellIs" dxfId="12170" priority="13322" operator="equal">
      <formula>"REQUERIMIENTOS SUBSANADOS"</formula>
    </cfRule>
    <cfRule type="containsText" dxfId="12169" priority="13328" operator="containsText" text="NO SUBSANABLE">
      <formula>NOT(ISERROR(SEARCH("NO SUBSANABLE",Q198)))</formula>
    </cfRule>
    <cfRule type="containsText" dxfId="12168" priority="13329" operator="containsText" text="PENDIENTES POR SUBSANAR">
      <formula>NOT(ISERROR(SEARCH("PENDIENTES POR SUBSANAR",Q198)))</formula>
    </cfRule>
    <cfRule type="containsText" dxfId="12167" priority="13330" operator="containsText" text="SIN OBSERVACIÓN">
      <formula>NOT(ISERROR(SEARCH("SIN OBSERVACIÓN",Q198)))</formula>
    </cfRule>
  </conditionalFormatting>
  <conditionalFormatting sqref="R198">
    <cfRule type="containsBlanks" dxfId="12166" priority="13312">
      <formula>LEN(TRIM(R198))=0</formula>
    </cfRule>
    <cfRule type="cellIs" dxfId="12165" priority="13314" operator="equal">
      <formula>"NO CUMPLEN CON LO SOLICITADO"</formula>
    </cfRule>
    <cfRule type="cellIs" dxfId="12164" priority="13315" operator="equal">
      <formula>"CUMPLEN CON LO SOLICITADO"</formula>
    </cfRule>
    <cfRule type="cellIs" dxfId="12163" priority="13316" operator="equal">
      <formula>"PENDIENTES"</formula>
    </cfRule>
    <cfRule type="cellIs" dxfId="12162" priority="13317" operator="equal">
      <formula>"NINGUNO"</formula>
    </cfRule>
  </conditionalFormatting>
  <conditionalFormatting sqref="H198">
    <cfRule type="notContainsBlanks" dxfId="12161" priority="13311">
      <formula>LEN(TRIM(H198))&gt;0</formula>
    </cfRule>
  </conditionalFormatting>
  <conditionalFormatting sqref="G198">
    <cfRule type="notContainsBlanks" dxfId="12160" priority="13310">
      <formula>LEN(TRIM(G198))&gt;0</formula>
    </cfRule>
  </conditionalFormatting>
  <conditionalFormatting sqref="F198">
    <cfRule type="notContainsBlanks" dxfId="12159" priority="13309">
      <formula>LEN(TRIM(F198))&gt;0</formula>
    </cfRule>
  </conditionalFormatting>
  <conditionalFormatting sqref="E198">
    <cfRule type="notContainsBlanks" dxfId="12158" priority="13308">
      <formula>LEN(TRIM(E198))&gt;0</formula>
    </cfRule>
  </conditionalFormatting>
  <conditionalFormatting sqref="D198">
    <cfRule type="notContainsBlanks" dxfId="12157" priority="13307">
      <formula>LEN(TRIM(D198))&gt;0</formula>
    </cfRule>
  </conditionalFormatting>
  <conditionalFormatting sqref="C198">
    <cfRule type="notContainsBlanks" dxfId="12156" priority="13306">
      <formula>LEN(TRIM(C198))&gt;0</formula>
    </cfRule>
  </conditionalFormatting>
  <conditionalFormatting sqref="I198">
    <cfRule type="notContainsBlanks" dxfId="12155" priority="13305">
      <formula>LEN(TRIM(I198))&gt;0</formula>
    </cfRule>
  </conditionalFormatting>
  <conditionalFormatting sqref="T189">
    <cfRule type="cellIs" dxfId="12154" priority="13303" operator="equal">
      <formula>"NO"</formula>
    </cfRule>
    <cfRule type="cellIs" dxfId="12153" priority="13304" operator="equal">
      <formula>"SI"</formula>
    </cfRule>
  </conditionalFormatting>
  <conditionalFormatting sqref="N201">
    <cfRule type="expression" dxfId="12152" priority="13298">
      <formula>N201=" "</formula>
    </cfRule>
    <cfRule type="expression" dxfId="12151" priority="13299">
      <formula>N201="NO PRESENTÓ CERTIFICADO"</formula>
    </cfRule>
    <cfRule type="expression" dxfId="12150" priority="13300">
      <formula>N201="PRESENTÓ CERTIFICADO"</formula>
    </cfRule>
  </conditionalFormatting>
  <conditionalFormatting sqref="P201">
    <cfRule type="expression" dxfId="12149" priority="13285">
      <formula>Q201="NO SUBSANABLE"</formula>
    </cfRule>
    <cfRule type="expression" dxfId="12148" priority="13287">
      <formula>Q201="REQUERIMIENTOS SUBSANADOS"</formula>
    </cfRule>
    <cfRule type="expression" dxfId="12147" priority="13288">
      <formula>Q201="PENDIENTES POR SUBSANAR"</formula>
    </cfRule>
    <cfRule type="expression" dxfId="12146" priority="13293">
      <formula>Q201="SIN OBSERVACIÓN"</formula>
    </cfRule>
    <cfRule type="containsBlanks" dxfId="12145" priority="13294">
      <formula>LEN(TRIM(P201))=0</formula>
    </cfRule>
  </conditionalFormatting>
  <conditionalFormatting sqref="O201">
    <cfRule type="cellIs" dxfId="12144" priority="13286" operator="equal">
      <formula>"PENDIENTE POR DESCRIPCIÓN"</formula>
    </cfRule>
    <cfRule type="cellIs" dxfId="12143" priority="13290" operator="equal">
      <formula>"DESCRIPCIÓN INSUFICIENTE"</formula>
    </cfRule>
    <cfRule type="cellIs" dxfId="12142" priority="13291" operator="equal">
      <formula>"NO ESTÁ ACORDE A ITEM 5.2.1 (T.R.)"</formula>
    </cfRule>
    <cfRule type="cellIs" dxfId="12141" priority="13292" operator="equal">
      <formula>"ACORDE A ITEM 5.2.1 (T.R.)"</formula>
    </cfRule>
  </conditionalFormatting>
  <conditionalFormatting sqref="Q201">
    <cfRule type="containsBlanks" dxfId="12140" priority="13280">
      <formula>LEN(TRIM(Q201))=0</formula>
    </cfRule>
    <cfRule type="cellIs" dxfId="12139" priority="13289" operator="equal">
      <formula>"REQUERIMIENTOS SUBSANADOS"</formula>
    </cfRule>
    <cfRule type="containsText" dxfId="12138" priority="13295" operator="containsText" text="NO SUBSANABLE">
      <formula>NOT(ISERROR(SEARCH("NO SUBSANABLE",Q201)))</formula>
    </cfRule>
    <cfRule type="containsText" dxfId="12137" priority="13296" operator="containsText" text="PENDIENTES POR SUBSANAR">
      <formula>NOT(ISERROR(SEARCH("PENDIENTES POR SUBSANAR",Q201)))</formula>
    </cfRule>
    <cfRule type="containsText" dxfId="12136" priority="13297" operator="containsText" text="SIN OBSERVACIÓN">
      <formula>NOT(ISERROR(SEARCH("SIN OBSERVACIÓN",Q201)))</formula>
    </cfRule>
  </conditionalFormatting>
  <conditionalFormatting sqref="R201">
    <cfRule type="containsBlanks" dxfId="12135" priority="13279">
      <formula>LEN(TRIM(R201))=0</formula>
    </cfRule>
    <cfRule type="cellIs" dxfId="12134" priority="13281" operator="equal">
      <formula>"NO CUMPLEN CON LO SOLICITADO"</formula>
    </cfRule>
    <cfRule type="cellIs" dxfId="12133" priority="13282" operator="equal">
      <formula>"CUMPLEN CON LO SOLICITADO"</formula>
    </cfRule>
    <cfRule type="cellIs" dxfId="12132" priority="13283" operator="equal">
      <formula>"PENDIENTES"</formula>
    </cfRule>
    <cfRule type="cellIs" dxfId="12131" priority="13284" operator="equal">
      <formula>"NINGUNO"</formula>
    </cfRule>
  </conditionalFormatting>
  <conditionalFormatting sqref="H201">
    <cfRule type="notContainsBlanks" dxfId="12130" priority="13278">
      <formula>LEN(TRIM(H201))&gt;0</formula>
    </cfRule>
  </conditionalFormatting>
  <conditionalFormatting sqref="G201">
    <cfRule type="notContainsBlanks" dxfId="12129" priority="13277">
      <formula>LEN(TRIM(G201))&gt;0</formula>
    </cfRule>
  </conditionalFormatting>
  <conditionalFormatting sqref="F201">
    <cfRule type="notContainsBlanks" dxfId="12128" priority="13276">
      <formula>LEN(TRIM(F201))&gt;0</formula>
    </cfRule>
  </conditionalFormatting>
  <conditionalFormatting sqref="E201">
    <cfRule type="notContainsBlanks" dxfId="12127" priority="13275">
      <formula>LEN(TRIM(E201))&gt;0</formula>
    </cfRule>
  </conditionalFormatting>
  <conditionalFormatting sqref="D201">
    <cfRule type="notContainsBlanks" dxfId="12126" priority="13274">
      <formula>LEN(TRIM(D201))&gt;0</formula>
    </cfRule>
  </conditionalFormatting>
  <conditionalFormatting sqref="C201">
    <cfRule type="notContainsBlanks" dxfId="12125" priority="13273">
      <formula>LEN(TRIM(C201))&gt;0</formula>
    </cfRule>
  </conditionalFormatting>
  <conditionalFormatting sqref="I201">
    <cfRule type="notContainsBlanks" dxfId="12124" priority="13272">
      <formula>LEN(TRIM(I201))&gt;0</formula>
    </cfRule>
  </conditionalFormatting>
  <conditionalFormatting sqref="N211">
    <cfRule type="expression" dxfId="12123" priority="13191">
      <formula>N211=" "</formula>
    </cfRule>
    <cfRule type="expression" dxfId="12122" priority="13192">
      <formula>N211="NO PRESENTÓ CERTIFICADO"</formula>
    </cfRule>
    <cfRule type="expression" dxfId="12121" priority="13193">
      <formula>N211="PRESENTÓ CERTIFICADO"</formula>
    </cfRule>
  </conditionalFormatting>
  <conditionalFormatting sqref="P211">
    <cfRule type="expression" dxfId="12120" priority="13172">
      <formula>Q211="NO SUBSANABLE"</formula>
    </cfRule>
    <cfRule type="expression" dxfId="12119" priority="13174">
      <formula>Q211="REQUERIMIENTOS SUBSANADOS"</formula>
    </cfRule>
    <cfRule type="expression" dxfId="12118" priority="13175">
      <formula>Q211="PENDIENTES POR SUBSANAR"</formula>
    </cfRule>
    <cfRule type="expression" dxfId="12117" priority="13180">
      <formula>Q211="SIN OBSERVACIÓN"</formula>
    </cfRule>
    <cfRule type="containsBlanks" dxfId="12116" priority="13181">
      <formula>LEN(TRIM(P211))=0</formula>
    </cfRule>
  </conditionalFormatting>
  <conditionalFormatting sqref="O211">
    <cfRule type="cellIs" dxfId="12115" priority="13173" operator="equal">
      <formula>"PENDIENTE POR DESCRIPCIÓN"</formula>
    </cfRule>
    <cfRule type="cellIs" dxfId="12114" priority="13177" operator="equal">
      <formula>"DESCRIPCIÓN INSUFICIENTE"</formula>
    </cfRule>
    <cfRule type="cellIs" dxfId="12113" priority="13178" operator="equal">
      <formula>"NO ESTÁ ACORDE A ITEM 5.2.1 (T.R.)"</formula>
    </cfRule>
    <cfRule type="cellIs" dxfId="12112" priority="13179" operator="equal">
      <formula>"ACORDE A ITEM 5.2.1 (T.R.)"</formula>
    </cfRule>
  </conditionalFormatting>
  <conditionalFormatting sqref="Q211">
    <cfRule type="containsBlanks" dxfId="12111" priority="13167">
      <formula>LEN(TRIM(Q211))=0</formula>
    </cfRule>
    <cfRule type="cellIs" dxfId="12110" priority="13176" operator="equal">
      <formula>"REQUERIMIENTOS SUBSANADOS"</formula>
    </cfRule>
    <cfRule type="containsText" dxfId="12109" priority="13182" operator="containsText" text="NO SUBSANABLE">
      <formula>NOT(ISERROR(SEARCH("NO SUBSANABLE",Q211)))</formula>
    </cfRule>
    <cfRule type="containsText" dxfId="12108" priority="13183" operator="containsText" text="PENDIENTES POR SUBSANAR">
      <formula>NOT(ISERROR(SEARCH("PENDIENTES POR SUBSANAR",Q211)))</formula>
    </cfRule>
    <cfRule type="containsText" dxfId="12107" priority="13184" operator="containsText" text="SIN OBSERVACIÓN">
      <formula>NOT(ISERROR(SEARCH("SIN OBSERVACIÓN",Q211)))</formula>
    </cfRule>
  </conditionalFormatting>
  <conditionalFormatting sqref="R211">
    <cfRule type="containsBlanks" dxfId="12106" priority="13166">
      <formula>LEN(TRIM(R211))=0</formula>
    </cfRule>
    <cfRule type="cellIs" dxfId="12105" priority="13168" operator="equal">
      <formula>"NO CUMPLEN CON LO SOLICITADO"</formula>
    </cfRule>
    <cfRule type="cellIs" dxfId="12104" priority="13169" operator="equal">
      <formula>"CUMPLEN CON LO SOLICITADO"</formula>
    </cfRule>
    <cfRule type="cellIs" dxfId="12103" priority="13170" operator="equal">
      <formula>"PENDIENTES"</formula>
    </cfRule>
    <cfRule type="cellIs" dxfId="12102" priority="13171" operator="equal">
      <formula>"NINGUNO"</formula>
    </cfRule>
  </conditionalFormatting>
  <conditionalFormatting sqref="B226">
    <cfRule type="cellIs" dxfId="12101" priority="13162" operator="equal">
      <formula>"NO CUMPLE CON LA EXPERIENCIA REQUERIDA"</formula>
    </cfRule>
    <cfRule type="cellIs" dxfId="12100" priority="13163" operator="equal">
      <formula>"CUMPLE CON LA EXPERIENCIA REQUERIDA"</formula>
    </cfRule>
  </conditionalFormatting>
  <conditionalFormatting sqref="H211">
    <cfRule type="notContainsBlanks" dxfId="12099" priority="13161">
      <formula>LEN(TRIM(H211))&gt;0</formula>
    </cfRule>
  </conditionalFormatting>
  <conditionalFormatting sqref="G211">
    <cfRule type="notContainsBlanks" dxfId="12098" priority="13160">
      <formula>LEN(TRIM(G211))&gt;0</formula>
    </cfRule>
  </conditionalFormatting>
  <conditionalFormatting sqref="F211">
    <cfRule type="notContainsBlanks" dxfId="12097" priority="13159">
      <formula>LEN(TRIM(F211))&gt;0</formula>
    </cfRule>
  </conditionalFormatting>
  <conditionalFormatting sqref="E211">
    <cfRule type="notContainsBlanks" dxfId="12096" priority="13158">
      <formula>LEN(TRIM(E211))&gt;0</formula>
    </cfRule>
  </conditionalFormatting>
  <conditionalFormatting sqref="D211">
    <cfRule type="notContainsBlanks" dxfId="12095" priority="13157">
      <formula>LEN(TRIM(D211))&gt;0</formula>
    </cfRule>
  </conditionalFormatting>
  <conditionalFormatting sqref="C211">
    <cfRule type="notContainsBlanks" dxfId="12094" priority="13156">
      <formula>LEN(TRIM(C211))&gt;0</formula>
    </cfRule>
  </conditionalFormatting>
  <conditionalFormatting sqref="I211">
    <cfRule type="notContainsBlanks" dxfId="12093" priority="13155">
      <formula>LEN(TRIM(I211))&gt;0</formula>
    </cfRule>
  </conditionalFormatting>
  <conditionalFormatting sqref="N214 N217">
    <cfRule type="expression" dxfId="12092" priority="13152">
      <formula>N214=" "</formula>
    </cfRule>
    <cfRule type="expression" dxfId="12091" priority="13153">
      <formula>N214="NO PRESENTÓ CERTIFICADO"</formula>
    </cfRule>
    <cfRule type="expression" dxfId="12090" priority="13154">
      <formula>N214="PRESENTÓ CERTIFICADO"</formula>
    </cfRule>
  </conditionalFormatting>
  <conditionalFormatting sqref="P214 P217">
    <cfRule type="expression" dxfId="12089" priority="13139">
      <formula>Q214="NO SUBSANABLE"</formula>
    </cfRule>
    <cfRule type="expression" dxfId="12088" priority="13141">
      <formula>Q214="REQUERIMIENTOS SUBSANADOS"</formula>
    </cfRule>
    <cfRule type="expression" dxfId="12087" priority="13142">
      <formula>Q214="PENDIENTES POR SUBSANAR"</formula>
    </cfRule>
    <cfRule type="expression" dxfId="12086" priority="13147">
      <formula>Q214="SIN OBSERVACIÓN"</formula>
    </cfRule>
    <cfRule type="containsBlanks" dxfId="12085" priority="13148">
      <formula>LEN(TRIM(P214))=0</formula>
    </cfRule>
  </conditionalFormatting>
  <conditionalFormatting sqref="O214 O217">
    <cfRule type="cellIs" dxfId="12084" priority="13140" operator="equal">
      <formula>"PENDIENTE POR DESCRIPCIÓN"</formula>
    </cfRule>
    <cfRule type="cellIs" dxfId="12083" priority="13144" operator="equal">
      <formula>"DESCRIPCIÓN INSUFICIENTE"</formula>
    </cfRule>
    <cfRule type="cellIs" dxfId="12082" priority="13145" operator="equal">
      <formula>"NO ESTÁ ACORDE A ITEM 5.2.1 (T.R.)"</formula>
    </cfRule>
    <cfRule type="cellIs" dxfId="12081" priority="13146" operator="equal">
      <formula>"ACORDE A ITEM 5.2.1 (T.R.)"</formula>
    </cfRule>
  </conditionalFormatting>
  <conditionalFormatting sqref="Q214 Q217">
    <cfRule type="containsBlanks" dxfId="12080" priority="13134">
      <formula>LEN(TRIM(Q214))=0</formula>
    </cfRule>
    <cfRule type="cellIs" dxfId="12079" priority="13143" operator="equal">
      <formula>"REQUERIMIENTOS SUBSANADOS"</formula>
    </cfRule>
    <cfRule type="containsText" dxfId="12078" priority="13149" operator="containsText" text="NO SUBSANABLE">
      <formula>NOT(ISERROR(SEARCH("NO SUBSANABLE",Q214)))</formula>
    </cfRule>
    <cfRule type="containsText" dxfId="12077" priority="13150" operator="containsText" text="PENDIENTES POR SUBSANAR">
      <formula>NOT(ISERROR(SEARCH("PENDIENTES POR SUBSANAR",Q214)))</formula>
    </cfRule>
    <cfRule type="containsText" dxfId="12076" priority="13151" operator="containsText" text="SIN OBSERVACIÓN">
      <formula>NOT(ISERROR(SEARCH("SIN OBSERVACIÓN",Q214)))</formula>
    </cfRule>
  </conditionalFormatting>
  <conditionalFormatting sqref="R214 R217">
    <cfRule type="containsBlanks" dxfId="12075" priority="13133">
      <formula>LEN(TRIM(R214))=0</formula>
    </cfRule>
    <cfRule type="cellIs" dxfId="12074" priority="13135" operator="equal">
      <formula>"NO CUMPLEN CON LO SOLICITADO"</formula>
    </cfRule>
    <cfRule type="cellIs" dxfId="12073" priority="13136" operator="equal">
      <formula>"CUMPLEN CON LO SOLICITADO"</formula>
    </cfRule>
    <cfRule type="cellIs" dxfId="12072" priority="13137" operator="equal">
      <formula>"PENDIENTES"</formula>
    </cfRule>
    <cfRule type="cellIs" dxfId="12071" priority="13138" operator="equal">
      <formula>"NINGUNO"</formula>
    </cfRule>
  </conditionalFormatting>
  <conditionalFormatting sqref="H214 H217">
    <cfRule type="notContainsBlanks" dxfId="12070" priority="13132">
      <formula>LEN(TRIM(H214))&gt;0</formula>
    </cfRule>
  </conditionalFormatting>
  <conditionalFormatting sqref="G214 G217">
    <cfRule type="notContainsBlanks" dxfId="12069" priority="13131">
      <formula>LEN(TRIM(G214))&gt;0</formula>
    </cfRule>
  </conditionalFormatting>
  <conditionalFormatting sqref="F214 F217">
    <cfRule type="notContainsBlanks" dxfId="12068" priority="13130">
      <formula>LEN(TRIM(F214))&gt;0</formula>
    </cfRule>
  </conditionalFormatting>
  <conditionalFormatting sqref="E214 E217">
    <cfRule type="notContainsBlanks" dxfId="12067" priority="13129">
      <formula>LEN(TRIM(E214))&gt;0</formula>
    </cfRule>
  </conditionalFormatting>
  <conditionalFormatting sqref="D214 D217">
    <cfRule type="notContainsBlanks" dxfId="12066" priority="13128">
      <formula>LEN(TRIM(D214))&gt;0</formula>
    </cfRule>
  </conditionalFormatting>
  <conditionalFormatting sqref="C214 C217">
    <cfRule type="notContainsBlanks" dxfId="12065" priority="13127">
      <formula>LEN(TRIM(C214))&gt;0</formula>
    </cfRule>
  </conditionalFormatting>
  <conditionalFormatting sqref="I214 I217">
    <cfRule type="notContainsBlanks" dxfId="12064" priority="13126">
      <formula>LEN(TRIM(I214))&gt;0</formula>
    </cfRule>
  </conditionalFormatting>
  <conditionalFormatting sqref="N220">
    <cfRule type="expression" dxfId="12063" priority="13123">
      <formula>N220=" "</formula>
    </cfRule>
    <cfRule type="expression" dxfId="12062" priority="13124">
      <formula>N220="NO PRESENTÓ CERTIFICADO"</formula>
    </cfRule>
    <cfRule type="expression" dxfId="12061" priority="13125">
      <formula>N220="PRESENTÓ CERTIFICADO"</formula>
    </cfRule>
  </conditionalFormatting>
  <conditionalFormatting sqref="P220">
    <cfRule type="expression" dxfId="12060" priority="13110">
      <formula>Q220="NO SUBSANABLE"</formula>
    </cfRule>
    <cfRule type="expression" dxfId="12059" priority="13112">
      <formula>Q220="REQUERIMIENTOS SUBSANADOS"</formula>
    </cfRule>
    <cfRule type="expression" dxfId="12058" priority="13113">
      <formula>Q220="PENDIENTES POR SUBSANAR"</formula>
    </cfRule>
    <cfRule type="expression" dxfId="12057" priority="13118">
      <formula>Q220="SIN OBSERVACIÓN"</formula>
    </cfRule>
    <cfRule type="containsBlanks" dxfId="12056" priority="13119">
      <formula>LEN(TRIM(P220))=0</formula>
    </cfRule>
  </conditionalFormatting>
  <conditionalFormatting sqref="O220">
    <cfRule type="cellIs" dxfId="12055" priority="13111" operator="equal">
      <formula>"PENDIENTE POR DESCRIPCIÓN"</formula>
    </cfRule>
    <cfRule type="cellIs" dxfId="12054" priority="13115" operator="equal">
      <formula>"DESCRIPCIÓN INSUFICIENTE"</formula>
    </cfRule>
    <cfRule type="cellIs" dxfId="12053" priority="13116" operator="equal">
      <formula>"NO ESTÁ ACORDE A ITEM 5.2.1 (T.R.)"</formula>
    </cfRule>
    <cfRule type="cellIs" dxfId="12052" priority="13117" operator="equal">
      <formula>"ACORDE A ITEM 5.2.1 (T.R.)"</formula>
    </cfRule>
  </conditionalFormatting>
  <conditionalFormatting sqref="Q220">
    <cfRule type="containsBlanks" dxfId="12051" priority="13105">
      <formula>LEN(TRIM(Q220))=0</formula>
    </cfRule>
    <cfRule type="cellIs" dxfId="12050" priority="13114" operator="equal">
      <formula>"REQUERIMIENTOS SUBSANADOS"</formula>
    </cfRule>
    <cfRule type="containsText" dxfId="12049" priority="13120" operator="containsText" text="NO SUBSANABLE">
      <formula>NOT(ISERROR(SEARCH("NO SUBSANABLE",Q220)))</formula>
    </cfRule>
    <cfRule type="containsText" dxfId="12048" priority="13121" operator="containsText" text="PENDIENTES POR SUBSANAR">
      <formula>NOT(ISERROR(SEARCH("PENDIENTES POR SUBSANAR",Q220)))</formula>
    </cfRule>
    <cfRule type="containsText" dxfId="12047" priority="13122" operator="containsText" text="SIN OBSERVACIÓN">
      <formula>NOT(ISERROR(SEARCH("SIN OBSERVACIÓN",Q220)))</formula>
    </cfRule>
  </conditionalFormatting>
  <conditionalFormatting sqref="R220">
    <cfRule type="containsBlanks" dxfId="12046" priority="13104">
      <formula>LEN(TRIM(R220))=0</formula>
    </cfRule>
    <cfRule type="cellIs" dxfId="12045" priority="13106" operator="equal">
      <formula>"NO CUMPLEN CON LO SOLICITADO"</formula>
    </cfRule>
    <cfRule type="cellIs" dxfId="12044" priority="13107" operator="equal">
      <formula>"CUMPLEN CON LO SOLICITADO"</formula>
    </cfRule>
    <cfRule type="cellIs" dxfId="12043" priority="13108" operator="equal">
      <formula>"PENDIENTES"</formula>
    </cfRule>
    <cfRule type="cellIs" dxfId="12042" priority="13109" operator="equal">
      <formula>"NINGUNO"</formula>
    </cfRule>
  </conditionalFormatting>
  <conditionalFormatting sqref="H220">
    <cfRule type="notContainsBlanks" dxfId="12041" priority="13103">
      <formula>LEN(TRIM(H220))&gt;0</formula>
    </cfRule>
  </conditionalFormatting>
  <conditionalFormatting sqref="G220">
    <cfRule type="notContainsBlanks" dxfId="12040" priority="13102">
      <formula>LEN(TRIM(G220))&gt;0</formula>
    </cfRule>
  </conditionalFormatting>
  <conditionalFormatting sqref="F220">
    <cfRule type="notContainsBlanks" dxfId="12039" priority="13101">
      <formula>LEN(TRIM(F220))&gt;0</formula>
    </cfRule>
  </conditionalFormatting>
  <conditionalFormatting sqref="E220">
    <cfRule type="notContainsBlanks" dxfId="12038" priority="13100">
      <formula>LEN(TRIM(E220))&gt;0</formula>
    </cfRule>
  </conditionalFormatting>
  <conditionalFormatting sqref="D220">
    <cfRule type="notContainsBlanks" dxfId="12037" priority="13099">
      <formula>LEN(TRIM(D220))&gt;0</formula>
    </cfRule>
  </conditionalFormatting>
  <conditionalFormatting sqref="C220">
    <cfRule type="notContainsBlanks" dxfId="12036" priority="13098">
      <formula>LEN(TRIM(C220))&gt;0</formula>
    </cfRule>
  </conditionalFormatting>
  <conditionalFormatting sqref="I220">
    <cfRule type="notContainsBlanks" dxfId="12035" priority="13097">
      <formula>LEN(TRIM(I220))&gt;0</formula>
    </cfRule>
  </conditionalFormatting>
  <conditionalFormatting sqref="T211">
    <cfRule type="cellIs" dxfId="12034" priority="13095" operator="equal">
      <formula>"NO"</formula>
    </cfRule>
    <cfRule type="cellIs" dxfId="12033" priority="13096" operator="equal">
      <formula>"SI"</formula>
    </cfRule>
  </conditionalFormatting>
  <conditionalFormatting sqref="N223">
    <cfRule type="expression" dxfId="12032" priority="13090">
      <formula>N223=" "</formula>
    </cfRule>
    <cfRule type="expression" dxfId="12031" priority="13091">
      <formula>N223="NO PRESENTÓ CERTIFICADO"</formula>
    </cfRule>
    <cfRule type="expression" dxfId="12030" priority="13092">
      <formula>N223="PRESENTÓ CERTIFICADO"</formula>
    </cfRule>
  </conditionalFormatting>
  <conditionalFormatting sqref="P223">
    <cfRule type="expression" dxfId="12029" priority="13077">
      <formula>Q223="NO SUBSANABLE"</formula>
    </cfRule>
    <cfRule type="expression" dxfId="12028" priority="13079">
      <formula>Q223="REQUERIMIENTOS SUBSANADOS"</formula>
    </cfRule>
    <cfRule type="expression" dxfId="12027" priority="13080">
      <formula>Q223="PENDIENTES POR SUBSANAR"</formula>
    </cfRule>
    <cfRule type="expression" dxfId="12026" priority="13085">
      <formula>Q223="SIN OBSERVACIÓN"</formula>
    </cfRule>
    <cfRule type="containsBlanks" dxfId="12025" priority="13086">
      <formula>LEN(TRIM(P223))=0</formula>
    </cfRule>
  </conditionalFormatting>
  <conditionalFormatting sqref="O223">
    <cfRule type="cellIs" dxfId="12024" priority="13078" operator="equal">
      <formula>"PENDIENTE POR DESCRIPCIÓN"</formula>
    </cfRule>
    <cfRule type="cellIs" dxfId="12023" priority="13082" operator="equal">
      <formula>"DESCRIPCIÓN INSUFICIENTE"</formula>
    </cfRule>
    <cfRule type="cellIs" dxfId="12022" priority="13083" operator="equal">
      <formula>"NO ESTÁ ACORDE A ITEM 5.2.1 (T.R.)"</formula>
    </cfRule>
    <cfRule type="cellIs" dxfId="12021" priority="13084" operator="equal">
      <formula>"ACORDE A ITEM 5.2.1 (T.R.)"</formula>
    </cfRule>
  </conditionalFormatting>
  <conditionalFormatting sqref="Q223">
    <cfRule type="containsBlanks" dxfId="12020" priority="13072">
      <formula>LEN(TRIM(Q223))=0</formula>
    </cfRule>
    <cfRule type="cellIs" dxfId="12019" priority="13081" operator="equal">
      <formula>"REQUERIMIENTOS SUBSANADOS"</formula>
    </cfRule>
    <cfRule type="containsText" dxfId="12018" priority="13087" operator="containsText" text="NO SUBSANABLE">
      <formula>NOT(ISERROR(SEARCH("NO SUBSANABLE",Q223)))</formula>
    </cfRule>
    <cfRule type="containsText" dxfId="12017" priority="13088" operator="containsText" text="PENDIENTES POR SUBSANAR">
      <formula>NOT(ISERROR(SEARCH("PENDIENTES POR SUBSANAR",Q223)))</formula>
    </cfRule>
    <cfRule type="containsText" dxfId="12016" priority="13089" operator="containsText" text="SIN OBSERVACIÓN">
      <formula>NOT(ISERROR(SEARCH("SIN OBSERVACIÓN",Q223)))</formula>
    </cfRule>
  </conditionalFormatting>
  <conditionalFormatting sqref="R223">
    <cfRule type="containsBlanks" dxfId="12015" priority="13071">
      <formula>LEN(TRIM(R223))=0</formula>
    </cfRule>
    <cfRule type="cellIs" dxfId="12014" priority="13073" operator="equal">
      <formula>"NO CUMPLEN CON LO SOLICITADO"</formula>
    </cfRule>
    <cfRule type="cellIs" dxfId="12013" priority="13074" operator="equal">
      <formula>"CUMPLEN CON LO SOLICITADO"</formula>
    </cfRule>
    <cfRule type="cellIs" dxfId="12012" priority="13075" operator="equal">
      <formula>"PENDIENTES"</formula>
    </cfRule>
    <cfRule type="cellIs" dxfId="12011" priority="13076" operator="equal">
      <formula>"NINGUNO"</formula>
    </cfRule>
  </conditionalFormatting>
  <conditionalFormatting sqref="H223">
    <cfRule type="notContainsBlanks" dxfId="12010" priority="13070">
      <formula>LEN(TRIM(H223))&gt;0</formula>
    </cfRule>
  </conditionalFormatting>
  <conditionalFormatting sqref="G223">
    <cfRule type="notContainsBlanks" dxfId="12009" priority="13069">
      <formula>LEN(TRIM(G223))&gt;0</formula>
    </cfRule>
  </conditionalFormatting>
  <conditionalFormatting sqref="F223">
    <cfRule type="notContainsBlanks" dxfId="12008" priority="13068">
      <formula>LEN(TRIM(F223))&gt;0</formula>
    </cfRule>
  </conditionalFormatting>
  <conditionalFormatting sqref="E223">
    <cfRule type="notContainsBlanks" dxfId="12007" priority="13067">
      <formula>LEN(TRIM(E223))&gt;0</formula>
    </cfRule>
  </conditionalFormatting>
  <conditionalFormatting sqref="D223">
    <cfRule type="notContainsBlanks" dxfId="12006" priority="13066">
      <formula>LEN(TRIM(D223))&gt;0</formula>
    </cfRule>
  </conditionalFormatting>
  <conditionalFormatting sqref="C223">
    <cfRule type="notContainsBlanks" dxfId="12005" priority="13065">
      <formula>LEN(TRIM(C223))&gt;0</formula>
    </cfRule>
  </conditionalFormatting>
  <conditionalFormatting sqref="I223">
    <cfRule type="notContainsBlanks" dxfId="12004" priority="13064">
      <formula>LEN(TRIM(I223))&gt;0</formula>
    </cfRule>
  </conditionalFormatting>
  <conditionalFormatting sqref="N233">
    <cfRule type="expression" dxfId="12003" priority="12983">
      <formula>N233=" "</formula>
    </cfRule>
    <cfRule type="expression" dxfId="12002" priority="12984">
      <formula>N233="NO PRESENTÓ CERTIFICADO"</formula>
    </cfRule>
    <cfRule type="expression" dxfId="12001" priority="12985">
      <formula>N233="PRESENTÓ CERTIFICADO"</formula>
    </cfRule>
  </conditionalFormatting>
  <conditionalFormatting sqref="P233">
    <cfRule type="expression" dxfId="12000" priority="12964">
      <formula>Q233="NO SUBSANABLE"</formula>
    </cfRule>
    <cfRule type="expression" dxfId="11999" priority="12966">
      <formula>Q233="REQUERIMIENTOS SUBSANADOS"</formula>
    </cfRule>
    <cfRule type="expression" dxfId="11998" priority="12967">
      <formula>Q233="PENDIENTES POR SUBSANAR"</formula>
    </cfRule>
    <cfRule type="expression" dxfId="11997" priority="12972">
      <formula>Q233="SIN OBSERVACIÓN"</formula>
    </cfRule>
    <cfRule type="containsBlanks" dxfId="11996" priority="12973">
      <formula>LEN(TRIM(P233))=0</formula>
    </cfRule>
  </conditionalFormatting>
  <conditionalFormatting sqref="O233">
    <cfRule type="cellIs" dxfId="11995" priority="12965" operator="equal">
      <formula>"PENDIENTE POR DESCRIPCIÓN"</formula>
    </cfRule>
    <cfRule type="cellIs" dxfId="11994" priority="12969" operator="equal">
      <formula>"DESCRIPCIÓN INSUFICIENTE"</formula>
    </cfRule>
    <cfRule type="cellIs" dxfId="11993" priority="12970" operator="equal">
      <formula>"NO ESTÁ ACORDE A ITEM 5.2.1 (T.R.)"</formula>
    </cfRule>
    <cfRule type="cellIs" dxfId="11992" priority="12971" operator="equal">
      <formula>"ACORDE A ITEM 5.2.1 (T.R.)"</formula>
    </cfRule>
  </conditionalFormatting>
  <conditionalFormatting sqref="Q233">
    <cfRule type="containsBlanks" dxfId="11991" priority="12959">
      <formula>LEN(TRIM(Q233))=0</formula>
    </cfRule>
    <cfRule type="cellIs" dxfId="11990" priority="12968" operator="equal">
      <formula>"REQUERIMIENTOS SUBSANADOS"</formula>
    </cfRule>
    <cfRule type="containsText" dxfId="11989" priority="12974" operator="containsText" text="NO SUBSANABLE">
      <formula>NOT(ISERROR(SEARCH("NO SUBSANABLE",Q233)))</formula>
    </cfRule>
    <cfRule type="containsText" dxfId="11988" priority="12975" operator="containsText" text="PENDIENTES POR SUBSANAR">
      <formula>NOT(ISERROR(SEARCH("PENDIENTES POR SUBSANAR",Q233)))</formula>
    </cfRule>
    <cfRule type="containsText" dxfId="11987" priority="12976" operator="containsText" text="SIN OBSERVACIÓN">
      <formula>NOT(ISERROR(SEARCH("SIN OBSERVACIÓN",Q233)))</formula>
    </cfRule>
  </conditionalFormatting>
  <conditionalFormatting sqref="R233">
    <cfRule type="containsBlanks" dxfId="11986" priority="12958">
      <formula>LEN(TRIM(R233))=0</formula>
    </cfRule>
    <cfRule type="cellIs" dxfId="11985" priority="12960" operator="equal">
      <formula>"NO CUMPLEN CON LO SOLICITADO"</formula>
    </cfRule>
    <cfRule type="cellIs" dxfId="11984" priority="12961" operator="equal">
      <formula>"CUMPLEN CON LO SOLICITADO"</formula>
    </cfRule>
    <cfRule type="cellIs" dxfId="11983" priority="12962" operator="equal">
      <formula>"PENDIENTES"</formula>
    </cfRule>
    <cfRule type="cellIs" dxfId="11982" priority="12963" operator="equal">
      <formula>"NINGUNO"</formula>
    </cfRule>
  </conditionalFormatting>
  <conditionalFormatting sqref="B248">
    <cfRule type="cellIs" dxfId="11981" priority="12954" operator="equal">
      <formula>"NO CUMPLE CON LA EXPERIENCIA REQUERIDA"</formula>
    </cfRule>
    <cfRule type="cellIs" dxfId="11980" priority="12955" operator="equal">
      <formula>"CUMPLE CON LA EXPERIENCIA REQUERIDA"</formula>
    </cfRule>
  </conditionalFormatting>
  <conditionalFormatting sqref="H233">
    <cfRule type="notContainsBlanks" dxfId="11979" priority="12953">
      <formula>LEN(TRIM(H233))&gt;0</formula>
    </cfRule>
  </conditionalFormatting>
  <conditionalFormatting sqref="G233">
    <cfRule type="notContainsBlanks" dxfId="11978" priority="12952">
      <formula>LEN(TRIM(G233))&gt;0</formula>
    </cfRule>
  </conditionalFormatting>
  <conditionalFormatting sqref="F233">
    <cfRule type="notContainsBlanks" dxfId="11977" priority="12951">
      <formula>LEN(TRIM(F233))&gt;0</formula>
    </cfRule>
  </conditionalFormatting>
  <conditionalFormatting sqref="E233">
    <cfRule type="notContainsBlanks" dxfId="11976" priority="12950">
      <formula>LEN(TRIM(E233))&gt;0</formula>
    </cfRule>
  </conditionalFormatting>
  <conditionalFormatting sqref="D233">
    <cfRule type="notContainsBlanks" dxfId="11975" priority="12949">
      <formula>LEN(TRIM(D233))&gt;0</formula>
    </cfRule>
  </conditionalFormatting>
  <conditionalFormatting sqref="C233">
    <cfRule type="notContainsBlanks" dxfId="11974" priority="12948">
      <formula>LEN(TRIM(C233))&gt;0</formula>
    </cfRule>
  </conditionalFormatting>
  <conditionalFormatting sqref="I233">
    <cfRule type="notContainsBlanks" dxfId="11973" priority="12947">
      <formula>LEN(TRIM(I233))&gt;0</formula>
    </cfRule>
  </conditionalFormatting>
  <conditionalFormatting sqref="N236 N239">
    <cfRule type="expression" dxfId="11972" priority="12944">
      <formula>N236=" "</formula>
    </cfRule>
    <cfRule type="expression" dxfId="11971" priority="12945">
      <formula>N236="NO PRESENTÓ CERTIFICADO"</formula>
    </cfRule>
    <cfRule type="expression" dxfId="11970" priority="12946">
      <formula>N236="PRESENTÓ CERTIFICADO"</formula>
    </cfRule>
  </conditionalFormatting>
  <conditionalFormatting sqref="P236 P239">
    <cfRule type="expression" dxfId="11969" priority="12931">
      <formula>Q236="NO SUBSANABLE"</formula>
    </cfRule>
    <cfRule type="expression" dxfId="11968" priority="12933">
      <formula>Q236="REQUERIMIENTOS SUBSANADOS"</formula>
    </cfRule>
    <cfRule type="expression" dxfId="11967" priority="12934">
      <formula>Q236="PENDIENTES POR SUBSANAR"</formula>
    </cfRule>
    <cfRule type="expression" dxfId="11966" priority="12939">
      <formula>Q236="SIN OBSERVACIÓN"</formula>
    </cfRule>
    <cfRule type="containsBlanks" dxfId="11965" priority="12940">
      <formula>LEN(TRIM(P236))=0</formula>
    </cfRule>
  </conditionalFormatting>
  <conditionalFormatting sqref="O236 O239">
    <cfRule type="cellIs" dxfId="11964" priority="12932" operator="equal">
      <formula>"PENDIENTE POR DESCRIPCIÓN"</formula>
    </cfRule>
    <cfRule type="cellIs" dxfId="11963" priority="12936" operator="equal">
      <formula>"DESCRIPCIÓN INSUFICIENTE"</formula>
    </cfRule>
    <cfRule type="cellIs" dxfId="11962" priority="12937" operator="equal">
      <formula>"NO ESTÁ ACORDE A ITEM 5.2.1 (T.R.)"</formula>
    </cfRule>
    <cfRule type="cellIs" dxfId="11961" priority="12938" operator="equal">
      <formula>"ACORDE A ITEM 5.2.1 (T.R.)"</formula>
    </cfRule>
  </conditionalFormatting>
  <conditionalFormatting sqref="Q236 Q239">
    <cfRule type="containsBlanks" dxfId="11960" priority="12926">
      <formula>LEN(TRIM(Q236))=0</formula>
    </cfRule>
    <cfRule type="cellIs" dxfId="11959" priority="12935" operator="equal">
      <formula>"REQUERIMIENTOS SUBSANADOS"</formula>
    </cfRule>
    <cfRule type="containsText" dxfId="11958" priority="12941" operator="containsText" text="NO SUBSANABLE">
      <formula>NOT(ISERROR(SEARCH("NO SUBSANABLE",Q236)))</formula>
    </cfRule>
    <cfRule type="containsText" dxfId="11957" priority="12942" operator="containsText" text="PENDIENTES POR SUBSANAR">
      <formula>NOT(ISERROR(SEARCH("PENDIENTES POR SUBSANAR",Q236)))</formula>
    </cfRule>
    <cfRule type="containsText" dxfId="11956" priority="12943" operator="containsText" text="SIN OBSERVACIÓN">
      <formula>NOT(ISERROR(SEARCH("SIN OBSERVACIÓN",Q236)))</formula>
    </cfRule>
  </conditionalFormatting>
  <conditionalFormatting sqref="R236 R239">
    <cfRule type="containsBlanks" dxfId="11955" priority="12925">
      <formula>LEN(TRIM(R236))=0</formula>
    </cfRule>
    <cfRule type="cellIs" dxfId="11954" priority="12927" operator="equal">
      <formula>"NO CUMPLEN CON LO SOLICITADO"</formula>
    </cfRule>
    <cfRule type="cellIs" dxfId="11953" priority="12928" operator="equal">
      <formula>"CUMPLEN CON LO SOLICITADO"</formula>
    </cfRule>
    <cfRule type="cellIs" dxfId="11952" priority="12929" operator="equal">
      <formula>"PENDIENTES"</formula>
    </cfRule>
    <cfRule type="cellIs" dxfId="11951" priority="12930" operator="equal">
      <formula>"NINGUNO"</formula>
    </cfRule>
  </conditionalFormatting>
  <conditionalFormatting sqref="H236 H239">
    <cfRule type="notContainsBlanks" dxfId="11950" priority="12924">
      <formula>LEN(TRIM(H236))&gt;0</formula>
    </cfRule>
  </conditionalFormatting>
  <conditionalFormatting sqref="G236 G239">
    <cfRule type="notContainsBlanks" dxfId="11949" priority="12923">
      <formula>LEN(TRIM(G236))&gt;0</formula>
    </cfRule>
  </conditionalFormatting>
  <conditionalFormatting sqref="F236 F239">
    <cfRule type="notContainsBlanks" dxfId="11948" priority="12922">
      <formula>LEN(TRIM(F236))&gt;0</formula>
    </cfRule>
  </conditionalFormatting>
  <conditionalFormatting sqref="E236 E239">
    <cfRule type="notContainsBlanks" dxfId="11947" priority="12921">
      <formula>LEN(TRIM(E236))&gt;0</formula>
    </cfRule>
  </conditionalFormatting>
  <conditionalFormatting sqref="D236 D239">
    <cfRule type="notContainsBlanks" dxfId="11946" priority="12920">
      <formula>LEN(TRIM(D236))&gt;0</formula>
    </cfRule>
  </conditionalFormatting>
  <conditionalFormatting sqref="C236 C239">
    <cfRule type="notContainsBlanks" dxfId="11945" priority="12919">
      <formula>LEN(TRIM(C236))&gt;0</formula>
    </cfRule>
  </conditionalFormatting>
  <conditionalFormatting sqref="I236 I239">
    <cfRule type="notContainsBlanks" dxfId="11944" priority="12918">
      <formula>LEN(TRIM(I236))&gt;0</formula>
    </cfRule>
  </conditionalFormatting>
  <conditionalFormatting sqref="N242">
    <cfRule type="expression" dxfId="11943" priority="12915">
      <formula>N242=" "</formula>
    </cfRule>
    <cfRule type="expression" dxfId="11942" priority="12916">
      <formula>N242="NO PRESENTÓ CERTIFICADO"</formula>
    </cfRule>
    <cfRule type="expression" dxfId="11941" priority="12917">
      <formula>N242="PRESENTÓ CERTIFICADO"</formula>
    </cfRule>
  </conditionalFormatting>
  <conditionalFormatting sqref="P242">
    <cfRule type="expression" dxfId="11940" priority="12902">
      <formula>Q242="NO SUBSANABLE"</formula>
    </cfRule>
    <cfRule type="expression" dxfId="11939" priority="12904">
      <formula>Q242="REQUERIMIENTOS SUBSANADOS"</formula>
    </cfRule>
    <cfRule type="expression" dxfId="11938" priority="12905">
      <formula>Q242="PENDIENTES POR SUBSANAR"</formula>
    </cfRule>
    <cfRule type="expression" dxfId="11937" priority="12910">
      <formula>Q242="SIN OBSERVACIÓN"</formula>
    </cfRule>
    <cfRule type="containsBlanks" dxfId="11936" priority="12911">
      <formula>LEN(TRIM(P242))=0</formula>
    </cfRule>
  </conditionalFormatting>
  <conditionalFormatting sqref="O242">
    <cfRule type="cellIs" dxfId="11935" priority="12903" operator="equal">
      <formula>"PENDIENTE POR DESCRIPCIÓN"</formula>
    </cfRule>
    <cfRule type="cellIs" dxfId="11934" priority="12907" operator="equal">
      <formula>"DESCRIPCIÓN INSUFICIENTE"</formula>
    </cfRule>
    <cfRule type="cellIs" dxfId="11933" priority="12908" operator="equal">
      <formula>"NO ESTÁ ACORDE A ITEM 5.2.1 (T.R.)"</formula>
    </cfRule>
    <cfRule type="cellIs" dxfId="11932" priority="12909" operator="equal">
      <formula>"ACORDE A ITEM 5.2.1 (T.R.)"</formula>
    </cfRule>
  </conditionalFormatting>
  <conditionalFormatting sqref="Q242">
    <cfRule type="containsBlanks" dxfId="11931" priority="12897">
      <formula>LEN(TRIM(Q242))=0</formula>
    </cfRule>
    <cfRule type="cellIs" dxfId="11930" priority="12906" operator="equal">
      <formula>"REQUERIMIENTOS SUBSANADOS"</formula>
    </cfRule>
    <cfRule type="containsText" dxfId="11929" priority="12912" operator="containsText" text="NO SUBSANABLE">
      <formula>NOT(ISERROR(SEARCH("NO SUBSANABLE",Q242)))</formula>
    </cfRule>
    <cfRule type="containsText" dxfId="11928" priority="12913" operator="containsText" text="PENDIENTES POR SUBSANAR">
      <formula>NOT(ISERROR(SEARCH("PENDIENTES POR SUBSANAR",Q242)))</formula>
    </cfRule>
    <cfRule type="containsText" dxfId="11927" priority="12914" operator="containsText" text="SIN OBSERVACIÓN">
      <formula>NOT(ISERROR(SEARCH("SIN OBSERVACIÓN",Q242)))</formula>
    </cfRule>
  </conditionalFormatting>
  <conditionalFormatting sqref="R242">
    <cfRule type="containsBlanks" dxfId="11926" priority="12896">
      <formula>LEN(TRIM(R242))=0</formula>
    </cfRule>
    <cfRule type="cellIs" dxfId="11925" priority="12898" operator="equal">
      <formula>"NO CUMPLEN CON LO SOLICITADO"</formula>
    </cfRule>
    <cfRule type="cellIs" dxfId="11924" priority="12899" operator="equal">
      <formula>"CUMPLEN CON LO SOLICITADO"</formula>
    </cfRule>
    <cfRule type="cellIs" dxfId="11923" priority="12900" operator="equal">
      <formula>"PENDIENTES"</formula>
    </cfRule>
    <cfRule type="cellIs" dxfId="11922" priority="12901" operator="equal">
      <formula>"NINGUNO"</formula>
    </cfRule>
  </conditionalFormatting>
  <conditionalFormatting sqref="H242">
    <cfRule type="notContainsBlanks" dxfId="11921" priority="12895">
      <formula>LEN(TRIM(H242))&gt;0</formula>
    </cfRule>
  </conditionalFormatting>
  <conditionalFormatting sqref="G242">
    <cfRule type="notContainsBlanks" dxfId="11920" priority="12894">
      <formula>LEN(TRIM(G242))&gt;0</formula>
    </cfRule>
  </conditionalFormatting>
  <conditionalFormatting sqref="F242">
    <cfRule type="notContainsBlanks" dxfId="11919" priority="12893">
      <formula>LEN(TRIM(F242))&gt;0</formula>
    </cfRule>
  </conditionalFormatting>
  <conditionalFormatting sqref="E242">
    <cfRule type="notContainsBlanks" dxfId="11918" priority="12892">
      <formula>LEN(TRIM(E242))&gt;0</formula>
    </cfRule>
  </conditionalFormatting>
  <conditionalFormatting sqref="D242">
    <cfRule type="notContainsBlanks" dxfId="11917" priority="12891">
      <formula>LEN(TRIM(D242))&gt;0</formula>
    </cfRule>
  </conditionalFormatting>
  <conditionalFormatting sqref="C242">
    <cfRule type="notContainsBlanks" dxfId="11916" priority="12890">
      <formula>LEN(TRIM(C242))&gt;0</formula>
    </cfRule>
  </conditionalFormatting>
  <conditionalFormatting sqref="I242">
    <cfRule type="notContainsBlanks" dxfId="11915" priority="12889">
      <formula>LEN(TRIM(I242))&gt;0</formula>
    </cfRule>
  </conditionalFormatting>
  <conditionalFormatting sqref="T233">
    <cfRule type="cellIs" dxfId="11914" priority="12887" operator="equal">
      <formula>"NO"</formula>
    </cfRule>
    <cfRule type="cellIs" dxfId="11913" priority="12888" operator="equal">
      <formula>"SI"</formula>
    </cfRule>
  </conditionalFormatting>
  <conditionalFormatting sqref="N245">
    <cfRule type="expression" dxfId="11912" priority="12882">
      <formula>N245=" "</formula>
    </cfRule>
    <cfRule type="expression" dxfId="11911" priority="12883">
      <formula>N245="NO PRESENTÓ CERTIFICADO"</formula>
    </cfRule>
    <cfRule type="expression" dxfId="11910" priority="12884">
      <formula>N245="PRESENTÓ CERTIFICADO"</formula>
    </cfRule>
  </conditionalFormatting>
  <conditionalFormatting sqref="P245">
    <cfRule type="expression" dxfId="11909" priority="12869">
      <formula>Q245="NO SUBSANABLE"</formula>
    </cfRule>
    <cfRule type="expression" dxfId="11908" priority="12871">
      <formula>Q245="REQUERIMIENTOS SUBSANADOS"</formula>
    </cfRule>
    <cfRule type="expression" dxfId="11907" priority="12872">
      <formula>Q245="PENDIENTES POR SUBSANAR"</formula>
    </cfRule>
    <cfRule type="expression" dxfId="11906" priority="12877">
      <formula>Q245="SIN OBSERVACIÓN"</formula>
    </cfRule>
    <cfRule type="containsBlanks" dxfId="11905" priority="12878">
      <formula>LEN(TRIM(P245))=0</formula>
    </cfRule>
  </conditionalFormatting>
  <conditionalFormatting sqref="O245">
    <cfRule type="cellIs" dxfId="11904" priority="12870" operator="equal">
      <formula>"PENDIENTE POR DESCRIPCIÓN"</formula>
    </cfRule>
    <cfRule type="cellIs" dxfId="11903" priority="12874" operator="equal">
      <formula>"DESCRIPCIÓN INSUFICIENTE"</formula>
    </cfRule>
    <cfRule type="cellIs" dxfId="11902" priority="12875" operator="equal">
      <formula>"NO ESTÁ ACORDE A ITEM 5.2.1 (T.R.)"</formula>
    </cfRule>
    <cfRule type="cellIs" dxfId="11901" priority="12876" operator="equal">
      <formula>"ACORDE A ITEM 5.2.1 (T.R.)"</formula>
    </cfRule>
  </conditionalFormatting>
  <conditionalFormatting sqref="Q245">
    <cfRule type="containsBlanks" dxfId="11900" priority="12864">
      <formula>LEN(TRIM(Q245))=0</formula>
    </cfRule>
    <cfRule type="cellIs" dxfId="11899" priority="12873" operator="equal">
      <formula>"REQUERIMIENTOS SUBSANADOS"</formula>
    </cfRule>
    <cfRule type="containsText" dxfId="11898" priority="12879" operator="containsText" text="NO SUBSANABLE">
      <formula>NOT(ISERROR(SEARCH("NO SUBSANABLE",Q245)))</formula>
    </cfRule>
    <cfRule type="containsText" dxfId="11897" priority="12880" operator="containsText" text="PENDIENTES POR SUBSANAR">
      <formula>NOT(ISERROR(SEARCH("PENDIENTES POR SUBSANAR",Q245)))</formula>
    </cfRule>
    <cfRule type="containsText" dxfId="11896" priority="12881" operator="containsText" text="SIN OBSERVACIÓN">
      <formula>NOT(ISERROR(SEARCH("SIN OBSERVACIÓN",Q245)))</formula>
    </cfRule>
  </conditionalFormatting>
  <conditionalFormatting sqref="R245">
    <cfRule type="containsBlanks" dxfId="11895" priority="12863">
      <formula>LEN(TRIM(R245))=0</formula>
    </cfRule>
    <cfRule type="cellIs" dxfId="11894" priority="12865" operator="equal">
      <formula>"NO CUMPLEN CON LO SOLICITADO"</formula>
    </cfRule>
    <cfRule type="cellIs" dxfId="11893" priority="12866" operator="equal">
      <formula>"CUMPLEN CON LO SOLICITADO"</formula>
    </cfRule>
    <cfRule type="cellIs" dxfId="11892" priority="12867" operator="equal">
      <formula>"PENDIENTES"</formula>
    </cfRule>
    <cfRule type="cellIs" dxfId="11891" priority="12868" operator="equal">
      <formula>"NINGUNO"</formula>
    </cfRule>
  </conditionalFormatting>
  <conditionalFormatting sqref="H245">
    <cfRule type="notContainsBlanks" dxfId="11890" priority="12862">
      <formula>LEN(TRIM(H245))&gt;0</formula>
    </cfRule>
  </conditionalFormatting>
  <conditionalFormatting sqref="G245">
    <cfRule type="notContainsBlanks" dxfId="11889" priority="12861">
      <formula>LEN(TRIM(G245))&gt;0</formula>
    </cfRule>
  </conditionalFormatting>
  <conditionalFormatting sqref="F245">
    <cfRule type="notContainsBlanks" dxfId="11888" priority="12860">
      <formula>LEN(TRIM(F245))&gt;0</formula>
    </cfRule>
  </conditionalFormatting>
  <conditionalFormatting sqref="E245">
    <cfRule type="notContainsBlanks" dxfId="11887" priority="12859">
      <formula>LEN(TRIM(E245))&gt;0</formula>
    </cfRule>
  </conditionalFormatting>
  <conditionalFormatting sqref="D245">
    <cfRule type="notContainsBlanks" dxfId="11886" priority="12858">
      <formula>LEN(TRIM(D245))&gt;0</formula>
    </cfRule>
  </conditionalFormatting>
  <conditionalFormatting sqref="C245">
    <cfRule type="notContainsBlanks" dxfId="11885" priority="12857">
      <formula>LEN(TRIM(C245))&gt;0</formula>
    </cfRule>
  </conditionalFormatting>
  <conditionalFormatting sqref="I245">
    <cfRule type="notContainsBlanks" dxfId="11884" priority="12856">
      <formula>LEN(TRIM(I245))&gt;0</formula>
    </cfRule>
  </conditionalFormatting>
  <conditionalFormatting sqref="N255">
    <cfRule type="expression" dxfId="11883" priority="12775">
      <formula>N255=" "</formula>
    </cfRule>
    <cfRule type="expression" dxfId="11882" priority="12776">
      <formula>N255="NO PRESENTÓ CERTIFICADO"</formula>
    </cfRule>
    <cfRule type="expression" dxfId="11881" priority="12777">
      <formula>N255="PRESENTÓ CERTIFICADO"</formula>
    </cfRule>
  </conditionalFormatting>
  <conditionalFormatting sqref="P255">
    <cfRule type="expression" dxfId="11880" priority="12756">
      <formula>Q255="NO SUBSANABLE"</formula>
    </cfRule>
    <cfRule type="expression" dxfId="11879" priority="12758">
      <formula>Q255="REQUERIMIENTOS SUBSANADOS"</formula>
    </cfRule>
    <cfRule type="expression" dxfId="11878" priority="12759">
      <formula>Q255="PENDIENTES POR SUBSANAR"</formula>
    </cfRule>
    <cfRule type="expression" dxfId="11877" priority="12764">
      <formula>Q255="SIN OBSERVACIÓN"</formula>
    </cfRule>
    <cfRule type="containsBlanks" dxfId="11876" priority="12765">
      <formula>LEN(TRIM(P255))=0</formula>
    </cfRule>
  </conditionalFormatting>
  <conditionalFormatting sqref="O255">
    <cfRule type="cellIs" dxfId="11875" priority="12757" operator="equal">
      <formula>"PENDIENTE POR DESCRIPCIÓN"</formula>
    </cfRule>
    <cfRule type="cellIs" dxfId="11874" priority="12761" operator="equal">
      <formula>"DESCRIPCIÓN INSUFICIENTE"</formula>
    </cfRule>
    <cfRule type="cellIs" dxfId="11873" priority="12762" operator="equal">
      <formula>"NO ESTÁ ACORDE A ITEM 5.2.1 (T.R.)"</formula>
    </cfRule>
    <cfRule type="cellIs" dxfId="11872" priority="12763" operator="equal">
      <formula>"ACORDE A ITEM 5.2.1 (T.R.)"</formula>
    </cfRule>
  </conditionalFormatting>
  <conditionalFormatting sqref="Q255">
    <cfRule type="containsBlanks" dxfId="11871" priority="12751">
      <formula>LEN(TRIM(Q255))=0</formula>
    </cfRule>
    <cfRule type="cellIs" dxfId="11870" priority="12760" operator="equal">
      <formula>"REQUERIMIENTOS SUBSANADOS"</formula>
    </cfRule>
    <cfRule type="containsText" dxfId="11869" priority="12766" operator="containsText" text="NO SUBSANABLE">
      <formula>NOT(ISERROR(SEARCH("NO SUBSANABLE",Q255)))</formula>
    </cfRule>
    <cfRule type="containsText" dxfId="11868" priority="12767" operator="containsText" text="PENDIENTES POR SUBSANAR">
      <formula>NOT(ISERROR(SEARCH("PENDIENTES POR SUBSANAR",Q255)))</formula>
    </cfRule>
    <cfRule type="containsText" dxfId="11867" priority="12768" operator="containsText" text="SIN OBSERVACIÓN">
      <formula>NOT(ISERROR(SEARCH("SIN OBSERVACIÓN",Q255)))</formula>
    </cfRule>
  </conditionalFormatting>
  <conditionalFormatting sqref="R255">
    <cfRule type="containsBlanks" dxfId="11866" priority="12750">
      <formula>LEN(TRIM(R255))=0</formula>
    </cfRule>
    <cfRule type="cellIs" dxfId="11865" priority="12752" operator="equal">
      <formula>"NO CUMPLEN CON LO SOLICITADO"</formula>
    </cfRule>
    <cfRule type="cellIs" dxfId="11864" priority="12753" operator="equal">
      <formula>"CUMPLEN CON LO SOLICITADO"</formula>
    </cfRule>
    <cfRule type="cellIs" dxfId="11863" priority="12754" operator="equal">
      <formula>"PENDIENTES"</formula>
    </cfRule>
    <cfRule type="cellIs" dxfId="11862" priority="12755" operator="equal">
      <formula>"NINGUNO"</formula>
    </cfRule>
  </conditionalFormatting>
  <conditionalFormatting sqref="B270">
    <cfRule type="cellIs" dxfId="11861" priority="12746" operator="equal">
      <formula>"NO CUMPLE CON LA EXPERIENCIA REQUERIDA"</formula>
    </cfRule>
    <cfRule type="cellIs" dxfId="11860" priority="12747" operator="equal">
      <formula>"CUMPLE CON LA EXPERIENCIA REQUERIDA"</formula>
    </cfRule>
  </conditionalFormatting>
  <conditionalFormatting sqref="H255">
    <cfRule type="notContainsBlanks" dxfId="11859" priority="12745">
      <formula>LEN(TRIM(H255))&gt;0</formula>
    </cfRule>
  </conditionalFormatting>
  <conditionalFormatting sqref="G255">
    <cfRule type="notContainsBlanks" dxfId="11858" priority="12744">
      <formula>LEN(TRIM(G255))&gt;0</formula>
    </cfRule>
  </conditionalFormatting>
  <conditionalFormatting sqref="F255">
    <cfRule type="notContainsBlanks" dxfId="11857" priority="12743">
      <formula>LEN(TRIM(F255))&gt;0</formula>
    </cfRule>
  </conditionalFormatting>
  <conditionalFormatting sqref="E255">
    <cfRule type="notContainsBlanks" dxfId="11856" priority="12742">
      <formula>LEN(TRIM(E255))&gt;0</formula>
    </cfRule>
  </conditionalFormatting>
  <conditionalFormatting sqref="D255">
    <cfRule type="notContainsBlanks" dxfId="11855" priority="12741">
      <formula>LEN(TRIM(D255))&gt;0</formula>
    </cfRule>
  </conditionalFormatting>
  <conditionalFormatting sqref="C255">
    <cfRule type="notContainsBlanks" dxfId="11854" priority="12740">
      <formula>LEN(TRIM(C255))&gt;0</formula>
    </cfRule>
  </conditionalFormatting>
  <conditionalFormatting sqref="I255">
    <cfRule type="notContainsBlanks" dxfId="11853" priority="12739">
      <formula>LEN(TRIM(I255))&gt;0</formula>
    </cfRule>
  </conditionalFormatting>
  <conditionalFormatting sqref="N258 N261">
    <cfRule type="expression" dxfId="11852" priority="12736">
      <formula>N258=" "</formula>
    </cfRule>
    <cfRule type="expression" dxfId="11851" priority="12737">
      <formula>N258="NO PRESENTÓ CERTIFICADO"</formula>
    </cfRule>
    <cfRule type="expression" dxfId="11850" priority="12738">
      <formula>N258="PRESENTÓ CERTIFICADO"</formula>
    </cfRule>
  </conditionalFormatting>
  <conditionalFormatting sqref="P258 P261">
    <cfRule type="expression" dxfId="11849" priority="12723">
      <formula>Q258="NO SUBSANABLE"</formula>
    </cfRule>
    <cfRule type="expression" dxfId="11848" priority="12725">
      <formula>Q258="REQUERIMIENTOS SUBSANADOS"</formula>
    </cfRule>
    <cfRule type="expression" dxfId="11847" priority="12726">
      <formula>Q258="PENDIENTES POR SUBSANAR"</formula>
    </cfRule>
    <cfRule type="expression" dxfId="11846" priority="12731">
      <formula>Q258="SIN OBSERVACIÓN"</formula>
    </cfRule>
    <cfRule type="containsBlanks" dxfId="11845" priority="12732">
      <formula>LEN(TRIM(P258))=0</formula>
    </cfRule>
  </conditionalFormatting>
  <conditionalFormatting sqref="O258 O261">
    <cfRule type="cellIs" dxfId="11844" priority="12724" operator="equal">
      <formula>"PENDIENTE POR DESCRIPCIÓN"</formula>
    </cfRule>
    <cfRule type="cellIs" dxfId="11843" priority="12728" operator="equal">
      <formula>"DESCRIPCIÓN INSUFICIENTE"</formula>
    </cfRule>
    <cfRule type="cellIs" dxfId="11842" priority="12729" operator="equal">
      <formula>"NO ESTÁ ACORDE A ITEM 5.2.1 (T.R.)"</formula>
    </cfRule>
    <cfRule type="cellIs" dxfId="11841" priority="12730" operator="equal">
      <formula>"ACORDE A ITEM 5.2.1 (T.R.)"</formula>
    </cfRule>
  </conditionalFormatting>
  <conditionalFormatting sqref="Q258 Q261">
    <cfRule type="containsBlanks" dxfId="11840" priority="12718">
      <formula>LEN(TRIM(Q258))=0</formula>
    </cfRule>
    <cfRule type="cellIs" dxfId="11839" priority="12727" operator="equal">
      <formula>"REQUERIMIENTOS SUBSANADOS"</formula>
    </cfRule>
    <cfRule type="containsText" dxfId="11838" priority="12733" operator="containsText" text="NO SUBSANABLE">
      <formula>NOT(ISERROR(SEARCH("NO SUBSANABLE",Q258)))</formula>
    </cfRule>
    <cfRule type="containsText" dxfId="11837" priority="12734" operator="containsText" text="PENDIENTES POR SUBSANAR">
      <formula>NOT(ISERROR(SEARCH("PENDIENTES POR SUBSANAR",Q258)))</formula>
    </cfRule>
    <cfRule type="containsText" dxfId="11836" priority="12735" operator="containsText" text="SIN OBSERVACIÓN">
      <formula>NOT(ISERROR(SEARCH("SIN OBSERVACIÓN",Q258)))</formula>
    </cfRule>
  </conditionalFormatting>
  <conditionalFormatting sqref="R258 R261">
    <cfRule type="containsBlanks" dxfId="11835" priority="12717">
      <formula>LEN(TRIM(R258))=0</formula>
    </cfRule>
    <cfRule type="cellIs" dxfId="11834" priority="12719" operator="equal">
      <formula>"NO CUMPLEN CON LO SOLICITADO"</formula>
    </cfRule>
    <cfRule type="cellIs" dxfId="11833" priority="12720" operator="equal">
      <formula>"CUMPLEN CON LO SOLICITADO"</formula>
    </cfRule>
    <cfRule type="cellIs" dxfId="11832" priority="12721" operator="equal">
      <formula>"PENDIENTES"</formula>
    </cfRule>
    <cfRule type="cellIs" dxfId="11831" priority="12722" operator="equal">
      <formula>"NINGUNO"</formula>
    </cfRule>
  </conditionalFormatting>
  <conditionalFormatting sqref="H258 H261">
    <cfRule type="notContainsBlanks" dxfId="11830" priority="12716">
      <formula>LEN(TRIM(H258))&gt;0</formula>
    </cfRule>
  </conditionalFormatting>
  <conditionalFormatting sqref="G258 G261">
    <cfRule type="notContainsBlanks" dxfId="11829" priority="12715">
      <formula>LEN(TRIM(G258))&gt;0</formula>
    </cfRule>
  </conditionalFormatting>
  <conditionalFormatting sqref="F258 F261">
    <cfRule type="notContainsBlanks" dxfId="11828" priority="12714">
      <formula>LEN(TRIM(F258))&gt;0</formula>
    </cfRule>
  </conditionalFormatting>
  <conditionalFormatting sqref="E258 E261">
    <cfRule type="notContainsBlanks" dxfId="11827" priority="12713">
      <formula>LEN(TRIM(E258))&gt;0</formula>
    </cfRule>
  </conditionalFormatting>
  <conditionalFormatting sqref="D258 D261">
    <cfRule type="notContainsBlanks" dxfId="11826" priority="12712">
      <formula>LEN(TRIM(D258))&gt;0</formula>
    </cfRule>
  </conditionalFormatting>
  <conditionalFormatting sqref="C258 C261">
    <cfRule type="notContainsBlanks" dxfId="11825" priority="12711">
      <formula>LEN(TRIM(C258))&gt;0</formula>
    </cfRule>
  </conditionalFormatting>
  <conditionalFormatting sqref="I258 I261">
    <cfRule type="notContainsBlanks" dxfId="11824" priority="12710">
      <formula>LEN(TRIM(I258))&gt;0</formula>
    </cfRule>
  </conditionalFormatting>
  <conditionalFormatting sqref="N264">
    <cfRule type="expression" dxfId="11823" priority="12707">
      <formula>N264=" "</formula>
    </cfRule>
    <cfRule type="expression" dxfId="11822" priority="12708">
      <formula>N264="NO PRESENTÓ CERTIFICADO"</formula>
    </cfRule>
    <cfRule type="expression" dxfId="11821" priority="12709">
      <formula>N264="PRESENTÓ CERTIFICADO"</formula>
    </cfRule>
  </conditionalFormatting>
  <conditionalFormatting sqref="P264">
    <cfRule type="expression" dxfId="11820" priority="12694">
      <formula>Q264="NO SUBSANABLE"</formula>
    </cfRule>
    <cfRule type="expression" dxfId="11819" priority="12696">
      <formula>Q264="REQUERIMIENTOS SUBSANADOS"</formula>
    </cfRule>
    <cfRule type="expression" dxfId="11818" priority="12697">
      <formula>Q264="PENDIENTES POR SUBSANAR"</formula>
    </cfRule>
    <cfRule type="expression" dxfId="11817" priority="12702">
      <formula>Q264="SIN OBSERVACIÓN"</formula>
    </cfRule>
    <cfRule type="containsBlanks" dxfId="11816" priority="12703">
      <formula>LEN(TRIM(P264))=0</formula>
    </cfRule>
  </conditionalFormatting>
  <conditionalFormatting sqref="O264">
    <cfRule type="cellIs" dxfId="11815" priority="12695" operator="equal">
      <formula>"PENDIENTE POR DESCRIPCIÓN"</formula>
    </cfRule>
    <cfRule type="cellIs" dxfId="11814" priority="12699" operator="equal">
      <formula>"DESCRIPCIÓN INSUFICIENTE"</formula>
    </cfRule>
    <cfRule type="cellIs" dxfId="11813" priority="12700" operator="equal">
      <formula>"NO ESTÁ ACORDE A ITEM 5.2.1 (T.R.)"</formula>
    </cfRule>
    <cfRule type="cellIs" dxfId="11812" priority="12701" operator="equal">
      <formula>"ACORDE A ITEM 5.2.1 (T.R.)"</formula>
    </cfRule>
  </conditionalFormatting>
  <conditionalFormatting sqref="Q264">
    <cfRule type="containsBlanks" dxfId="11811" priority="12689">
      <formula>LEN(TRIM(Q264))=0</formula>
    </cfRule>
    <cfRule type="cellIs" dxfId="11810" priority="12698" operator="equal">
      <formula>"REQUERIMIENTOS SUBSANADOS"</formula>
    </cfRule>
    <cfRule type="containsText" dxfId="11809" priority="12704" operator="containsText" text="NO SUBSANABLE">
      <formula>NOT(ISERROR(SEARCH("NO SUBSANABLE",Q264)))</formula>
    </cfRule>
    <cfRule type="containsText" dxfId="11808" priority="12705" operator="containsText" text="PENDIENTES POR SUBSANAR">
      <formula>NOT(ISERROR(SEARCH("PENDIENTES POR SUBSANAR",Q264)))</formula>
    </cfRule>
    <cfRule type="containsText" dxfId="11807" priority="12706" operator="containsText" text="SIN OBSERVACIÓN">
      <formula>NOT(ISERROR(SEARCH("SIN OBSERVACIÓN",Q264)))</formula>
    </cfRule>
  </conditionalFormatting>
  <conditionalFormatting sqref="R264">
    <cfRule type="containsBlanks" dxfId="11806" priority="12688">
      <formula>LEN(TRIM(R264))=0</formula>
    </cfRule>
    <cfRule type="cellIs" dxfId="11805" priority="12690" operator="equal">
      <formula>"NO CUMPLEN CON LO SOLICITADO"</formula>
    </cfRule>
    <cfRule type="cellIs" dxfId="11804" priority="12691" operator="equal">
      <formula>"CUMPLEN CON LO SOLICITADO"</formula>
    </cfRule>
    <cfRule type="cellIs" dxfId="11803" priority="12692" operator="equal">
      <formula>"PENDIENTES"</formula>
    </cfRule>
    <cfRule type="cellIs" dxfId="11802" priority="12693" operator="equal">
      <formula>"NINGUNO"</formula>
    </cfRule>
  </conditionalFormatting>
  <conditionalFormatting sqref="H264">
    <cfRule type="notContainsBlanks" dxfId="11801" priority="12687">
      <formula>LEN(TRIM(H264))&gt;0</formula>
    </cfRule>
  </conditionalFormatting>
  <conditionalFormatting sqref="G264">
    <cfRule type="notContainsBlanks" dxfId="11800" priority="12686">
      <formula>LEN(TRIM(G264))&gt;0</formula>
    </cfRule>
  </conditionalFormatting>
  <conditionalFormatting sqref="F264">
    <cfRule type="notContainsBlanks" dxfId="11799" priority="12685">
      <formula>LEN(TRIM(F264))&gt;0</formula>
    </cfRule>
  </conditionalFormatting>
  <conditionalFormatting sqref="E264">
    <cfRule type="notContainsBlanks" dxfId="11798" priority="12684">
      <formula>LEN(TRIM(E264))&gt;0</formula>
    </cfRule>
  </conditionalFormatting>
  <conditionalFormatting sqref="D264">
    <cfRule type="notContainsBlanks" dxfId="11797" priority="12683">
      <formula>LEN(TRIM(D264))&gt;0</formula>
    </cfRule>
  </conditionalFormatting>
  <conditionalFormatting sqref="C264">
    <cfRule type="notContainsBlanks" dxfId="11796" priority="12682">
      <formula>LEN(TRIM(C264))&gt;0</formula>
    </cfRule>
  </conditionalFormatting>
  <conditionalFormatting sqref="I264">
    <cfRule type="notContainsBlanks" dxfId="11795" priority="12681">
      <formula>LEN(TRIM(I264))&gt;0</formula>
    </cfRule>
  </conditionalFormatting>
  <conditionalFormatting sqref="T255">
    <cfRule type="cellIs" dxfId="11794" priority="12679" operator="equal">
      <formula>"NO"</formula>
    </cfRule>
    <cfRule type="cellIs" dxfId="11793" priority="12680" operator="equal">
      <formula>"SI"</formula>
    </cfRule>
  </conditionalFormatting>
  <conditionalFormatting sqref="N267">
    <cfRule type="expression" dxfId="11792" priority="12674">
      <formula>N267=" "</formula>
    </cfRule>
    <cfRule type="expression" dxfId="11791" priority="12675">
      <formula>N267="NO PRESENTÓ CERTIFICADO"</formula>
    </cfRule>
    <cfRule type="expression" dxfId="11790" priority="12676">
      <formula>N267="PRESENTÓ CERTIFICADO"</formula>
    </cfRule>
  </conditionalFormatting>
  <conditionalFormatting sqref="P267">
    <cfRule type="expression" dxfId="11789" priority="12661">
      <formula>Q267="NO SUBSANABLE"</formula>
    </cfRule>
    <cfRule type="expression" dxfId="11788" priority="12663">
      <formula>Q267="REQUERIMIENTOS SUBSANADOS"</formula>
    </cfRule>
    <cfRule type="expression" dxfId="11787" priority="12664">
      <formula>Q267="PENDIENTES POR SUBSANAR"</formula>
    </cfRule>
    <cfRule type="expression" dxfId="11786" priority="12669">
      <formula>Q267="SIN OBSERVACIÓN"</formula>
    </cfRule>
    <cfRule type="containsBlanks" dxfId="11785" priority="12670">
      <formula>LEN(TRIM(P267))=0</formula>
    </cfRule>
  </conditionalFormatting>
  <conditionalFormatting sqref="O267">
    <cfRule type="cellIs" dxfId="11784" priority="12662" operator="equal">
      <formula>"PENDIENTE POR DESCRIPCIÓN"</formula>
    </cfRule>
    <cfRule type="cellIs" dxfId="11783" priority="12666" operator="equal">
      <formula>"DESCRIPCIÓN INSUFICIENTE"</formula>
    </cfRule>
    <cfRule type="cellIs" dxfId="11782" priority="12667" operator="equal">
      <formula>"NO ESTÁ ACORDE A ITEM 5.2.1 (T.R.)"</formula>
    </cfRule>
    <cfRule type="cellIs" dxfId="11781" priority="12668" operator="equal">
      <formula>"ACORDE A ITEM 5.2.1 (T.R.)"</formula>
    </cfRule>
  </conditionalFormatting>
  <conditionalFormatting sqref="Q267">
    <cfRule type="containsBlanks" dxfId="11780" priority="12656">
      <formula>LEN(TRIM(Q267))=0</formula>
    </cfRule>
    <cfRule type="cellIs" dxfId="11779" priority="12665" operator="equal">
      <formula>"REQUERIMIENTOS SUBSANADOS"</formula>
    </cfRule>
    <cfRule type="containsText" dxfId="11778" priority="12671" operator="containsText" text="NO SUBSANABLE">
      <formula>NOT(ISERROR(SEARCH("NO SUBSANABLE",Q267)))</formula>
    </cfRule>
    <cfRule type="containsText" dxfId="11777" priority="12672" operator="containsText" text="PENDIENTES POR SUBSANAR">
      <formula>NOT(ISERROR(SEARCH("PENDIENTES POR SUBSANAR",Q267)))</formula>
    </cfRule>
    <cfRule type="containsText" dxfId="11776" priority="12673" operator="containsText" text="SIN OBSERVACIÓN">
      <formula>NOT(ISERROR(SEARCH("SIN OBSERVACIÓN",Q267)))</formula>
    </cfRule>
  </conditionalFormatting>
  <conditionalFormatting sqref="R267">
    <cfRule type="containsBlanks" dxfId="11775" priority="12655">
      <formula>LEN(TRIM(R267))=0</formula>
    </cfRule>
    <cfRule type="cellIs" dxfId="11774" priority="12657" operator="equal">
      <formula>"NO CUMPLEN CON LO SOLICITADO"</formula>
    </cfRule>
    <cfRule type="cellIs" dxfId="11773" priority="12658" operator="equal">
      <formula>"CUMPLEN CON LO SOLICITADO"</formula>
    </cfRule>
    <cfRule type="cellIs" dxfId="11772" priority="12659" operator="equal">
      <formula>"PENDIENTES"</formula>
    </cfRule>
    <cfRule type="cellIs" dxfId="11771" priority="12660" operator="equal">
      <formula>"NINGUNO"</formula>
    </cfRule>
  </conditionalFormatting>
  <conditionalFormatting sqref="H267">
    <cfRule type="notContainsBlanks" dxfId="11770" priority="12654">
      <formula>LEN(TRIM(H267))&gt;0</formula>
    </cfRule>
  </conditionalFormatting>
  <conditionalFormatting sqref="G267">
    <cfRule type="notContainsBlanks" dxfId="11769" priority="12653">
      <formula>LEN(TRIM(G267))&gt;0</formula>
    </cfRule>
  </conditionalFormatting>
  <conditionalFormatting sqref="F267">
    <cfRule type="notContainsBlanks" dxfId="11768" priority="12652">
      <formula>LEN(TRIM(F267))&gt;0</formula>
    </cfRule>
  </conditionalFormatting>
  <conditionalFormatting sqref="E267">
    <cfRule type="notContainsBlanks" dxfId="11767" priority="12651">
      <formula>LEN(TRIM(E267))&gt;0</formula>
    </cfRule>
  </conditionalFormatting>
  <conditionalFormatting sqref="D267">
    <cfRule type="notContainsBlanks" dxfId="11766" priority="12650">
      <formula>LEN(TRIM(D267))&gt;0</formula>
    </cfRule>
  </conditionalFormatting>
  <conditionalFormatting sqref="C267">
    <cfRule type="notContainsBlanks" dxfId="11765" priority="12649">
      <formula>LEN(TRIM(C267))&gt;0</formula>
    </cfRule>
  </conditionalFormatting>
  <conditionalFormatting sqref="I267">
    <cfRule type="notContainsBlanks" dxfId="11764" priority="12648">
      <formula>LEN(TRIM(I267))&gt;0</formula>
    </cfRule>
  </conditionalFormatting>
  <conditionalFormatting sqref="N277">
    <cfRule type="expression" dxfId="11763" priority="12567">
      <formula>N277=" "</formula>
    </cfRule>
    <cfRule type="expression" dxfId="11762" priority="12568">
      <formula>N277="NO PRESENTÓ CERTIFICADO"</formula>
    </cfRule>
    <cfRule type="expression" dxfId="11761" priority="12569">
      <formula>N277="PRESENTÓ CERTIFICADO"</formula>
    </cfRule>
  </conditionalFormatting>
  <conditionalFormatting sqref="P277">
    <cfRule type="expression" dxfId="11760" priority="12548">
      <formula>Q277="NO SUBSANABLE"</formula>
    </cfRule>
    <cfRule type="expression" dxfId="11759" priority="12550">
      <formula>Q277="REQUERIMIENTOS SUBSANADOS"</formula>
    </cfRule>
    <cfRule type="expression" dxfId="11758" priority="12551">
      <formula>Q277="PENDIENTES POR SUBSANAR"</formula>
    </cfRule>
    <cfRule type="expression" dxfId="11757" priority="12556">
      <formula>Q277="SIN OBSERVACIÓN"</formula>
    </cfRule>
    <cfRule type="containsBlanks" dxfId="11756" priority="12557">
      <formula>LEN(TRIM(P277))=0</formula>
    </cfRule>
  </conditionalFormatting>
  <conditionalFormatting sqref="O277">
    <cfRule type="cellIs" dxfId="11755" priority="12549" operator="equal">
      <formula>"PENDIENTE POR DESCRIPCIÓN"</formula>
    </cfRule>
    <cfRule type="cellIs" dxfId="11754" priority="12553" operator="equal">
      <formula>"DESCRIPCIÓN INSUFICIENTE"</formula>
    </cfRule>
    <cfRule type="cellIs" dxfId="11753" priority="12554" operator="equal">
      <formula>"NO ESTÁ ACORDE A ITEM 5.2.1 (T.R.)"</formula>
    </cfRule>
    <cfRule type="cellIs" dxfId="11752" priority="12555" operator="equal">
      <formula>"ACORDE A ITEM 5.2.1 (T.R.)"</formula>
    </cfRule>
  </conditionalFormatting>
  <conditionalFormatting sqref="Q277">
    <cfRule type="containsBlanks" dxfId="11751" priority="12543">
      <formula>LEN(TRIM(Q277))=0</formula>
    </cfRule>
    <cfRule type="cellIs" dxfId="11750" priority="12552" operator="equal">
      <formula>"REQUERIMIENTOS SUBSANADOS"</formula>
    </cfRule>
    <cfRule type="containsText" dxfId="11749" priority="12558" operator="containsText" text="NO SUBSANABLE">
      <formula>NOT(ISERROR(SEARCH("NO SUBSANABLE",Q277)))</formula>
    </cfRule>
    <cfRule type="containsText" dxfId="11748" priority="12559" operator="containsText" text="PENDIENTES POR SUBSANAR">
      <formula>NOT(ISERROR(SEARCH("PENDIENTES POR SUBSANAR",Q277)))</formula>
    </cfRule>
    <cfRule type="containsText" dxfId="11747" priority="12560" operator="containsText" text="SIN OBSERVACIÓN">
      <formula>NOT(ISERROR(SEARCH("SIN OBSERVACIÓN",Q277)))</formula>
    </cfRule>
  </conditionalFormatting>
  <conditionalFormatting sqref="R277">
    <cfRule type="containsBlanks" dxfId="11746" priority="12542">
      <formula>LEN(TRIM(R277))=0</formula>
    </cfRule>
    <cfRule type="cellIs" dxfId="11745" priority="12544" operator="equal">
      <formula>"NO CUMPLEN CON LO SOLICITADO"</formula>
    </cfRule>
    <cfRule type="cellIs" dxfId="11744" priority="12545" operator="equal">
      <formula>"CUMPLEN CON LO SOLICITADO"</formula>
    </cfRule>
    <cfRule type="cellIs" dxfId="11743" priority="12546" operator="equal">
      <formula>"PENDIENTES"</formula>
    </cfRule>
    <cfRule type="cellIs" dxfId="11742" priority="12547" operator="equal">
      <formula>"NINGUNO"</formula>
    </cfRule>
  </conditionalFormatting>
  <conditionalFormatting sqref="B292">
    <cfRule type="cellIs" dxfId="11741" priority="12538" operator="equal">
      <formula>"NO CUMPLE CON LA EXPERIENCIA REQUERIDA"</formula>
    </cfRule>
    <cfRule type="cellIs" dxfId="11740" priority="12539" operator="equal">
      <formula>"CUMPLE CON LA EXPERIENCIA REQUERIDA"</formula>
    </cfRule>
  </conditionalFormatting>
  <conditionalFormatting sqref="H277">
    <cfRule type="notContainsBlanks" dxfId="11739" priority="12537">
      <formula>LEN(TRIM(H277))&gt;0</formula>
    </cfRule>
  </conditionalFormatting>
  <conditionalFormatting sqref="G277">
    <cfRule type="notContainsBlanks" dxfId="11738" priority="12536">
      <formula>LEN(TRIM(G277))&gt;0</formula>
    </cfRule>
  </conditionalFormatting>
  <conditionalFormatting sqref="F277">
    <cfRule type="notContainsBlanks" dxfId="11737" priority="12535">
      <formula>LEN(TRIM(F277))&gt;0</formula>
    </cfRule>
  </conditionalFormatting>
  <conditionalFormatting sqref="E277">
    <cfRule type="notContainsBlanks" dxfId="11736" priority="12534">
      <formula>LEN(TRIM(E277))&gt;0</formula>
    </cfRule>
  </conditionalFormatting>
  <conditionalFormatting sqref="D277">
    <cfRule type="notContainsBlanks" dxfId="11735" priority="12533">
      <formula>LEN(TRIM(D277))&gt;0</formula>
    </cfRule>
  </conditionalFormatting>
  <conditionalFormatting sqref="C277">
    <cfRule type="notContainsBlanks" dxfId="11734" priority="12532">
      <formula>LEN(TRIM(C277))&gt;0</formula>
    </cfRule>
  </conditionalFormatting>
  <conditionalFormatting sqref="I277">
    <cfRule type="notContainsBlanks" dxfId="11733" priority="12531">
      <formula>LEN(TRIM(I277))&gt;0</formula>
    </cfRule>
  </conditionalFormatting>
  <conditionalFormatting sqref="N280 N283">
    <cfRule type="expression" dxfId="11732" priority="12528">
      <formula>N280=" "</formula>
    </cfRule>
    <cfRule type="expression" dxfId="11731" priority="12529">
      <formula>N280="NO PRESENTÓ CERTIFICADO"</formula>
    </cfRule>
    <cfRule type="expression" dxfId="11730" priority="12530">
      <formula>N280="PRESENTÓ CERTIFICADO"</formula>
    </cfRule>
  </conditionalFormatting>
  <conditionalFormatting sqref="P280 P283">
    <cfRule type="expression" dxfId="11729" priority="12515">
      <formula>Q280="NO SUBSANABLE"</formula>
    </cfRule>
    <cfRule type="expression" dxfId="11728" priority="12517">
      <formula>Q280="REQUERIMIENTOS SUBSANADOS"</formula>
    </cfRule>
    <cfRule type="expression" dxfId="11727" priority="12518">
      <formula>Q280="PENDIENTES POR SUBSANAR"</formula>
    </cfRule>
    <cfRule type="expression" dxfId="11726" priority="12523">
      <formula>Q280="SIN OBSERVACIÓN"</formula>
    </cfRule>
    <cfRule type="containsBlanks" dxfId="11725" priority="12524">
      <formula>LEN(TRIM(P280))=0</formula>
    </cfRule>
  </conditionalFormatting>
  <conditionalFormatting sqref="O280 O283">
    <cfRule type="cellIs" dxfId="11724" priority="12516" operator="equal">
      <formula>"PENDIENTE POR DESCRIPCIÓN"</formula>
    </cfRule>
    <cfRule type="cellIs" dxfId="11723" priority="12520" operator="equal">
      <formula>"DESCRIPCIÓN INSUFICIENTE"</formula>
    </cfRule>
    <cfRule type="cellIs" dxfId="11722" priority="12521" operator="equal">
      <formula>"NO ESTÁ ACORDE A ITEM 5.2.1 (T.R.)"</formula>
    </cfRule>
    <cfRule type="cellIs" dxfId="11721" priority="12522" operator="equal">
      <formula>"ACORDE A ITEM 5.2.1 (T.R.)"</formula>
    </cfRule>
  </conditionalFormatting>
  <conditionalFormatting sqref="Q280 Q283">
    <cfRule type="containsBlanks" dxfId="11720" priority="12510">
      <formula>LEN(TRIM(Q280))=0</formula>
    </cfRule>
    <cfRule type="cellIs" dxfId="11719" priority="12519" operator="equal">
      <formula>"REQUERIMIENTOS SUBSANADOS"</formula>
    </cfRule>
    <cfRule type="containsText" dxfId="11718" priority="12525" operator="containsText" text="NO SUBSANABLE">
      <formula>NOT(ISERROR(SEARCH("NO SUBSANABLE",Q280)))</formula>
    </cfRule>
    <cfRule type="containsText" dxfId="11717" priority="12526" operator="containsText" text="PENDIENTES POR SUBSANAR">
      <formula>NOT(ISERROR(SEARCH("PENDIENTES POR SUBSANAR",Q280)))</formula>
    </cfRule>
    <cfRule type="containsText" dxfId="11716" priority="12527" operator="containsText" text="SIN OBSERVACIÓN">
      <formula>NOT(ISERROR(SEARCH("SIN OBSERVACIÓN",Q280)))</formula>
    </cfRule>
  </conditionalFormatting>
  <conditionalFormatting sqref="R280 R283">
    <cfRule type="containsBlanks" dxfId="11715" priority="12509">
      <formula>LEN(TRIM(R280))=0</formula>
    </cfRule>
    <cfRule type="cellIs" dxfId="11714" priority="12511" operator="equal">
      <formula>"NO CUMPLEN CON LO SOLICITADO"</formula>
    </cfRule>
    <cfRule type="cellIs" dxfId="11713" priority="12512" operator="equal">
      <formula>"CUMPLEN CON LO SOLICITADO"</formula>
    </cfRule>
    <cfRule type="cellIs" dxfId="11712" priority="12513" operator="equal">
      <formula>"PENDIENTES"</formula>
    </cfRule>
    <cfRule type="cellIs" dxfId="11711" priority="12514" operator="equal">
      <formula>"NINGUNO"</formula>
    </cfRule>
  </conditionalFormatting>
  <conditionalFormatting sqref="H280 H283">
    <cfRule type="notContainsBlanks" dxfId="11710" priority="12508">
      <formula>LEN(TRIM(H280))&gt;0</formula>
    </cfRule>
  </conditionalFormatting>
  <conditionalFormatting sqref="G280 G283">
    <cfRule type="notContainsBlanks" dxfId="11709" priority="12507">
      <formula>LEN(TRIM(G280))&gt;0</formula>
    </cfRule>
  </conditionalFormatting>
  <conditionalFormatting sqref="F280 F283">
    <cfRule type="notContainsBlanks" dxfId="11708" priority="12506">
      <formula>LEN(TRIM(F280))&gt;0</formula>
    </cfRule>
  </conditionalFormatting>
  <conditionalFormatting sqref="E280 E283">
    <cfRule type="notContainsBlanks" dxfId="11707" priority="12505">
      <formula>LEN(TRIM(E280))&gt;0</formula>
    </cfRule>
  </conditionalFormatting>
  <conditionalFormatting sqref="D280 D283">
    <cfRule type="notContainsBlanks" dxfId="11706" priority="12504">
      <formula>LEN(TRIM(D280))&gt;0</formula>
    </cfRule>
  </conditionalFormatting>
  <conditionalFormatting sqref="C280 C283">
    <cfRule type="notContainsBlanks" dxfId="11705" priority="12503">
      <formula>LEN(TRIM(C280))&gt;0</formula>
    </cfRule>
  </conditionalFormatting>
  <conditionalFormatting sqref="I280 I283">
    <cfRule type="notContainsBlanks" dxfId="11704" priority="12502">
      <formula>LEN(TRIM(I280))&gt;0</formula>
    </cfRule>
  </conditionalFormatting>
  <conditionalFormatting sqref="N286">
    <cfRule type="expression" dxfId="11703" priority="12499">
      <formula>N286=" "</formula>
    </cfRule>
    <cfRule type="expression" dxfId="11702" priority="12500">
      <formula>N286="NO PRESENTÓ CERTIFICADO"</formula>
    </cfRule>
    <cfRule type="expression" dxfId="11701" priority="12501">
      <formula>N286="PRESENTÓ CERTIFICADO"</formula>
    </cfRule>
  </conditionalFormatting>
  <conditionalFormatting sqref="P286">
    <cfRule type="expression" dxfId="11700" priority="12486">
      <formula>Q286="NO SUBSANABLE"</formula>
    </cfRule>
    <cfRule type="expression" dxfId="11699" priority="12488">
      <formula>Q286="REQUERIMIENTOS SUBSANADOS"</formula>
    </cfRule>
    <cfRule type="expression" dxfId="11698" priority="12489">
      <formula>Q286="PENDIENTES POR SUBSANAR"</formula>
    </cfRule>
    <cfRule type="expression" dxfId="11697" priority="12494">
      <formula>Q286="SIN OBSERVACIÓN"</formula>
    </cfRule>
    <cfRule type="containsBlanks" dxfId="11696" priority="12495">
      <formula>LEN(TRIM(P286))=0</formula>
    </cfRule>
  </conditionalFormatting>
  <conditionalFormatting sqref="O286">
    <cfRule type="cellIs" dxfId="11695" priority="12487" operator="equal">
      <formula>"PENDIENTE POR DESCRIPCIÓN"</formula>
    </cfRule>
    <cfRule type="cellIs" dxfId="11694" priority="12491" operator="equal">
      <formula>"DESCRIPCIÓN INSUFICIENTE"</formula>
    </cfRule>
    <cfRule type="cellIs" dxfId="11693" priority="12492" operator="equal">
      <formula>"NO ESTÁ ACORDE A ITEM 5.2.1 (T.R.)"</formula>
    </cfRule>
    <cfRule type="cellIs" dxfId="11692" priority="12493" operator="equal">
      <formula>"ACORDE A ITEM 5.2.1 (T.R.)"</formula>
    </cfRule>
  </conditionalFormatting>
  <conditionalFormatting sqref="Q286">
    <cfRule type="containsBlanks" dxfId="11691" priority="12481">
      <formula>LEN(TRIM(Q286))=0</formula>
    </cfRule>
    <cfRule type="cellIs" dxfId="11690" priority="12490" operator="equal">
      <formula>"REQUERIMIENTOS SUBSANADOS"</formula>
    </cfRule>
    <cfRule type="containsText" dxfId="11689" priority="12496" operator="containsText" text="NO SUBSANABLE">
      <formula>NOT(ISERROR(SEARCH("NO SUBSANABLE",Q286)))</formula>
    </cfRule>
    <cfRule type="containsText" dxfId="11688" priority="12497" operator="containsText" text="PENDIENTES POR SUBSANAR">
      <formula>NOT(ISERROR(SEARCH("PENDIENTES POR SUBSANAR",Q286)))</formula>
    </cfRule>
    <cfRule type="containsText" dxfId="11687" priority="12498" operator="containsText" text="SIN OBSERVACIÓN">
      <formula>NOT(ISERROR(SEARCH("SIN OBSERVACIÓN",Q286)))</formula>
    </cfRule>
  </conditionalFormatting>
  <conditionalFormatting sqref="R286">
    <cfRule type="containsBlanks" dxfId="11686" priority="12480">
      <formula>LEN(TRIM(R286))=0</formula>
    </cfRule>
    <cfRule type="cellIs" dxfId="11685" priority="12482" operator="equal">
      <formula>"NO CUMPLEN CON LO SOLICITADO"</formula>
    </cfRule>
    <cfRule type="cellIs" dxfId="11684" priority="12483" operator="equal">
      <formula>"CUMPLEN CON LO SOLICITADO"</formula>
    </cfRule>
    <cfRule type="cellIs" dxfId="11683" priority="12484" operator="equal">
      <formula>"PENDIENTES"</formula>
    </cfRule>
    <cfRule type="cellIs" dxfId="11682" priority="12485" operator="equal">
      <formula>"NINGUNO"</formula>
    </cfRule>
  </conditionalFormatting>
  <conditionalFormatting sqref="H286">
    <cfRule type="notContainsBlanks" dxfId="11681" priority="12479">
      <formula>LEN(TRIM(H286))&gt;0</formula>
    </cfRule>
  </conditionalFormatting>
  <conditionalFormatting sqref="G286">
    <cfRule type="notContainsBlanks" dxfId="11680" priority="12478">
      <formula>LEN(TRIM(G286))&gt;0</formula>
    </cfRule>
  </conditionalFormatting>
  <conditionalFormatting sqref="F286">
    <cfRule type="notContainsBlanks" dxfId="11679" priority="12477">
      <formula>LEN(TRIM(F286))&gt;0</formula>
    </cfRule>
  </conditionalFormatting>
  <conditionalFormatting sqref="E286">
    <cfRule type="notContainsBlanks" dxfId="11678" priority="12476">
      <formula>LEN(TRIM(E286))&gt;0</formula>
    </cfRule>
  </conditionalFormatting>
  <conditionalFormatting sqref="D286">
    <cfRule type="notContainsBlanks" dxfId="11677" priority="12475">
      <formula>LEN(TRIM(D286))&gt;0</formula>
    </cfRule>
  </conditionalFormatting>
  <conditionalFormatting sqref="C286">
    <cfRule type="notContainsBlanks" dxfId="11676" priority="12474">
      <formula>LEN(TRIM(C286))&gt;0</formula>
    </cfRule>
  </conditionalFormatting>
  <conditionalFormatting sqref="I286">
    <cfRule type="notContainsBlanks" dxfId="11675" priority="12473">
      <formula>LEN(TRIM(I286))&gt;0</formula>
    </cfRule>
  </conditionalFormatting>
  <conditionalFormatting sqref="T277">
    <cfRule type="cellIs" dxfId="11674" priority="12471" operator="equal">
      <formula>"NO"</formula>
    </cfRule>
    <cfRule type="cellIs" dxfId="11673" priority="12472" operator="equal">
      <formula>"SI"</formula>
    </cfRule>
  </conditionalFormatting>
  <conditionalFormatting sqref="N289">
    <cfRule type="expression" dxfId="11672" priority="12466">
      <formula>N289=" "</formula>
    </cfRule>
    <cfRule type="expression" dxfId="11671" priority="12467">
      <formula>N289="NO PRESENTÓ CERTIFICADO"</formula>
    </cfRule>
    <cfRule type="expression" dxfId="11670" priority="12468">
      <formula>N289="PRESENTÓ CERTIFICADO"</formula>
    </cfRule>
  </conditionalFormatting>
  <conditionalFormatting sqref="P289">
    <cfRule type="expression" dxfId="11669" priority="12453">
      <formula>Q289="NO SUBSANABLE"</formula>
    </cfRule>
    <cfRule type="expression" dxfId="11668" priority="12455">
      <formula>Q289="REQUERIMIENTOS SUBSANADOS"</formula>
    </cfRule>
    <cfRule type="expression" dxfId="11667" priority="12456">
      <formula>Q289="PENDIENTES POR SUBSANAR"</formula>
    </cfRule>
    <cfRule type="expression" dxfId="11666" priority="12461">
      <formula>Q289="SIN OBSERVACIÓN"</formula>
    </cfRule>
    <cfRule type="containsBlanks" dxfId="11665" priority="12462">
      <formula>LEN(TRIM(P289))=0</formula>
    </cfRule>
  </conditionalFormatting>
  <conditionalFormatting sqref="O289">
    <cfRule type="cellIs" dxfId="11664" priority="12454" operator="equal">
      <formula>"PENDIENTE POR DESCRIPCIÓN"</formula>
    </cfRule>
    <cfRule type="cellIs" dxfId="11663" priority="12458" operator="equal">
      <formula>"DESCRIPCIÓN INSUFICIENTE"</formula>
    </cfRule>
    <cfRule type="cellIs" dxfId="11662" priority="12459" operator="equal">
      <formula>"NO ESTÁ ACORDE A ITEM 5.2.1 (T.R.)"</formula>
    </cfRule>
    <cfRule type="cellIs" dxfId="11661" priority="12460" operator="equal">
      <formula>"ACORDE A ITEM 5.2.1 (T.R.)"</formula>
    </cfRule>
  </conditionalFormatting>
  <conditionalFormatting sqref="Q289">
    <cfRule type="containsBlanks" dxfId="11660" priority="12448">
      <formula>LEN(TRIM(Q289))=0</formula>
    </cfRule>
    <cfRule type="cellIs" dxfId="11659" priority="12457" operator="equal">
      <formula>"REQUERIMIENTOS SUBSANADOS"</formula>
    </cfRule>
    <cfRule type="containsText" dxfId="11658" priority="12463" operator="containsText" text="NO SUBSANABLE">
      <formula>NOT(ISERROR(SEARCH("NO SUBSANABLE",Q289)))</formula>
    </cfRule>
    <cfRule type="containsText" dxfId="11657" priority="12464" operator="containsText" text="PENDIENTES POR SUBSANAR">
      <formula>NOT(ISERROR(SEARCH("PENDIENTES POR SUBSANAR",Q289)))</formula>
    </cfRule>
    <cfRule type="containsText" dxfId="11656" priority="12465" operator="containsText" text="SIN OBSERVACIÓN">
      <formula>NOT(ISERROR(SEARCH("SIN OBSERVACIÓN",Q289)))</formula>
    </cfRule>
  </conditionalFormatting>
  <conditionalFormatting sqref="R289">
    <cfRule type="containsBlanks" dxfId="11655" priority="12447">
      <formula>LEN(TRIM(R289))=0</formula>
    </cfRule>
    <cfRule type="cellIs" dxfId="11654" priority="12449" operator="equal">
      <formula>"NO CUMPLEN CON LO SOLICITADO"</formula>
    </cfRule>
    <cfRule type="cellIs" dxfId="11653" priority="12450" operator="equal">
      <formula>"CUMPLEN CON LO SOLICITADO"</formula>
    </cfRule>
    <cfRule type="cellIs" dxfId="11652" priority="12451" operator="equal">
      <formula>"PENDIENTES"</formula>
    </cfRule>
    <cfRule type="cellIs" dxfId="11651" priority="12452" operator="equal">
      <formula>"NINGUNO"</formula>
    </cfRule>
  </conditionalFormatting>
  <conditionalFormatting sqref="H289">
    <cfRule type="notContainsBlanks" dxfId="11650" priority="12446">
      <formula>LEN(TRIM(H289))&gt;0</formula>
    </cfRule>
  </conditionalFormatting>
  <conditionalFormatting sqref="G289">
    <cfRule type="notContainsBlanks" dxfId="11649" priority="12445">
      <formula>LEN(TRIM(G289))&gt;0</formula>
    </cfRule>
  </conditionalFormatting>
  <conditionalFormatting sqref="F289">
    <cfRule type="notContainsBlanks" dxfId="11648" priority="12444">
      <formula>LEN(TRIM(F289))&gt;0</formula>
    </cfRule>
  </conditionalFormatting>
  <conditionalFormatting sqref="E289">
    <cfRule type="notContainsBlanks" dxfId="11647" priority="12443">
      <formula>LEN(TRIM(E289))&gt;0</formula>
    </cfRule>
  </conditionalFormatting>
  <conditionalFormatting sqref="D289">
    <cfRule type="notContainsBlanks" dxfId="11646" priority="12442">
      <formula>LEN(TRIM(D289))&gt;0</formula>
    </cfRule>
  </conditionalFormatting>
  <conditionalFormatting sqref="C289">
    <cfRule type="notContainsBlanks" dxfId="11645" priority="12441">
      <formula>LEN(TRIM(C289))&gt;0</formula>
    </cfRule>
  </conditionalFormatting>
  <conditionalFormatting sqref="I289">
    <cfRule type="notContainsBlanks" dxfId="11644" priority="12440">
      <formula>LEN(TRIM(I289))&gt;0</formula>
    </cfRule>
  </conditionalFormatting>
  <conditionalFormatting sqref="N299">
    <cfRule type="expression" dxfId="11643" priority="12359">
      <formula>N299=" "</formula>
    </cfRule>
    <cfRule type="expression" dxfId="11642" priority="12360">
      <formula>N299="NO PRESENTÓ CERTIFICADO"</formula>
    </cfRule>
    <cfRule type="expression" dxfId="11641" priority="12361">
      <formula>N299="PRESENTÓ CERTIFICADO"</formula>
    </cfRule>
  </conditionalFormatting>
  <conditionalFormatting sqref="P299">
    <cfRule type="expression" dxfId="11640" priority="12340">
      <formula>Q299="NO SUBSANABLE"</formula>
    </cfRule>
    <cfRule type="expression" dxfId="11639" priority="12342">
      <formula>Q299="REQUERIMIENTOS SUBSANADOS"</formula>
    </cfRule>
    <cfRule type="expression" dxfId="11638" priority="12343">
      <formula>Q299="PENDIENTES POR SUBSANAR"</formula>
    </cfRule>
    <cfRule type="expression" dxfId="11637" priority="12348">
      <formula>Q299="SIN OBSERVACIÓN"</formula>
    </cfRule>
    <cfRule type="containsBlanks" dxfId="11636" priority="12349">
      <formula>LEN(TRIM(P299))=0</formula>
    </cfRule>
  </conditionalFormatting>
  <conditionalFormatting sqref="O299">
    <cfRule type="cellIs" dxfId="11635" priority="12341" operator="equal">
      <formula>"PENDIENTE POR DESCRIPCIÓN"</formula>
    </cfRule>
    <cfRule type="cellIs" dxfId="11634" priority="12345" operator="equal">
      <formula>"DESCRIPCIÓN INSUFICIENTE"</formula>
    </cfRule>
    <cfRule type="cellIs" dxfId="11633" priority="12346" operator="equal">
      <formula>"NO ESTÁ ACORDE A ITEM 5.2.1 (T.R.)"</formula>
    </cfRule>
    <cfRule type="cellIs" dxfId="11632" priority="12347" operator="equal">
      <formula>"ACORDE A ITEM 5.2.1 (T.R.)"</formula>
    </cfRule>
  </conditionalFormatting>
  <conditionalFormatting sqref="Q299">
    <cfRule type="containsBlanks" dxfId="11631" priority="12335">
      <formula>LEN(TRIM(Q299))=0</formula>
    </cfRule>
    <cfRule type="cellIs" dxfId="11630" priority="12344" operator="equal">
      <formula>"REQUERIMIENTOS SUBSANADOS"</formula>
    </cfRule>
    <cfRule type="containsText" dxfId="11629" priority="12350" operator="containsText" text="NO SUBSANABLE">
      <formula>NOT(ISERROR(SEARCH("NO SUBSANABLE",Q299)))</formula>
    </cfRule>
    <cfRule type="containsText" dxfId="11628" priority="12351" operator="containsText" text="PENDIENTES POR SUBSANAR">
      <formula>NOT(ISERROR(SEARCH("PENDIENTES POR SUBSANAR",Q299)))</formula>
    </cfRule>
    <cfRule type="containsText" dxfId="11627" priority="12352" operator="containsText" text="SIN OBSERVACIÓN">
      <formula>NOT(ISERROR(SEARCH("SIN OBSERVACIÓN",Q299)))</formula>
    </cfRule>
  </conditionalFormatting>
  <conditionalFormatting sqref="R299">
    <cfRule type="containsBlanks" dxfId="11626" priority="12334">
      <formula>LEN(TRIM(R299))=0</formula>
    </cfRule>
    <cfRule type="cellIs" dxfId="11625" priority="12336" operator="equal">
      <formula>"NO CUMPLEN CON LO SOLICITADO"</formula>
    </cfRule>
    <cfRule type="cellIs" dxfId="11624" priority="12337" operator="equal">
      <formula>"CUMPLEN CON LO SOLICITADO"</formula>
    </cfRule>
    <cfRule type="cellIs" dxfId="11623" priority="12338" operator="equal">
      <formula>"PENDIENTES"</formula>
    </cfRule>
    <cfRule type="cellIs" dxfId="11622" priority="12339" operator="equal">
      <formula>"NINGUNO"</formula>
    </cfRule>
  </conditionalFormatting>
  <conditionalFormatting sqref="B314">
    <cfRule type="cellIs" dxfId="11621" priority="12330" operator="equal">
      <formula>"NO CUMPLE CON LA EXPERIENCIA REQUERIDA"</formula>
    </cfRule>
    <cfRule type="cellIs" dxfId="11620" priority="12331" operator="equal">
      <formula>"CUMPLE CON LA EXPERIENCIA REQUERIDA"</formula>
    </cfRule>
  </conditionalFormatting>
  <conditionalFormatting sqref="H299">
    <cfRule type="notContainsBlanks" dxfId="11619" priority="12329">
      <formula>LEN(TRIM(H299))&gt;0</formula>
    </cfRule>
  </conditionalFormatting>
  <conditionalFormatting sqref="G299">
    <cfRule type="notContainsBlanks" dxfId="11618" priority="12328">
      <formula>LEN(TRIM(G299))&gt;0</formula>
    </cfRule>
  </conditionalFormatting>
  <conditionalFormatting sqref="F299">
    <cfRule type="notContainsBlanks" dxfId="11617" priority="12327">
      <formula>LEN(TRIM(F299))&gt;0</formula>
    </cfRule>
  </conditionalFormatting>
  <conditionalFormatting sqref="E299">
    <cfRule type="notContainsBlanks" dxfId="11616" priority="12326">
      <formula>LEN(TRIM(E299))&gt;0</formula>
    </cfRule>
  </conditionalFormatting>
  <conditionalFormatting sqref="D299">
    <cfRule type="notContainsBlanks" dxfId="11615" priority="12325">
      <formula>LEN(TRIM(D299))&gt;0</formula>
    </cfRule>
  </conditionalFormatting>
  <conditionalFormatting sqref="C299">
    <cfRule type="notContainsBlanks" dxfId="11614" priority="12324">
      <formula>LEN(TRIM(C299))&gt;0</formula>
    </cfRule>
  </conditionalFormatting>
  <conditionalFormatting sqref="I299">
    <cfRule type="notContainsBlanks" dxfId="11613" priority="12323">
      <formula>LEN(TRIM(I299))&gt;0</formula>
    </cfRule>
  </conditionalFormatting>
  <conditionalFormatting sqref="N302 N305">
    <cfRule type="expression" dxfId="11612" priority="12320">
      <formula>N302=" "</formula>
    </cfRule>
    <cfRule type="expression" dxfId="11611" priority="12321">
      <formula>N302="NO PRESENTÓ CERTIFICADO"</formula>
    </cfRule>
    <cfRule type="expression" dxfId="11610" priority="12322">
      <formula>N302="PRESENTÓ CERTIFICADO"</formula>
    </cfRule>
  </conditionalFormatting>
  <conditionalFormatting sqref="P302 P305">
    <cfRule type="expression" dxfId="11609" priority="12307">
      <formula>Q302="NO SUBSANABLE"</formula>
    </cfRule>
    <cfRule type="expression" dxfId="11608" priority="12309">
      <formula>Q302="REQUERIMIENTOS SUBSANADOS"</formula>
    </cfRule>
    <cfRule type="expression" dxfId="11607" priority="12310">
      <formula>Q302="PENDIENTES POR SUBSANAR"</formula>
    </cfRule>
    <cfRule type="expression" dxfId="11606" priority="12315">
      <formula>Q302="SIN OBSERVACIÓN"</formula>
    </cfRule>
    <cfRule type="containsBlanks" dxfId="11605" priority="12316">
      <formula>LEN(TRIM(P302))=0</formula>
    </cfRule>
  </conditionalFormatting>
  <conditionalFormatting sqref="O302 O305">
    <cfRule type="cellIs" dxfId="11604" priority="12308" operator="equal">
      <formula>"PENDIENTE POR DESCRIPCIÓN"</formula>
    </cfRule>
    <cfRule type="cellIs" dxfId="11603" priority="12312" operator="equal">
      <formula>"DESCRIPCIÓN INSUFICIENTE"</formula>
    </cfRule>
    <cfRule type="cellIs" dxfId="11602" priority="12313" operator="equal">
      <formula>"NO ESTÁ ACORDE A ITEM 5.2.1 (T.R.)"</formula>
    </cfRule>
    <cfRule type="cellIs" dxfId="11601" priority="12314" operator="equal">
      <formula>"ACORDE A ITEM 5.2.1 (T.R.)"</formula>
    </cfRule>
  </conditionalFormatting>
  <conditionalFormatting sqref="Q302 Q305">
    <cfRule type="containsBlanks" dxfId="11600" priority="12302">
      <formula>LEN(TRIM(Q302))=0</formula>
    </cfRule>
    <cfRule type="cellIs" dxfId="11599" priority="12311" operator="equal">
      <formula>"REQUERIMIENTOS SUBSANADOS"</formula>
    </cfRule>
    <cfRule type="containsText" dxfId="11598" priority="12317" operator="containsText" text="NO SUBSANABLE">
      <formula>NOT(ISERROR(SEARCH("NO SUBSANABLE",Q302)))</formula>
    </cfRule>
    <cfRule type="containsText" dxfId="11597" priority="12318" operator="containsText" text="PENDIENTES POR SUBSANAR">
      <formula>NOT(ISERROR(SEARCH("PENDIENTES POR SUBSANAR",Q302)))</formula>
    </cfRule>
    <cfRule type="containsText" dxfId="11596" priority="12319" operator="containsText" text="SIN OBSERVACIÓN">
      <formula>NOT(ISERROR(SEARCH("SIN OBSERVACIÓN",Q302)))</formula>
    </cfRule>
  </conditionalFormatting>
  <conditionalFormatting sqref="R302 R305">
    <cfRule type="containsBlanks" dxfId="11595" priority="12301">
      <formula>LEN(TRIM(R302))=0</formula>
    </cfRule>
    <cfRule type="cellIs" dxfId="11594" priority="12303" operator="equal">
      <formula>"NO CUMPLEN CON LO SOLICITADO"</formula>
    </cfRule>
    <cfRule type="cellIs" dxfId="11593" priority="12304" operator="equal">
      <formula>"CUMPLEN CON LO SOLICITADO"</formula>
    </cfRule>
    <cfRule type="cellIs" dxfId="11592" priority="12305" operator="equal">
      <formula>"PENDIENTES"</formula>
    </cfRule>
    <cfRule type="cellIs" dxfId="11591" priority="12306" operator="equal">
      <formula>"NINGUNO"</formula>
    </cfRule>
  </conditionalFormatting>
  <conditionalFormatting sqref="H302 H305">
    <cfRule type="notContainsBlanks" dxfId="11590" priority="12300">
      <formula>LEN(TRIM(H302))&gt;0</formula>
    </cfRule>
  </conditionalFormatting>
  <conditionalFormatting sqref="G302 G305">
    <cfRule type="notContainsBlanks" dxfId="11589" priority="12299">
      <formula>LEN(TRIM(G302))&gt;0</formula>
    </cfRule>
  </conditionalFormatting>
  <conditionalFormatting sqref="F302 F305">
    <cfRule type="notContainsBlanks" dxfId="11588" priority="12298">
      <formula>LEN(TRIM(F302))&gt;0</formula>
    </cfRule>
  </conditionalFormatting>
  <conditionalFormatting sqref="E302 E305">
    <cfRule type="notContainsBlanks" dxfId="11587" priority="12297">
      <formula>LEN(TRIM(E302))&gt;0</formula>
    </cfRule>
  </conditionalFormatting>
  <conditionalFormatting sqref="D302 D305">
    <cfRule type="notContainsBlanks" dxfId="11586" priority="12296">
      <formula>LEN(TRIM(D302))&gt;0</formula>
    </cfRule>
  </conditionalFormatting>
  <conditionalFormatting sqref="C302 C305">
    <cfRule type="notContainsBlanks" dxfId="11585" priority="12295">
      <formula>LEN(TRIM(C302))&gt;0</formula>
    </cfRule>
  </conditionalFormatting>
  <conditionalFormatting sqref="I302 I305">
    <cfRule type="notContainsBlanks" dxfId="11584" priority="12294">
      <formula>LEN(TRIM(I302))&gt;0</formula>
    </cfRule>
  </conditionalFormatting>
  <conditionalFormatting sqref="N308">
    <cfRule type="expression" dxfId="11583" priority="12291">
      <formula>N308=" "</formula>
    </cfRule>
    <cfRule type="expression" dxfId="11582" priority="12292">
      <formula>N308="NO PRESENTÓ CERTIFICADO"</formula>
    </cfRule>
    <cfRule type="expression" dxfId="11581" priority="12293">
      <formula>N308="PRESENTÓ CERTIFICADO"</formula>
    </cfRule>
  </conditionalFormatting>
  <conditionalFormatting sqref="P308">
    <cfRule type="expression" dxfId="11580" priority="12278">
      <formula>Q308="NO SUBSANABLE"</formula>
    </cfRule>
    <cfRule type="expression" dxfId="11579" priority="12280">
      <formula>Q308="REQUERIMIENTOS SUBSANADOS"</formula>
    </cfRule>
    <cfRule type="expression" dxfId="11578" priority="12281">
      <formula>Q308="PENDIENTES POR SUBSANAR"</formula>
    </cfRule>
    <cfRule type="expression" dxfId="11577" priority="12286">
      <formula>Q308="SIN OBSERVACIÓN"</formula>
    </cfRule>
    <cfRule type="containsBlanks" dxfId="11576" priority="12287">
      <formula>LEN(TRIM(P308))=0</formula>
    </cfRule>
  </conditionalFormatting>
  <conditionalFormatting sqref="O308">
    <cfRule type="cellIs" dxfId="11575" priority="12279" operator="equal">
      <formula>"PENDIENTE POR DESCRIPCIÓN"</formula>
    </cfRule>
    <cfRule type="cellIs" dxfId="11574" priority="12283" operator="equal">
      <formula>"DESCRIPCIÓN INSUFICIENTE"</formula>
    </cfRule>
    <cfRule type="cellIs" dxfId="11573" priority="12284" operator="equal">
      <formula>"NO ESTÁ ACORDE A ITEM 5.2.1 (T.R.)"</formula>
    </cfRule>
    <cfRule type="cellIs" dxfId="11572" priority="12285" operator="equal">
      <formula>"ACORDE A ITEM 5.2.1 (T.R.)"</formula>
    </cfRule>
  </conditionalFormatting>
  <conditionalFormatting sqref="Q308">
    <cfRule type="containsBlanks" dxfId="11571" priority="12273">
      <formula>LEN(TRIM(Q308))=0</formula>
    </cfRule>
    <cfRule type="cellIs" dxfId="11570" priority="12282" operator="equal">
      <formula>"REQUERIMIENTOS SUBSANADOS"</formula>
    </cfRule>
    <cfRule type="containsText" dxfId="11569" priority="12288" operator="containsText" text="NO SUBSANABLE">
      <formula>NOT(ISERROR(SEARCH("NO SUBSANABLE",Q308)))</formula>
    </cfRule>
    <cfRule type="containsText" dxfId="11568" priority="12289" operator="containsText" text="PENDIENTES POR SUBSANAR">
      <formula>NOT(ISERROR(SEARCH("PENDIENTES POR SUBSANAR",Q308)))</formula>
    </cfRule>
    <cfRule type="containsText" dxfId="11567" priority="12290" operator="containsText" text="SIN OBSERVACIÓN">
      <formula>NOT(ISERROR(SEARCH("SIN OBSERVACIÓN",Q308)))</formula>
    </cfRule>
  </conditionalFormatting>
  <conditionalFormatting sqref="R308">
    <cfRule type="containsBlanks" dxfId="11566" priority="12272">
      <formula>LEN(TRIM(R308))=0</formula>
    </cfRule>
    <cfRule type="cellIs" dxfId="11565" priority="12274" operator="equal">
      <formula>"NO CUMPLEN CON LO SOLICITADO"</formula>
    </cfRule>
    <cfRule type="cellIs" dxfId="11564" priority="12275" operator="equal">
      <formula>"CUMPLEN CON LO SOLICITADO"</formula>
    </cfRule>
    <cfRule type="cellIs" dxfId="11563" priority="12276" operator="equal">
      <formula>"PENDIENTES"</formula>
    </cfRule>
    <cfRule type="cellIs" dxfId="11562" priority="12277" operator="equal">
      <formula>"NINGUNO"</formula>
    </cfRule>
  </conditionalFormatting>
  <conditionalFormatting sqref="H308">
    <cfRule type="notContainsBlanks" dxfId="11561" priority="12271">
      <formula>LEN(TRIM(H308))&gt;0</formula>
    </cfRule>
  </conditionalFormatting>
  <conditionalFormatting sqref="G308">
    <cfRule type="notContainsBlanks" dxfId="11560" priority="12270">
      <formula>LEN(TRIM(G308))&gt;0</formula>
    </cfRule>
  </conditionalFormatting>
  <conditionalFormatting sqref="F308">
    <cfRule type="notContainsBlanks" dxfId="11559" priority="12269">
      <formula>LEN(TRIM(F308))&gt;0</formula>
    </cfRule>
  </conditionalFormatting>
  <conditionalFormatting sqref="E308">
    <cfRule type="notContainsBlanks" dxfId="11558" priority="12268">
      <formula>LEN(TRIM(E308))&gt;0</formula>
    </cfRule>
  </conditionalFormatting>
  <conditionalFormatting sqref="D308">
    <cfRule type="notContainsBlanks" dxfId="11557" priority="12267">
      <formula>LEN(TRIM(D308))&gt;0</formula>
    </cfRule>
  </conditionalFormatting>
  <conditionalFormatting sqref="C308">
    <cfRule type="notContainsBlanks" dxfId="11556" priority="12266">
      <formula>LEN(TRIM(C308))&gt;0</formula>
    </cfRule>
  </conditionalFormatting>
  <conditionalFormatting sqref="I308">
    <cfRule type="notContainsBlanks" dxfId="11555" priority="12265">
      <formula>LEN(TRIM(I308))&gt;0</formula>
    </cfRule>
  </conditionalFormatting>
  <conditionalFormatting sqref="T299">
    <cfRule type="cellIs" dxfId="11554" priority="12263" operator="equal">
      <formula>"NO"</formula>
    </cfRule>
    <cfRule type="cellIs" dxfId="11553" priority="12264" operator="equal">
      <formula>"SI"</formula>
    </cfRule>
  </conditionalFormatting>
  <conditionalFormatting sqref="N311">
    <cfRule type="expression" dxfId="11552" priority="12258">
      <formula>N311=" "</formula>
    </cfRule>
    <cfRule type="expression" dxfId="11551" priority="12259">
      <formula>N311="NO PRESENTÓ CERTIFICADO"</formula>
    </cfRule>
    <cfRule type="expression" dxfId="11550" priority="12260">
      <formula>N311="PRESENTÓ CERTIFICADO"</formula>
    </cfRule>
  </conditionalFormatting>
  <conditionalFormatting sqref="P311">
    <cfRule type="expression" dxfId="11549" priority="12245">
      <formula>Q311="NO SUBSANABLE"</formula>
    </cfRule>
    <cfRule type="expression" dxfId="11548" priority="12247">
      <formula>Q311="REQUERIMIENTOS SUBSANADOS"</formula>
    </cfRule>
    <cfRule type="expression" dxfId="11547" priority="12248">
      <formula>Q311="PENDIENTES POR SUBSANAR"</formula>
    </cfRule>
    <cfRule type="expression" dxfId="11546" priority="12253">
      <formula>Q311="SIN OBSERVACIÓN"</formula>
    </cfRule>
    <cfRule type="containsBlanks" dxfId="11545" priority="12254">
      <formula>LEN(TRIM(P311))=0</formula>
    </cfRule>
  </conditionalFormatting>
  <conditionalFormatting sqref="O311">
    <cfRule type="cellIs" dxfId="11544" priority="12246" operator="equal">
      <formula>"PENDIENTE POR DESCRIPCIÓN"</formula>
    </cfRule>
    <cfRule type="cellIs" dxfId="11543" priority="12250" operator="equal">
      <formula>"DESCRIPCIÓN INSUFICIENTE"</formula>
    </cfRule>
    <cfRule type="cellIs" dxfId="11542" priority="12251" operator="equal">
      <formula>"NO ESTÁ ACORDE A ITEM 5.2.1 (T.R.)"</formula>
    </cfRule>
    <cfRule type="cellIs" dxfId="11541" priority="12252" operator="equal">
      <formula>"ACORDE A ITEM 5.2.1 (T.R.)"</formula>
    </cfRule>
  </conditionalFormatting>
  <conditionalFormatting sqref="Q311">
    <cfRule type="containsBlanks" dxfId="11540" priority="12240">
      <formula>LEN(TRIM(Q311))=0</formula>
    </cfRule>
    <cfRule type="cellIs" dxfId="11539" priority="12249" operator="equal">
      <formula>"REQUERIMIENTOS SUBSANADOS"</formula>
    </cfRule>
    <cfRule type="containsText" dxfId="11538" priority="12255" operator="containsText" text="NO SUBSANABLE">
      <formula>NOT(ISERROR(SEARCH("NO SUBSANABLE",Q311)))</formula>
    </cfRule>
    <cfRule type="containsText" dxfId="11537" priority="12256" operator="containsText" text="PENDIENTES POR SUBSANAR">
      <formula>NOT(ISERROR(SEARCH("PENDIENTES POR SUBSANAR",Q311)))</formula>
    </cfRule>
    <cfRule type="containsText" dxfId="11536" priority="12257" operator="containsText" text="SIN OBSERVACIÓN">
      <formula>NOT(ISERROR(SEARCH("SIN OBSERVACIÓN",Q311)))</formula>
    </cfRule>
  </conditionalFormatting>
  <conditionalFormatting sqref="R311">
    <cfRule type="containsBlanks" dxfId="11535" priority="12239">
      <formula>LEN(TRIM(R311))=0</formula>
    </cfRule>
    <cfRule type="cellIs" dxfId="11534" priority="12241" operator="equal">
      <formula>"NO CUMPLEN CON LO SOLICITADO"</formula>
    </cfRule>
    <cfRule type="cellIs" dxfId="11533" priority="12242" operator="equal">
      <formula>"CUMPLEN CON LO SOLICITADO"</formula>
    </cfRule>
    <cfRule type="cellIs" dxfId="11532" priority="12243" operator="equal">
      <formula>"PENDIENTES"</formula>
    </cfRule>
    <cfRule type="cellIs" dxfId="11531" priority="12244" operator="equal">
      <formula>"NINGUNO"</formula>
    </cfRule>
  </conditionalFormatting>
  <conditionalFormatting sqref="H311">
    <cfRule type="notContainsBlanks" dxfId="11530" priority="12238">
      <formula>LEN(TRIM(H311))&gt;0</formula>
    </cfRule>
  </conditionalFormatting>
  <conditionalFormatting sqref="G311">
    <cfRule type="notContainsBlanks" dxfId="11529" priority="12237">
      <formula>LEN(TRIM(G311))&gt;0</formula>
    </cfRule>
  </conditionalFormatting>
  <conditionalFormatting sqref="F311">
    <cfRule type="notContainsBlanks" dxfId="11528" priority="12236">
      <formula>LEN(TRIM(F311))&gt;0</formula>
    </cfRule>
  </conditionalFormatting>
  <conditionalFormatting sqref="E311">
    <cfRule type="notContainsBlanks" dxfId="11527" priority="12235">
      <formula>LEN(TRIM(E311))&gt;0</formula>
    </cfRule>
  </conditionalFormatting>
  <conditionalFormatting sqref="D311">
    <cfRule type="notContainsBlanks" dxfId="11526" priority="12234">
      <formula>LEN(TRIM(D311))&gt;0</formula>
    </cfRule>
  </conditionalFormatting>
  <conditionalFormatting sqref="C311">
    <cfRule type="notContainsBlanks" dxfId="11525" priority="12233">
      <formula>LEN(TRIM(C311))&gt;0</formula>
    </cfRule>
  </conditionalFormatting>
  <conditionalFormatting sqref="I311">
    <cfRule type="notContainsBlanks" dxfId="11524" priority="12232">
      <formula>LEN(TRIM(I311))&gt;0</formula>
    </cfRule>
  </conditionalFormatting>
  <conditionalFormatting sqref="N321">
    <cfRule type="expression" dxfId="11523" priority="12151">
      <formula>N321=" "</formula>
    </cfRule>
    <cfRule type="expression" dxfId="11522" priority="12152">
      <formula>N321="NO PRESENTÓ CERTIFICADO"</formula>
    </cfRule>
    <cfRule type="expression" dxfId="11521" priority="12153">
      <formula>N321="PRESENTÓ CERTIFICADO"</formula>
    </cfRule>
  </conditionalFormatting>
  <conditionalFormatting sqref="P321">
    <cfRule type="expression" dxfId="11520" priority="12132">
      <formula>Q321="NO SUBSANABLE"</formula>
    </cfRule>
    <cfRule type="expression" dxfId="11519" priority="12134">
      <formula>Q321="REQUERIMIENTOS SUBSANADOS"</formula>
    </cfRule>
    <cfRule type="expression" dxfId="11518" priority="12135">
      <formula>Q321="PENDIENTES POR SUBSANAR"</formula>
    </cfRule>
    <cfRule type="expression" dxfId="11517" priority="12140">
      <formula>Q321="SIN OBSERVACIÓN"</formula>
    </cfRule>
    <cfRule type="containsBlanks" dxfId="11516" priority="12141">
      <formula>LEN(TRIM(P321))=0</formula>
    </cfRule>
  </conditionalFormatting>
  <conditionalFormatting sqref="O321">
    <cfRule type="cellIs" dxfId="11515" priority="12133" operator="equal">
      <formula>"PENDIENTE POR DESCRIPCIÓN"</formula>
    </cfRule>
    <cfRule type="cellIs" dxfId="11514" priority="12137" operator="equal">
      <formula>"DESCRIPCIÓN INSUFICIENTE"</formula>
    </cfRule>
    <cfRule type="cellIs" dxfId="11513" priority="12138" operator="equal">
      <formula>"NO ESTÁ ACORDE A ITEM 5.2.1 (T.R.)"</formula>
    </cfRule>
    <cfRule type="cellIs" dxfId="11512" priority="12139" operator="equal">
      <formula>"ACORDE A ITEM 5.2.1 (T.R.)"</formula>
    </cfRule>
  </conditionalFormatting>
  <conditionalFormatting sqref="Q321">
    <cfRule type="containsBlanks" dxfId="11511" priority="12127">
      <formula>LEN(TRIM(Q321))=0</formula>
    </cfRule>
    <cfRule type="cellIs" dxfId="11510" priority="12136" operator="equal">
      <formula>"REQUERIMIENTOS SUBSANADOS"</formula>
    </cfRule>
    <cfRule type="containsText" dxfId="11509" priority="12142" operator="containsText" text="NO SUBSANABLE">
      <formula>NOT(ISERROR(SEARCH("NO SUBSANABLE",Q321)))</formula>
    </cfRule>
    <cfRule type="containsText" dxfId="11508" priority="12143" operator="containsText" text="PENDIENTES POR SUBSANAR">
      <formula>NOT(ISERROR(SEARCH("PENDIENTES POR SUBSANAR",Q321)))</formula>
    </cfRule>
    <cfRule type="containsText" dxfId="11507" priority="12144" operator="containsText" text="SIN OBSERVACIÓN">
      <formula>NOT(ISERROR(SEARCH("SIN OBSERVACIÓN",Q321)))</formula>
    </cfRule>
  </conditionalFormatting>
  <conditionalFormatting sqref="R321">
    <cfRule type="containsBlanks" dxfId="11506" priority="12126">
      <formula>LEN(TRIM(R321))=0</formula>
    </cfRule>
    <cfRule type="cellIs" dxfId="11505" priority="12128" operator="equal">
      <formula>"NO CUMPLEN CON LO SOLICITADO"</formula>
    </cfRule>
    <cfRule type="cellIs" dxfId="11504" priority="12129" operator="equal">
      <formula>"CUMPLEN CON LO SOLICITADO"</formula>
    </cfRule>
    <cfRule type="cellIs" dxfId="11503" priority="12130" operator="equal">
      <formula>"PENDIENTES"</formula>
    </cfRule>
    <cfRule type="cellIs" dxfId="11502" priority="12131" operator="equal">
      <formula>"NINGUNO"</formula>
    </cfRule>
  </conditionalFormatting>
  <conditionalFormatting sqref="B336">
    <cfRule type="cellIs" dxfId="11501" priority="12122" operator="equal">
      <formula>"NO CUMPLE CON LA EXPERIENCIA REQUERIDA"</formula>
    </cfRule>
    <cfRule type="cellIs" dxfId="11500" priority="12123" operator="equal">
      <formula>"CUMPLE CON LA EXPERIENCIA REQUERIDA"</formula>
    </cfRule>
  </conditionalFormatting>
  <conditionalFormatting sqref="H321">
    <cfRule type="notContainsBlanks" dxfId="11499" priority="12121">
      <formula>LEN(TRIM(H321))&gt;0</formula>
    </cfRule>
  </conditionalFormatting>
  <conditionalFormatting sqref="G321">
    <cfRule type="notContainsBlanks" dxfId="11498" priority="12120">
      <formula>LEN(TRIM(G321))&gt;0</formula>
    </cfRule>
  </conditionalFormatting>
  <conditionalFormatting sqref="F321">
    <cfRule type="notContainsBlanks" dxfId="11497" priority="12119">
      <formula>LEN(TRIM(F321))&gt;0</formula>
    </cfRule>
  </conditionalFormatting>
  <conditionalFormatting sqref="E321">
    <cfRule type="notContainsBlanks" dxfId="11496" priority="12118">
      <formula>LEN(TRIM(E321))&gt;0</formula>
    </cfRule>
  </conditionalFormatting>
  <conditionalFormatting sqref="D321">
    <cfRule type="notContainsBlanks" dxfId="11495" priority="12117">
      <formula>LEN(TRIM(D321))&gt;0</formula>
    </cfRule>
  </conditionalFormatting>
  <conditionalFormatting sqref="C321">
    <cfRule type="notContainsBlanks" dxfId="11494" priority="12116">
      <formula>LEN(TRIM(C321))&gt;0</formula>
    </cfRule>
  </conditionalFormatting>
  <conditionalFormatting sqref="I321">
    <cfRule type="notContainsBlanks" dxfId="11493" priority="12115">
      <formula>LEN(TRIM(I321))&gt;0</formula>
    </cfRule>
  </conditionalFormatting>
  <conditionalFormatting sqref="N324 N327">
    <cfRule type="expression" dxfId="11492" priority="12112">
      <formula>N324=" "</formula>
    </cfRule>
    <cfRule type="expression" dxfId="11491" priority="12113">
      <formula>N324="NO PRESENTÓ CERTIFICADO"</formula>
    </cfRule>
    <cfRule type="expression" dxfId="11490" priority="12114">
      <formula>N324="PRESENTÓ CERTIFICADO"</formula>
    </cfRule>
  </conditionalFormatting>
  <conditionalFormatting sqref="P324 P327">
    <cfRule type="expression" dxfId="11489" priority="12099">
      <formula>Q324="NO SUBSANABLE"</formula>
    </cfRule>
    <cfRule type="expression" dxfId="11488" priority="12101">
      <formula>Q324="REQUERIMIENTOS SUBSANADOS"</formula>
    </cfRule>
    <cfRule type="expression" dxfId="11487" priority="12102">
      <formula>Q324="PENDIENTES POR SUBSANAR"</formula>
    </cfRule>
    <cfRule type="expression" dxfId="11486" priority="12107">
      <formula>Q324="SIN OBSERVACIÓN"</formula>
    </cfRule>
    <cfRule type="containsBlanks" dxfId="11485" priority="12108">
      <formula>LEN(TRIM(P324))=0</formula>
    </cfRule>
  </conditionalFormatting>
  <conditionalFormatting sqref="O324 O327">
    <cfRule type="cellIs" dxfId="11484" priority="12100" operator="equal">
      <formula>"PENDIENTE POR DESCRIPCIÓN"</formula>
    </cfRule>
    <cfRule type="cellIs" dxfId="11483" priority="12104" operator="equal">
      <formula>"DESCRIPCIÓN INSUFICIENTE"</formula>
    </cfRule>
    <cfRule type="cellIs" dxfId="11482" priority="12105" operator="equal">
      <formula>"NO ESTÁ ACORDE A ITEM 5.2.1 (T.R.)"</formula>
    </cfRule>
    <cfRule type="cellIs" dxfId="11481" priority="12106" operator="equal">
      <formula>"ACORDE A ITEM 5.2.1 (T.R.)"</formula>
    </cfRule>
  </conditionalFormatting>
  <conditionalFormatting sqref="Q324 Q327">
    <cfRule type="containsBlanks" dxfId="11480" priority="12094">
      <formula>LEN(TRIM(Q324))=0</formula>
    </cfRule>
    <cfRule type="cellIs" dxfId="11479" priority="12103" operator="equal">
      <formula>"REQUERIMIENTOS SUBSANADOS"</formula>
    </cfRule>
    <cfRule type="containsText" dxfId="11478" priority="12109" operator="containsText" text="NO SUBSANABLE">
      <formula>NOT(ISERROR(SEARCH("NO SUBSANABLE",Q324)))</formula>
    </cfRule>
    <cfRule type="containsText" dxfId="11477" priority="12110" operator="containsText" text="PENDIENTES POR SUBSANAR">
      <formula>NOT(ISERROR(SEARCH("PENDIENTES POR SUBSANAR",Q324)))</formula>
    </cfRule>
    <cfRule type="containsText" dxfId="11476" priority="12111" operator="containsText" text="SIN OBSERVACIÓN">
      <formula>NOT(ISERROR(SEARCH("SIN OBSERVACIÓN",Q324)))</formula>
    </cfRule>
  </conditionalFormatting>
  <conditionalFormatting sqref="R324 R327">
    <cfRule type="containsBlanks" dxfId="11475" priority="12093">
      <formula>LEN(TRIM(R324))=0</formula>
    </cfRule>
    <cfRule type="cellIs" dxfId="11474" priority="12095" operator="equal">
      <formula>"NO CUMPLEN CON LO SOLICITADO"</formula>
    </cfRule>
    <cfRule type="cellIs" dxfId="11473" priority="12096" operator="equal">
      <formula>"CUMPLEN CON LO SOLICITADO"</formula>
    </cfRule>
    <cfRule type="cellIs" dxfId="11472" priority="12097" operator="equal">
      <formula>"PENDIENTES"</formula>
    </cfRule>
    <cfRule type="cellIs" dxfId="11471" priority="12098" operator="equal">
      <formula>"NINGUNO"</formula>
    </cfRule>
  </conditionalFormatting>
  <conditionalFormatting sqref="H324 H327">
    <cfRule type="notContainsBlanks" dxfId="11470" priority="12092">
      <formula>LEN(TRIM(H324))&gt;0</formula>
    </cfRule>
  </conditionalFormatting>
  <conditionalFormatting sqref="G324 G327">
    <cfRule type="notContainsBlanks" dxfId="11469" priority="12091">
      <formula>LEN(TRIM(G324))&gt;0</formula>
    </cfRule>
  </conditionalFormatting>
  <conditionalFormatting sqref="F324 F327">
    <cfRule type="notContainsBlanks" dxfId="11468" priority="12090">
      <formula>LEN(TRIM(F324))&gt;0</formula>
    </cfRule>
  </conditionalFormatting>
  <conditionalFormatting sqref="E324 E327">
    <cfRule type="notContainsBlanks" dxfId="11467" priority="12089">
      <formula>LEN(TRIM(E324))&gt;0</formula>
    </cfRule>
  </conditionalFormatting>
  <conditionalFormatting sqref="D324 D327">
    <cfRule type="notContainsBlanks" dxfId="11466" priority="12088">
      <formula>LEN(TRIM(D324))&gt;0</formula>
    </cfRule>
  </conditionalFormatting>
  <conditionalFormatting sqref="C324 C327">
    <cfRule type="notContainsBlanks" dxfId="11465" priority="12087">
      <formula>LEN(TRIM(C324))&gt;0</formula>
    </cfRule>
  </conditionalFormatting>
  <conditionalFormatting sqref="I324 I327">
    <cfRule type="notContainsBlanks" dxfId="11464" priority="12086">
      <formula>LEN(TRIM(I324))&gt;0</formula>
    </cfRule>
  </conditionalFormatting>
  <conditionalFormatting sqref="N330">
    <cfRule type="expression" dxfId="11463" priority="12083">
      <formula>N330=" "</formula>
    </cfRule>
    <cfRule type="expression" dxfId="11462" priority="12084">
      <formula>N330="NO PRESENTÓ CERTIFICADO"</formula>
    </cfRule>
    <cfRule type="expression" dxfId="11461" priority="12085">
      <formula>N330="PRESENTÓ CERTIFICADO"</formula>
    </cfRule>
  </conditionalFormatting>
  <conditionalFormatting sqref="P330">
    <cfRule type="expression" dxfId="11460" priority="12070">
      <formula>Q330="NO SUBSANABLE"</formula>
    </cfRule>
    <cfRule type="expression" dxfId="11459" priority="12072">
      <formula>Q330="REQUERIMIENTOS SUBSANADOS"</formula>
    </cfRule>
    <cfRule type="expression" dxfId="11458" priority="12073">
      <formula>Q330="PENDIENTES POR SUBSANAR"</formula>
    </cfRule>
    <cfRule type="expression" dxfId="11457" priority="12078">
      <formula>Q330="SIN OBSERVACIÓN"</formula>
    </cfRule>
    <cfRule type="containsBlanks" dxfId="11456" priority="12079">
      <formula>LEN(TRIM(P330))=0</formula>
    </cfRule>
  </conditionalFormatting>
  <conditionalFormatting sqref="O330">
    <cfRule type="cellIs" dxfId="11455" priority="12071" operator="equal">
      <formula>"PENDIENTE POR DESCRIPCIÓN"</formula>
    </cfRule>
    <cfRule type="cellIs" dxfId="11454" priority="12075" operator="equal">
      <formula>"DESCRIPCIÓN INSUFICIENTE"</formula>
    </cfRule>
    <cfRule type="cellIs" dxfId="11453" priority="12076" operator="equal">
      <formula>"NO ESTÁ ACORDE A ITEM 5.2.1 (T.R.)"</formula>
    </cfRule>
    <cfRule type="cellIs" dxfId="11452" priority="12077" operator="equal">
      <formula>"ACORDE A ITEM 5.2.1 (T.R.)"</formula>
    </cfRule>
  </conditionalFormatting>
  <conditionalFormatting sqref="Q330">
    <cfRule type="containsBlanks" dxfId="11451" priority="12065">
      <formula>LEN(TRIM(Q330))=0</formula>
    </cfRule>
    <cfRule type="cellIs" dxfId="11450" priority="12074" operator="equal">
      <formula>"REQUERIMIENTOS SUBSANADOS"</formula>
    </cfRule>
    <cfRule type="containsText" dxfId="11449" priority="12080" operator="containsText" text="NO SUBSANABLE">
      <formula>NOT(ISERROR(SEARCH("NO SUBSANABLE",Q330)))</formula>
    </cfRule>
    <cfRule type="containsText" dxfId="11448" priority="12081" operator="containsText" text="PENDIENTES POR SUBSANAR">
      <formula>NOT(ISERROR(SEARCH("PENDIENTES POR SUBSANAR",Q330)))</formula>
    </cfRule>
    <cfRule type="containsText" dxfId="11447" priority="12082" operator="containsText" text="SIN OBSERVACIÓN">
      <formula>NOT(ISERROR(SEARCH("SIN OBSERVACIÓN",Q330)))</formula>
    </cfRule>
  </conditionalFormatting>
  <conditionalFormatting sqref="R330">
    <cfRule type="containsBlanks" dxfId="11446" priority="12064">
      <formula>LEN(TRIM(R330))=0</formula>
    </cfRule>
    <cfRule type="cellIs" dxfId="11445" priority="12066" operator="equal">
      <formula>"NO CUMPLEN CON LO SOLICITADO"</formula>
    </cfRule>
    <cfRule type="cellIs" dxfId="11444" priority="12067" operator="equal">
      <formula>"CUMPLEN CON LO SOLICITADO"</formula>
    </cfRule>
    <cfRule type="cellIs" dxfId="11443" priority="12068" operator="equal">
      <formula>"PENDIENTES"</formula>
    </cfRule>
    <cfRule type="cellIs" dxfId="11442" priority="12069" operator="equal">
      <formula>"NINGUNO"</formula>
    </cfRule>
  </conditionalFormatting>
  <conditionalFormatting sqref="H330">
    <cfRule type="notContainsBlanks" dxfId="11441" priority="12063">
      <formula>LEN(TRIM(H330))&gt;0</formula>
    </cfRule>
  </conditionalFormatting>
  <conditionalFormatting sqref="G330">
    <cfRule type="notContainsBlanks" dxfId="11440" priority="12062">
      <formula>LEN(TRIM(G330))&gt;0</formula>
    </cfRule>
  </conditionalFormatting>
  <conditionalFormatting sqref="F330">
    <cfRule type="notContainsBlanks" dxfId="11439" priority="12061">
      <formula>LEN(TRIM(F330))&gt;0</formula>
    </cfRule>
  </conditionalFormatting>
  <conditionalFormatting sqref="E330">
    <cfRule type="notContainsBlanks" dxfId="11438" priority="12060">
      <formula>LEN(TRIM(E330))&gt;0</formula>
    </cfRule>
  </conditionalFormatting>
  <conditionalFormatting sqref="D330">
    <cfRule type="notContainsBlanks" dxfId="11437" priority="12059">
      <formula>LEN(TRIM(D330))&gt;0</formula>
    </cfRule>
  </conditionalFormatting>
  <conditionalFormatting sqref="C330">
    <cfRule type="notContainsBlanks" dxfId="11436" priority="12058">
      <formula>LEN(TRIM(C330))&gt;0</formula>
    </cfRule>
  </conditionalFormatting>
  <conditionalFormatting sqref="I330">
    <cfRule type="notContainsBlanks" dxfId="11435" priority="12057">
      <formula>LEN(TRIM(I330))&gt;0</formula>
    </cfRule>
  </conditionalFormatting>
  <conditionalFormatting sqref="T321">
    <cfRule type="cellIs" dxfId="11434" priority="12055" operator="equal">
      <formula>"NO"</formula>
    </cfRule>
    <cfRule type="cellIs" dxfId="11433" priority="12056" operator="equal">
      <formula>"SI"</formula>
    </cfRule>
  </conditionalFormatting>
  <conditionalFormatting sqref="N333">
    <cfRule type="expression" dxfId="11432" priority="12050">
      <formula>N333=" "</formula>
    </cfRule>
    <cfRule type="expression" dxfId="11431" priority="12051">
      <formula>N333="NO PRESENTÓ CERTIFICADO"</formula>
    </cfRule>
    <cfRule type="expression" dxfId="11430" priority="12052">
      <formula>N333="PRESENTÓ CERTIFICADO"</formula>
    </cfRule>
  </conditionalFormatting>
  <conditionalFormatting sqref="P333">
    <cfRule type="expression" dxfId="11429" priority="12037">
      <formula>Q333="NO SUBSANABLE"</formula>
    </cfRule>
    <cfRule type="expression" dxfId="11428" priority="12039">
      <formula>Q333="REQUERIMIENTOS SUBSANADOS"</formula>
    </cfRule>
    <cfRule type="expression" dxfId="11427" priority="12040">
      <formula>Q333="PENDIENTES POR SUBSANAR"</formula>
    </cfRule>
    <cfRule type="expression" dxfId="11426" priority="12045">
      <formula>Q333="SIN OBSERVACIÓN"</formula>
    </cfRule>
    <cfRule type="containsBlanks" dxfId="11425" priority="12046">
      <formula>LEN(TRIM(P333))=0</formula>
    </cfRule>
  </conditionalFormatting>
  <conditionalFormatting sqref="O333">
    <cfRule type="cellIs" dxfId="11424" priority="12038" operator="equal">
      <formula>"PENDIENTE POR DESCRIPCIÓN"</formula>
    </cfRule>
    <cfRule type="cellIs" dxfId="11423" priority="12042" operator="equal">
      <formula>"DESCRIPCIÓN INSUFICIENTE"</formula>
    </cfRule>
    <cfRule type="cellIs" dxfId="11422" priority="12043" operator="equal">
      <formula>"NO ESTÁ ACORDE A ITEM 5.2.1 (T.R.)"</formula>
    </cfRule>
    <cfRule type="cellIs" dxfId="11421" priority="12044" operator="equal">
      <formula>"ACORDE A ITEM 5.2.1 (T.R.)"</formula>
    </cfRule>
  </conditionalFormatting>
  <conditionalFormatting sqref="Q333">
    <cfRule type="containsBlanks" dxfId="11420" priority="12032">
      <formula>LEN(TRIM(Q333))=0</formula>
    </cfRule>
    <cfRule type="cellIs" dxfId="11419" priority="12041" operator="equal">
      <formula>"REQUERIMIENTOS SUBSANADOS"</formula>
    </cfRule>
    <cfRule type="containsText" dxfId="11418" priority="12047" operator="containsText" text="NO SUBSANABLE">
      <formula>NOT(ISERROR(SEARCH("NO SUBSANABLE",Q333)))</formula>
    </cfRule>
    <cfRule type="containsText" dxfId="11417" priority="12048" operator="containsText" text="PENDIENTES POR SUBSANAR">
      <formula>NOT(ISERROR(SEARCH("PENDIENTES POR SUBSANAR",Q333)))</formula>
    </cfRule>
    <cfRule type="containsText" dxfId="11416" priority="12049" operator="containsText" text="SIN OBSERVACIÓN">
      <formula>NOT(ISERROR(SEARCH("SIN OBSERVACIÓN",Q333)))</formula>
    </cfRule>
  </conditionalFormatting>
  <conditionalFormatting sqref="R333">
    <cfRule type="containsBlanks" dxfId="11415" priority="12031">
      <formula>LEN(TRIM(R333))=0</formula>
    </cfRule>
    <cfRule type="cellIs" dxfId="11414" priority="12033" operator="equal">
      <formula>"NO CUMPLEN CON LO SOLICITADO"</formula>
    </cfRule>
    <cfRule type="cellIs" dxfId="11413" priority="12034" operator="equal">
      <formula>"CUMPLEN CON LO SOLICITADO"</formula>
    </cfRule>
    <cfRule type="cellIs" dxfId="11412" priority="12035" operator="equal">
      <formula>"PENDIENTES"</formula>
    </cfRule>
    <cfRule type="cellIs" dxfId="11411" priority="12036" operator="equal">
      <formula>"NINGUNO"</formula>
    </cfRule>
  </conditionalFormatting>
  <conditionalFormatting sqref="H333">
    <cfRule type="notContainsBlanks" dxfId="11410" priority="12030">
      <formula>LEN(TRIM(H333))&gt;0</formula>
    </cfRule>
  </conditionalFormatting>
  <conditionalFormatting sqref="G333">
    <cfRule type="notContainsBlanks" dxfId="11409" priority="12029">
      <formula>LEN(TRIM(G333))&gt;0</formula>
    </cfRule>
  </conditionalFormatting>
  <conditionalFormatting sqref="F333">
    <cfRule type="notContainsBlanks" dxfId="11408" priority="12028">
      <formula>LEN(TRIM(F333))&gt;0</formula>
    </cfRule>
  </conditionalFormatting>
  <conditionalFormatting sqref="E333">
    <cfRule type="notContainsBlanks" dxfId="11407" priority="12027">
      <formula>LEN(TRIM(E333))&gt;0</formula>
    </cfRule>
  </conditionalFormatting>
  <conditionalFormatting sqref="D333">
    <cfRule type="notContainsBlanks" dxfId="11406" priority="12026">
      <formula>LEN(TRIM(D333))&gt;0</formula>
    </cfRule>
  </conditionalFormatting>
  <conditionalFormatting sqref="C333">
    <cfRule type="notContainsBlanks" dxfId="11405" priority="12025">
      <formula>LEN(TRIM(C333))&gt;0</formula>
    </cfRule>
  </conditionalFormatting>
  <conditionalFormatting sqref="I333">
    <cfRule type="notContainsBlanks" dxfId="11404" priority="12024">
      <formula>LEN(TRIM(I333))&gt;0</formula>
    </cfRule>
  </conditionalFormatting>
  <conditionalFormatting sqref="Z12:Z16">
    <cfRule type="cellIs" dxfId="11403" priority="11948" operator="equal">
      <formula>"NH"</formula>
    </cfRule>
    <cfRule type="cellIs" dxfId="11402" priority="11949" operator="equal">
      <formula>"H"</formula>
    </cfRule>
  </conditionalFormatting>
  <conditionalFormatting sqref="N35">
    <cfRule type="expression" dxfId="11401" priority="11938">
      <formula>N35=" "</formula>
    </cfRule>
    <cfRule type="expression" dxfId="11400" priority="11939">
      <formula>N35="NO PRESENTÓ CERTIFICADO"</formula>
    </cfRule>
    <cfRule type="expression" dxfId="11399" priority="11940">
      <formula>N35="PRESENTÓ CERTIFICADO"</formula>
    </cfRule>
  </conditionalFormatting>
  <conditionalFormatting sqref="P35">
    <cfRule type="expression" dxfId="11398" priority="11919">
      <formula>Q35="NO SUBSANABLE"</formula>
    </cfRule>
    <cfRule type="expression" dxfId="11397" priority="11921">
      <formula>Q35="REQUERIMIENTOS SUBSANADOS"</formula>
    </cfRule>
    <cfRule type="expression" dxfId="11396" priority="11922">
      <formula>Q35="PENDIENTES POR SUBSANAR"</formula>
    </cfRule>
    <cfRule type="expression" dxfId="11395" priority="11927">
      <formula>Q35="SIN OBSERVACIÓN"</formula>
    </cfRule>
    <cfRule type="containsBlanks" dxfId="11394" priority="11928">
      <formula>LEN(TRIM(P35))=0</formula>
    </cfRule>
  </conditionalFormatting>
  <conditionalFormatting sqref="O35">
    <cfRule type="cellIs" dxfId="11393" priority="11920" operator="equal">
      <formula>"PENDIENTE POR DESCRIPCIÓN"</formula>
    </cfRule>
    <cfRule type="cellIs" dxfId="11392" priority="11924" operator="equal">
      <formula>"DESCRIPCIÓN INSUFICIENTE"</formula>
    </cfRule>
    <cfRule type="cellIs" dxfId="11391" priority="11925" operator="equal">
      <formula>"NO ESTÁ ACORDE A ITEM 5.2.1 (T.R.)"</formula>
    </cfRule>
    <cfRule type="cellIs" dxfId="11390" priority="11926" operator="equal">
      <formula>"ACORDE A ITEM 5.2.1 (T.R.)"</formula>
    </cfRule>
  </conditionalFormatting>
  <conditionalFormatting sqref="Q35">
    <cfRule type="containsBlanks" dxfId="11389" priority="11914">
      <formula>LEN(TRIM(Q35))=0</formula>
    </cfRule>
    <cfRule type="cellIs" dxfId="11388" priority="11923" operator="equal">
      <formula>"REQUERIMIENTOS SUBSANADOS"</formula>
    </cfRule>
    <cfRule type="containsText" dxfId="11387" priority="11929" operator="containsText" text="NO SUBSANABLE">
      <formula>NOT(ISERROR(SEARCH("NO SUBSANABLE",Q35)))</formula>
    </cfRule>
    <cfRule type="containsText" dxfId="11386" priority="11930" operator="containsText" text="PENDIENTES POR SUBSANAR">
      <formula>NOT(ISERROR(SEARCH("PENDIENTES POR SUBSANAR",Q35)))</formula>
    </cfRule>
    <cfRule type="containsText" dxfId="11385" priority="11931" operator="containsText" text="SIN OBSERVACIÓN">
      <formula>NOT(ISERROR(SEARCH("SIN OBSERVACIÓN",Q35)))</formula>
    </cfRule>
  </conditionalFormatting>
  <conditionalFormatting sqref="H35">
    <cfRule type="notContainsBlanks" dxfId="11384" priority="11912">
      <formula>LEN(TRIM(H35))&gt;0</formula>
    </cfRule>
  </conditionalFormatting>
  <conditionalFormatting sqref="G35">
    <cfRule type="notContainsBlanks" dxfId="11383" priority="11911">
      <formula>LEN(TRIM(G35))&gt;0</formula>
    </cfRule>
  </conditionalFormatting>
  <conditionalFormatting sqref="F35 F38 F41">
    <cfRule type="notContainsBlanks" dxfId="11382" priority="11910">
      <formula>LEN(TRIM(F35))&gt;0</formula>
    </cfRule>
  </conditionalFormatting>
  <conditionalFormatting sqref="E35">
    <cfRule type="notContainsBlanks" dxfId="11381" priority="11909">
      <formula>LEN(TRIM(E35))&gt;0</formula>
    </cfRule>
  </conditionalFormatting>
  <conditionalFormatting sqref="D35">
    <cfRule type="notContainsBlanks" dxfId="11380" priority="11908">
      <formula>LEN(TRIM(D35))&gt;0</formula>
    </cfRule>
  </conditionalFormatting>
  <conditionalFormatting sqref="C35">
    <cfRule type="notContainsBlanks" dxfId="11379" priority="11907">
      <formula>LEN(TRIM(C35))&gt;0</formula>
    </cfRule>
  </conditionalFormatting>
  <conditionalFormatting sqref="I35">
    <cfRule type="notContainsBlanks" dxfId="11378" priority="11906">
      <formula>LEN(TRIM(I35))&gt;0</formula>
    </cfRule>
  </conditionalFormatting>
  <conditionalFormatting sqref="Q38 Q41">
    <cfRule type="containsBlanks" dxfId="11377" priority="11885">
      <formula>LEN(TRIM(Q38))=0</formula>
    </cfRule>
    <cfRule type="cellIs" dxfId="11376" priority="11894" operator="equal">
      <formula>"REQUERIMIENTOS SUBSANADOS"</formula>
    </cfRule>
    <cfRule type="containsText" dxfId="11375" priority="11900" operator="containsText" text="NO SUBSANABLE">
      <formula>NOT(ISERROR(SEARCH("NO SUBSANABLE",Q38)))</formula>
    </cfRule>
    <cfRule type="containsText" dxfId="11374" priority="11901" operator="containsText" text="PENDIENTES POR SUBSANAR">
      <formula>NOT(ISERROR(SEARCH("PENDIENTES POR SUBSANAR",Q38)))</formula>
    </cfRule>
    <cfRule type="containsText" dxfId="11373" priority="11902" operator="containsText" text="SIN OBSERVACIÓN">
      <formula>NOT(ISERROR(SEARCH("SIN OBSERVACIÓN",Q38)))</formula>
    </cfRule>
  </conditionalFormatting>
  <conditionalFormatting sqref="H38 H41">
    <cfRule type="notContainsBlanks" dxfId="11372" priority="11883">
      <formula>LEN(TRIM(H38))&gt;0</formula>
    </cfRule>
  </conditionalFormatting>
  <conditionalFormatting sqref="G38 G41">
    <cfRule type="notContainsBlanks" dxfId="11371" priority="11882">
      <formula>LEN(TRIM(G38))&gt;0</formula>
    </cfRule>
  </conditionalFormatting>
  <conditionalFormatting sqref="E38 E41">
    <cfRule type="notContainsBlanks" dxfId="11370" priority="11880">
      <formula>LEN(TRIM(E38))&gt;0</formula>
    </cfRule>
  </conditionalFormatting>
  <conditionalFormatting sqref="D38 D41">
    <cfRule type="notContainsBlanks" dxfId="11369" priority="11879">
      <formula>LEN(TRIM(D38))&gt;0</formula>
    </cfRule>
  </conditionalFormatting>
  <conditionalFormatting sqref="C38 C41">
    <cfRule type="notContainsBlanks" dxfId="11368" priority="11878">
      <formula>LEN(TRIM(C38))&gt;0</formula>
    </cfRule>
  </conditionalFormatting>
  <conditionalFormatting sqref="I38 I41">
    <cfRule type="notContainsBlanks" dxfId="11367" priority="11877">
      <formula>LEN(TRIM(I38))&gt;0</formula>
    </cfRule>
  </conditionalFormatting>
  <conditionalFormatting sqref="N44">
    <cfRule type="expression" dxfId="11366" priority="11874">
      <formula>N44=" "</formula>
    </cfRule>
    <cfRule type="expression" dxfId="11365" priority="11875">
      <formula>N44="NO PRESENTÓ CERTIFICADO"</formula>
    </cfRule>
    <cfRule type="expression" dxfId="11364" priority="11876">
      <formula>N44="PRESENTÓ CERTIFICADO"</formula>
    </cfRule>
  </conditionalFormatting>
  <conditionalFormatting sqref="P44">
    <cfRule type="expression" dxfId="11363" priority="11861">
      <formula>Q44="NO SUBSANABLE"</formula>
    </cfRule>
    <cfRule type="expression" dxfId="11362" priority="11863">
      <formula>Q44="REQUERIMIENTOS SUBSANADOS"</formula>
    </cfRule>
    <cfRule type="expression" dxfId="11361" priority="11864">
      <formula>Q44="PENDIENTES POR SUBSANAR"</formula>
    </cfRule>
    <cfRule type="expression" dxfId="11360" priority="11869">
      <formula>Q44="SIN OBSERVACIÓN"</formula>
    </cfRule>
    <cfRule type="containsBlanks" dxfId="11359" priority="11870">
      <formula>LEN(TRIM(P44))=0</formula>
    </cfRule>
  </conditionalFormatting>
  <conditionalFormatting sqref="O44">
    <cfRule type="cellIs" dxfId="11358" priority="11862" operator="equal">
      <formula>"PENDIENTE POR DESCRIPCIÓN"</formula>
    </cfRule>
    <cfRule type="cellIs" dxfId="11357" priority="11866" operator="equal">
      <formula>"DESCRIPCIÓN INSUFICIENTE"</formula>
    </cfRule>
    <cfRule type="cellIs" dxfId="11356" priority="11867" operator="equal">
      <formula>"NO ESTÁ ACORDE A ITEM 5.2.1 (T.R.)"</formula>
    </cfRule>
    <cfRule type="cellIs" dxfId="11355" priority="11868" operator="equal">
      <formula>"ACORDE A ITEM 5.2.1 (T.R.)"</formula>
    </cfRule>
  </conditionalFormatting>
  <conditionalFormatting sqref="Q44">
    <cfRule type="containsBlanks" dxfId="11354" priority="11856">
      <formula>LEN(TRIM(Q44))=0</formula>
    </cfRule>
    <cfRule type="cellIs" dxfId="11353" priority="11865" operator="equal">
      <formula>"REQUERIMIENTOS SUBSANADOS"</formula>
    </cfRule>
    <cfRule type="containsText" dxfId="11352" priority="11871" operator="containsText" text="NO SUBSANABLE">
      <formula>NOT(ISERROR(SEARCH("NO SUBSANABLE",Q44)))</formula>
    </cfRule>
    <cfRule type="containsText" dxfId="11351" priority="11872" operator="containsText" text="PENDIENTES POR SUBSANAR">
      <formula>NOT(ISERROR(SEARCH("PENDIENTES POR SUBSANAR",Q44)))</formula>
    </cfRule>
    <cfRule type="containsText" dxfId="11350" priority="11873" operator="containsText" text="SIN OBSERVACIÓN">
      <formula>NOT(ISERROR(SEARCH("SIN OBSERVACIÓN",Q44)))</formula>
    </cfRule>
  </conditionalFormatting>
  <conditionalFormatting sqref="H44">
    <cfRule type="notContainsBlanks" dxfId="11349" priority="11854">
      <formula>LEN(TRIM(H44))&gt;0</formula>
    </cfRule>
  </conditionalFormatting>
  <conditionalFormatting sqref="G44">
    <cfRule type="notContainsBlanks" dxfId="11348" priority="11853">
      <formula>LEN(TRIM(G44))&gt;0</formula>
    </cfRule>
  </conditionalFormatting>
  <conditionalFormatting sqref="F44">
    <cfRule type="notContainsBlanks" dxfId="11347" priority="11852">
      <formula>LEN(TRIM(F44))&gt;0</formula>
    </cfRule>
  </conditionalFormatting>
  <conditionalFormatting sqref="E44">
    <cfRule type="notContainsBlanks" dxfId="11346" priority="11851">
      <formula>LEN(TRIM(E44))&gt;0</formula>
    </cfRule>
  </conditionalFormatting>
  <conditionalFormatting sqref="D44">
    <cfRule type="notContainsBlanks" dxfId="11345" priority="11850">
      <formula>LEN(TRIM(D44))&gt;0</formula>
    </cfRule>
  </conditionalFormatting>
  <conditionalFormatting sqref="C44">
    <cfRule type="notContainsBlanks" dxfId="11344" priority="11849">
      <formula>LEN(TRIM(C44))&gt;0</formula>
    </cfRule>
  </conditionalFormatting>
  <conditionalFormatting sqref="I44">
    <cfRule type="notContainsBlanks" dxfId="11343" priority="11848">
      <formula>LEN(TRIM(I44))&gt;0</formula>
    </cfRule>
  </conditionalFormatting>
  <conditionalFormatting sqref="T35">
    <cfRule type="cellIs" dxfId="11342" priority="11846" operator="equal">
      <formula>"NO"</formula>
    </cfRule>
    <cfRule type="cellIs" dxfId="11341" priority="11847" operator="equal">
      <formula>"SI"</formula>
    </cfRule>
  </conditionalFormatting>
  <conditionalFormatting sqref="N47">
    <cfRule type="expression" dxfId="11340" priority="11841">
      <formula>N47=" "</formula>
    </cfRule>
    <cfRule type="expression" dxfId="11339" priority="11842">
      <formula>N47="NO PRESENTÓ CERTIFICADO"</formula>
    </cfRule>
    <cfRule type="expression" dxfId="11338" priority="11843">
      <formula>N47="PRESENTÓ CERTIFICADO"</formula>
    </cfRule>
  </conditionalFormatting>
  <conditionalFormatting sqref="P47">
    <cfRule type="expression" dxfId="11337" priority="11828">
      <formula>Q47="NO SUBSANABLE"</formula>
    </cfRule>
    <cfRule type="expression" dxfId="11336" priority="11830">
      <formula>Q47="REQUERIMIENTOS SUBSANADOS"</formula>
    </cfRule>
    <cfRule type="expression" dxfId="11335" priority="11831">
      <formula>Q47="PENDIENTES POR SUBSANAR"</formula>
    </cfRule>
    <cfRule type="expression" dxfId="11334" priority="11836">
      <formula>Q47="SIN OBSERVACIÓN"</formula>
    </cfRule>
    <cfRule type="containsBlanks" dxfId="11333" priority="11837">
      <formula>LEN(TRIM(P47))=0</formula>
    </cfRule>
  </conditionalFormatting>
  <conditionalFormatting sqref="O47">
    <cfRule type="cellIs" dxfId="11332" priority="11829" operator="equal">
      <formula>"PENDIENTE POR DESCRIPCIÓN"</formula>
    </cfRule>
    <cfRule type="cellIs" dxfId="11331" priority="11833" operator="equal">
      <formula>"DESCRIPCIÓN INSUFICIENTE"</formula>
    </cfRule>
    <cfRule type="cellIs" dxfId="11330" priority="11834" operator="equal">
      <formula>"NO ESTÁ ACORDE A ITEM 5.2.1 (T.R.)"</formula>
    </cfRule>
    <cfRule type="cellIs" dxfId="11329" priority="11835" operator="equal">
      <formula>"ACORDE A ITEM 5.2.1 (T.R.)"</formula>
    </cfRule>
  </conditionalFormatting>
  <conditionalFormatting sqref="Q47">
    <cfRule type="containsBlanks" dxfId="11328" priority="11823">
      <formula>LEN(TRIM(Q47))=0</formula>
    </cfRule>
    <cfRule type="cellIs" dxfId="11327" priority="11832" operator="equal">
      <formula>"REQUERIMIENTOS SUBSANADOS"</formula>
    </cfRule>
    <cfRule type="containsText" dxfId="11326" priority="11838" operator="containsText" text="NO SUBSANABLE">
      <formula>NOT(ISERROR(SEARCH("NO SUBSANABLE",Q47)))</formula>
    </cfRule>
    <cfRule type="containsText" dxfId="11325" priority="11839" operator="containsText" text="PENDIENTES POR SUBSANAR">
      <formula>NOT(ISERROR(SEARCH("PENDIENTES POR SUBSANAR",Q47)))</formula>
    </cfRule>
    <cfRule type="containsText" dxfId="11324" priority="11840" operator="containsText" text="SIN OBSERVACIÓN">
      <formula>NOT(ISERROR(SEARCH("SIN OBSERVACIÓN",Q47)))</formula>
    </cfRule>
  </conditionalFormatting>
  <conditionalFormatting sqref="R47">
    <cfRule type="containsBlanks" dxfId="11323" priority="11822">
      <formula>LEN(TRIM(R47))=0</formula>
    </cfRule>
    <cfRule type="cellIs" dxfId="11322" priority="11824" operator="equal">
      <formula>"NO CUMPLEN CON LO SOLICITADO"</formula>
    </cfRule>
    <cfRule type="cellIs" dxfId="11321" priority="11825" operator="equal">
      <formula>"CUMPLEN CON LO SOLICITADO"</formula>
    </cfRule>
    <cfRule type="cellIs" dxfId="11320" priority="11826" operator="equal">
      <formula>"PENDIENTES"</formula>
    </cfRule>
    <cfRule type="cellIs" dxfId="11319" priority="11827" operator="equal">
      <formula>"NINGUNO"</formula>
    </cfRule>
  </conditionalFormatting>
  <conditionalFormatting sqref="H47">
    <cfRule type="notContainsBlanks" dxfId="11318" priority="11821">
      <formula>LEN(TRIM(H47))&gt;0</formula>
    </cfRule>
  </conditionalFormatting>
  <conditionalFormatting sqref="G47">
    <cfRule type="notContainsBlanks" dxfId="11317" priority="11820">
      <formula>LEN(TRIM(G47))&gt;0</formula>
    </cfRule>
  </conditionalFormatting>
  <conditionalFormatting sqref="F47">
    <cfRule type="notContainsBlanks" dxfId="11316" priority="11819">
      <formula>LEN(TRIM(F47))&gt;0</formula>
    </cfRule>
  </conditionalFormatting>
  <conditionalFormatting sqref="E47">
    <cfRule type="notContainsBlanks" dxfId="11315" priority="11818">
      <formula>LEN(TRIM(E47))&gt;0</formula>
    </cfRule>
  </conditionalFormatting>
  <conditionalFormatting sqref="D47">
    <cfRule type="notContainsBlanks" dxfId="11314" priority="11817">
      <formula>LEN(TRIM(D47))&gt;0</formula>
    </cfRule>
  </conditionalFormatting>
  <conditionalFormatting sqref="C47">
    <cfRule type="notContainsBlanks" dxfId="11313" priority="11816">
      <formula>LEN(TRIM(C47))&gt;0</formula>
    </cfRule>
  </conditionalFormatting>
  <conditionalFormatting sqref="I47">
    <cfRule type="notContainsBlanks" dxfId="11312" priority="11815">
      <formula>LEN(TRIM(I47))&gt;0</formula>
    </cfRule>
  </conditionalFormatting>
  <conditionalFormatting sqref="N57">
    <cfRule type="expression" dxfId="11311" priority="11734">
      <formula>N57=" "</formula>
    </cfRule>
    <cfRule type="expression" dxfId="11310" priority="11735">
      <formula>N57="NO PRESENTÓ CERTIFICADO"</formula>
    </cfRule>
    <cfRule type="expression" dxfId="11309" priority="11736">
      <formula>N57="PRESENTÓ CERTIFICADO"</formula>
    </cfRule>
  </conditionalFormatting>
  <conditionalFormatting sqref="P57">
    <cfRule type="expression" dxfId="11308" priority="11715">
      <formula>Q57="NO SUBSANABLE"</formula>
    </cfRule>
    <cfRule type="expression" dxfId="11307" priority="11717">
      <formula>Q57="REQUERIMIENTOS SUBSANADOS"</formula>
    </cfRule>
    <cfRule type="expression" dxfId="11306" priority="11718">
      <formula>Q57="PENDIENTES POR SUBSANAR"</formula>
    </cfRule>
    <cfRule type="expression" dxfId="11305" priority="11723">
      <formula>Q57="SIN OBSERVACIÓN"</formula>
    </cfRule>
    <cfRule type="containsBlanks" dxfId="11304" priority="11724">
      <formula>LEN(TRIM(P57))=0</formula>
    </cfRule>
  </conditionalFormatting>
  <conditionalFormatting sqref="O57">
    <cfRule type="cellIs" dxfId="11303" priority="11716" operator="equal">
      <formula>"PENDIENTE POR DESCRIPCIÓN"</formula>
    </cfRule>
    <cfRule type="cellIs" dxfId="11302" priority="11720" operator="equal">
      <formula>"DESCRIPCIÓN INSUFICIENTE"</formula>
    </cfRule>
    <cfRule type="cellIs" dxfId="11301" priority="11721" operator="equal">
      <formula>"NO ESTÁ ACORDE A ITEM 5.2.1 (T.R.)"</formula>
    </cfRule>
    <cfRule type="cellIs" dxfId="11300" priority="11722" operator="equal">
      <formula>"ACORDE A ITEM 5.2.1 (T.R.)"</formula>
    </cfRule>
  </conditionalFormatting>
  <conditionalFormatting sqref="Q57">
    <cfRule type="containsBlanks" dxfId="11299" priority="11710">
      <formula>LEN(TRIM(Q57))=0</formula>
    </cfRule>
    <cfRule type="cellIs" dxfId="11298" priority="11719" operator="equal">
      <formula>"REQUERIMIENTOS SUBSANADOS"</formula>
    </cfRule>
    <cfRule type="containsText" dxfId="11297" priority="11725" operator="containsText" text="NO SUBSANABLE">
      <formula>NOT(ISERROR(SEARCH("NO SUBSANABLE",Q57)))</formula>
    </cfRule>
    <cfRule type="containsText" dxfId="11296" priority="11726" operator="containsText" text="PENDIENTES POR SUBSANAR">
      <formula>NOT(ISERROR(SEARCH("PENDIENTES POR SUBSANAR",Q57)))</formula>
    </cfRule>
    <cfRule type="containsText" dxfId="11295" priority="11727" operator="containsText" text="SIN OBSERVACIÓN">
      <formula>NOT(ISERROR(SEARCH("SIN OBSERVACIÓN",Q57)))</formula>
    </cfRule>
  </conditionalFormatting>
  <conditionalFormatting sqref="R57">
    <cfRule type="containsBlanks" dxfId="11294" priority="11709">
      <formula>LEN(TRIM(R57))=0</formula>
    </cfRule>
    <cfRule type="cellIs" dxfId="11293" priority="11711" operator="equal">
      <formula>"NO CUMPLEN CON LO SOLICITADO"</formula>
    </cfRule>
    <cfRule type="cellIs" dxfId="11292" priority="11712" operator="equal">
      <formula>"CUMPLEN CON LO SOLICITADO"</formula>
    </cfRule>
    <cfRule type="cellIs" dxfId="11291" priority="11713" operator="equal">
      <formula>"PENDIENTES"</formula>
    </cfRule>
    <cfRule type="cellIs" dxfId="11290" priority="11714" operator="equal">
      <formula>"NINGUNO"</formula>
    </cfRule>
  </conditionalFormatting>
  <conditionalFormatting sqref="H57">
    <cfRule type="notContainsBlanks" dxfId="11289" priority="11708">
      <formula>LEN(TRIM(H57))&gt;0</formula>
    </cfRule>
  </conditionalFormatting>
  <conditionalFormatting sqref="G57">
    <cfRule type="notContainsBlanks" dxfId="11288" priority="11707">
      <formula>LEN(TRIM(G57))&gt;0</formula>
    </cfRule>
  </conditionalFormatting>
  <conditionalFormatting sqref="F57 F60 F63">
    <cfRule type="notContainsBlanks" dxfId="11287" priority="11706">
      <formula>LEN(TRIM(F57))&gt;0</formula>
    </cfRule>
  </conditionalFormatting>
  <conditionalFormatting sqref="E57">
    <cfRule type="notContainsBlanks" dxfId="11286" priority="11705">
      <formula>LEN(TRIM(E57))&gt;0</formula>
    </cfRule>
  </conditionalFormatting>
  <conditionalFormatting sqref="D57">
    <cfRule type="notContainsBlanks" dxfId="11285" priority="11704">
      <formula>LEN(TRIM(D57))&gt;0</formula>
    </cfRule>
  </conditionalFormatting>
  <conditionalFormatting sqref="C57">
    <cfRule type="notContainsBlanks" dxfId="11284" priority="11703">
      <formula>LEN(TRIM(C57))&gt;0</formula>
    </cfRule>
  </conditionalFormatting>
  <conditionalFormatting sqref="I57">
    <cfRule type="notContainsBlanks" dxfId="11283" priority="11702">
      <formula>LEN(TRIM(I57))&gt;0</formula>
    </cfRule>
  </conditionalFormatting>
  <conditionalFormatting sqref="H60 H63">
    <cfRule type="notContainsBlanks" dxfId="11282" priority="11679">
      <formula>LEN(TRIM(H60))&gt;0</formula>
    </cfRule>
  </conditionalFormatting>
  <conditionalFormatting sqref="G60 G63">
    <cfRule type="notContainsBlanks" dxfId="11281" priority="11678">
      <formula>LEN(TRIM(G60))&gt;0</formula>
    </cfRule>
  </conditionalFormatting>
  <conditionalFormatting sqref="D60 D63">
    <cfRule type="notContainsBlanks" dxfId="11280" priority="11675">
      <formula>LEN(TRIM(D60))&gt;0</formula>
    </cfRule>
  </conditionalFormatting>
  <conditionalFormatting sqref="C60 C63">
    <cfRule type="notContainsBlanks" dxfId="11279" priority="11674">
      <formula>LEN(TRIM(C60))&gt;0</formula>
    </cfRule>
  </conditionalFormatting>
  <conditionalFormatting sqref="I60 I63">
    <cfRule type="notContainsBlanks" dxfId="11278" priority="11673">
      <formula>LEN(TRIM(I60))&gt;0</formula>
    </cfRule>
  </conditionalFormatting>
  <conditionalFormatting sqref="G66">
    <cfRule type="notContainsBlanks" dxfId="11277" priority="11649">
      <formula>LEN(TRIM(G66))&gt;0</formula>
    </cfRule>
  </conditionalFormatting>
  <conditionalFormatting sqref="D66">
    <cfRule type="notContainsBlanks" dxfId="11276" priority="11646">
      <formula>LEN(TRIM(D66))&gt;0</formula>
    </cfRule>
  </conditionalFormatting>
  <conditionalFormatting sqref="C66">
    <cfRule type="notContainsBlanks" dxfId="11275" priority="11645">
      <formula>LEN(TRIM(C66))&gt;0</formula>
    </cfRule>
  </conditionalFormatting>
  <conditionalFormatting sqref="T57">
    <cfRule type="cellIs" dxfId="11274" priority="11642" operator="equal">
      <formula>"NO"</formula>
    </cfRule>
    <cfRule type="cellIs" dxfId="11273" priority="11643" operator="equal">
      <formula>"SI"</formula>
    </cfRule>
  </conditionalFormatting>
  <conditionalFormatting sqref="H69">
    <cfRule type="notContainsBlanks" dxfId="11272" priority="11617">
      <formula>LEN(TRIM(H69))&gt;0</formula>
    </cfRule>
  </conditionalFormatting>
  <conditionalFormatting sqref="G69">
    <cfRule type="notContainsBlanks" dxfId="11271" priority="11616">
      <formula>LEN(TRIM(G69))&gt;0</formula>
    </cfRule>
  </conditionalFormatting>
  <conditionalFormatting sqref="F69">
    <cfRule type="notContainsBlanks" dxfId="11270" priority="11615">
      <formula>LEN(TRIM(F69))&gt;0</formula>
    </cfRule>
  </conditionalFormatting>
  <conditionalFormatting sqref="E69">
    <cfRule type="notContainsBlanks" dxfId="11269" priority="11614">
      <formula>LEN(TRIM(E69))&gt;0</formula>
    </cfRule>
  </conditionalFormatting>
  <conditionalFormatting sqref="D69">
    <cfRule type="notContainsBlanks" dxfId="11268" priority="11613">
      <formula>LEN(TRIM(D69))&gt;0</formula>
    </cfRule>
  </conditionalFormatting>
  <conditionalFormatting sqref="C69">
    <cfRule type="notContainsBlanks" dxfId="11267" priority="11612">
      <formula>LEN(TRIM(C69))&gt;0</formula>
    </cfRule>
  </conditionalFormatting>
  <conditionalFormatting sqref="P79">
    <cfRule type="expression" dxfId="11266" priority="11511">
      <formula>Q79="NO SUBSANABLE"</formula>
    </cfRule>
    <cfRule type="expression" dxfId="11265" priority="11513">
      <formula>Q79="REQUERIMIENTOS SUBSANADOS"</formula>
    </cfRule>
    <cfRule type="expression" dxfId="11264" priority="11514">
      <formula>Q79="PENDIENTES POR SUBSANAR"</formula>
    </cfRule>
    <cfRule type="expression" dxfId="11263" priority="11519">
      <formula>Q79="SIN OBSERVACIÓN"</formula>
    </cfRule>
    <cfRule type="containsBlanks" dxfId="11262" priority="11520">
      <formula>LEN(TRIM(P79))=0</formula>
    </cfRule>
  </conditionalFormatting>
  <conditionalFormatting sqref="Q79">
    <cfRule type="containsBlanks" dxfId="11261" priority="11506">
      <formula>LEN(TRIM(Q79))=0</formula>
    </cfRule>
    <cfRule type="cellIs" dxfId="11260" priority="11515" operator="equal">
      <formula>"REQUERIMIENTOS SUBSANADOS"</formula>
    </cfRule>
    <cfRule type="containsText" dxfId="11259" priority="11521" operator="containsText" text="NO SUBSANABLE">
      <formula>NOT(ISERROR(SEARCH("NO SUBSANABLE",Q79)))</formula>
    </cfRule>
    <cfRule type="containsText" dxfId="11258" priority="11522" operator="containsText" text="PENDIENTES POR SUBSANAR">
      <formula>NOT(ISERROR(SEARCH("PENDIENTES POR SUBSANAR",Q79)))</formula>
    </cfRule>
    <cfRule type="containsText" dxfId="11257" priority="11523" operator="containsText" text="SIN OBSERVACIÓN">
      <formula>NOT(ISERROR(SEARCH("SIN OBSERVACIÓN",Q79)))</formula>
    </cfRule>
  </conditionalFormatting>
  <conditionalFormatting sqref="R79">
    <cfRule type="containsBlanks" dxfId="11256" priority="11505">
      <formula>LEN(TRIM(R79))=0</formula>
    </cfRule>
    <cfRule type="cellIs" dxfId="11255" priority="11507" operator="equal">
      <formula>"NO CUMPLEN CON LO SOLICITADO"</formula>
    </cfRule>
    <cfRule type="cellIs" dxfId="11254" priority="11508" operator="equal">
      <formula>"CUMPLEN CON LO SOLICITADO"</formula>
    </cfRule>
    <cfRule type="cellIs" dxfId="11253" priority="11509" operator="equal">
      <formula>"PENDIENTES"</formula>
    </cfRule>
    <cfRule type="cellIs" dxfId="11252" priority="11510" operator="equal">
      <formula>"NINGUNO"</formula>
    </cfRule>
  </conditionalFormatting>
  <conditionalFormatting sqref="H79">
    <cfRule type="notContainsBlanks" dxfId="11251" priority="11504">
      <formula>LEN(TRIM(H79))&gt;0</formula>
    </cfRule>
  </conditionalFormatting>
  <conditionalFormatting sqref="G79">
    <cfRule type="notContainsBlanks" dxfId="11250" priority="11503">
      <formula>LEN(TRIM(G79))&gt;0</formula>
    </cfRule>
  </conditionalFormatting>
  <conditionalFormatting sqref="F79 F82">
    <cfRule type="notContainsBlanks" dxfId="11249" priority="11502">
      <formula>LEN(TRIM(F79))&gt;0</formula>
    </cfRule>
  </conditionalFormatting>
  <conditionalFormatting sqref="E79">
    <cfRule type="notContainsBlanks" dxfId="11248" priority="11501">
      <formula>LEN(TRIM(E79))&gt;0</formula>
    </cfRule>
  </conditionalFormatting>
  <conditionalFormatting sqref="D79">
    <cfRule type="notContainsBlanks" dxfId="11247" priority="11500">
      <formula>LEN(TRIM(D79))&gt;0</formula>
    </cfRule>
  </conditionalFormatting>
  <conditionalFormatting sqref="C79">
    <cfRule type="notContainsBlanks" dxfId="11246" priority="11499">
      <formula>LEN(TRIM(C79))&gt;0</formula>
    </cfRule>
  </conditionalFormatting>
  <conditionalFormatting sqref="I79">
    <cfRule type="notContainsBlanks" dxfId="11245" priority="11498">
      <formula>LEN(TRIM(I79))&gt;0</formula>
    </cfRule>
  </conditionalFormatting>
  <conditionalFormatting sqref="P82 P85">
    <cfRule type="expression" dxfId="11244" priority="11482">
      <formula>Q82="NO SUBSANABLE"</formula>
    </cfRule>
    <cfRule type="expression" dxfId="11243" priority="11484">
      <formula>Q82="REQUERIMIENTOS SUBSANADOS"</formula>
    </cfRule>
    <cfRule type="expression" dxfId="11242" priority="11485">
      <formula>Q82="PENDIENTES POR SUBSANAR"</formula>
    </cfRule>
    <cfRule type="expression" dxfId="11241" priority="11490">
      <formula>Q82="SIN OBSERVACIÓN"</formula>
    </cfRule>
    <cfRule type="containsBlanks" dxfId="11240" priority="11491">
      <formula>LEN(TRIM(P82))=0</formula>
    </cfRule>
  </conditionalFormatting>
  <conditionalFormatting sqref="Q82 Q85">
    <cfRule type="containsBlanks" dxfId="11239" priority="11477">
      <formula>LEN(TRIM(Q82))=0</formula>
    </cfRule>
    <cfRule type="cellIs" dxfId="11238" priority="11486" operator="equal">
      <formula>"REQUERIMIENTOS SUBSANADOS"</formula>
    </cfRule>
    <cfRule type="containsText" dxfId="11237" priority="11492" operator="containsText" text="NO SUBSANABLE">
      <formula>NOT(ISERROR(SEARCH("NO SUBSANABLE",Q82)))</formula>
    </cfRule>
    <cfRule type="containsText" dxfId="11236" priority="11493" operator="containsText" text="PENDIENTES POR SUBSANAR">
      <formula>NOT(ISERROR(SEARCH("PENDIENTES POR SUBSANAR",Q82)))</formula>
    </cfRule>
    <cfRule type="containsText" dxfId="11235" priority="11494" operator="containsText" text="SIN OBSERVACIÓN">
      <formula>NOT(ISERROR(SEARCH("SIN OBSERVACIÓN",Q82)))</formula>
    </cfRule>
  </conditionalFormatting>
  <conditionalFormatting sqref="R82 R85">
    <cfRule type="containsBlanks" dxfId="11234" priority="11476">
      <formula>LEN(TRIM(R82))=0</formula>
    </cfRule>
    <cfRule type="cellIs" dxfId="11233" priority="11478" operator="equal">
      <formula>"NO CUMPLEN CON LO SOLICITADO"</formula>
    </cfRule>
    <cfRule type="cellIs" dxfId="11232" priority="11479" operator="equal">
      <formula>"CUMPLEN CON LO SOLICITADO"</formula>
    </cfRule>
    <cfRule type="cellIs" dxfId="11231" priority="11480" operator="equal">
      <formula>"PENDIENTES"</formula>
    </cfRule>
    <cfRule type="cellIs" dxfId="11230" priority="11481" operator="equal">
      <formula>"NINGUNO"</formula>
    </cfRule>
  </conditionalFormatting>
  <conditionalFormatting sqref="H82">
    <cfRule type="notContainsBlanks" dxfId="11229" priority="11475">
      <formula>LEN(TRIM(H82))&gt;0</formula>
    </cfRule>
  </conditionalFormatting>
  <conditionalFormatting sqref="G82">
    <cfRule type="notContainsBlanks" dxfId="11228" priority="11474">
      <formula>LEN(TRIM(G82))&gt;0</formula>
    </cfRule>
  </conditionalFormatting>
  <conditionalFormatting sqref="E82">
    <cfRule type="notContainsBlanks" dxfId="11227" priority="11472">
      <formula>LEN(TRIM(E82))&gt;0</formula>
    </cfRule>
  </conditionalFormatting>
  <conditionalFormatting sqref="D82">
    <cfRule type="notContainsBlanks" dxfId="11226" priority="11471">
      <formula>LEN(TRIM(D82))&gt;0</formula>
    </cfRule>
  </conditionalFormatting>
  <conditionalFormatting sqref="C82">
    <cfRule type="notContainsBlanks" dxfId="11225" priority="11470">
      <formula>LEN(TRIM(C82))&gt;0</formula>
    </cfRule>
  </conditionalFormatting>
  <conditionalFormatting sqref="I82">
    <cfRule type="notContainsBlanks" dxfId="11224" priority="11469">
      <formula>LEN(TRIM(I82))&gt;0</formula>
    </cfRule>
  </conditionalFormatting>
  <conditionalFormatting sqref="N88">
    <cfRule type="expression" dxfId="11223" priority="11466">
      <formula>N88=" "</formula>
    </cfRule>
    <cfRule type="expression" dxfId="11222" priority="11467">
      <formula>N88="NO PRESENTÓ CERTIFICADO"</formula>
    </cfRule>
    <cfRule type="expression" dxfId="11221" priority="11468">
      <formula>N88="PRESENTÓ CERTIFICADO"</formula>
    </cfRule>
  </conditionalFormatting>
  <conditionalFormatting sqref="P88">
    <cfRule type="expression" dxfId="11220" priority="11453">
      <formula>Q88="NO SUBSANABLE"</formula>
    </cfRule>
    <cfRule type="expression" dxfId="11219" priority="11455">
      <formula>Q88="REQUERIMIENTOS SUBSANADOS"</formula>
    </cfRule>
    <cfRule type="expression" dxfId="11218" priority="11456">
      <formula>Q88="PENDIENTES POR SUBSANAR"</formula>
    </cfRule>
    <cfRule type="expression" dxfId="11217" priority="11461">
      <formula>Q88="SIN OBSERVACIÓN"</formula>
    </cfRule>
    <cfRule type="containsBlanks" dxfId="11216" priority="11462">
      <formula>LEN(TRIM(P88))=0</formula>
    </cfRule>
  </conditionalFormatting>
  <conditionalFormatting sqref="O88">
    <cfRule type="cellIs" dxfId="11215" priority="11454" operator="equal">
      <formula>"PENDIENTE POR DESCRIPCIÓN"</formula>
    </cfRule>
    <cfRule type="cellIs" dxfId="11214" priority="11458" operator="equal">
      <formula>"DESCRIPCIÓN INSUFICIENTE"</formula>
    </cfRule>
    <cfRule type="cellIs" dxfId="11213" priority="11459" operator="equal">
      <formula>"NO ESTÁ ACORDE A ITEM 5.2.1 (T.R.)"</formula>
    </cfRule>
    <cfRule type="cellIs" dxfId="11212" priority="11460" operator="equal">
      <formula>"ACORDE A ITEM 5.2.1 (T.R.)"</formula>
    </cfRule>
  </conditionalFormatting>
  <conditionalFormatting sqref="Q88">
    <cfRule type="containsBlanks" dxfId="11211" priority="11448">
      <formula>LEN(TRIM(Q88))=0</formula>
    </cfRule>
    <cfRule type="cellIs" dxfId="11210" priority="11457" operator="equal">
      <formula>"REQUERIMIENTOS SUBSANADOS"</formula>
    </cfRule>
    <cfRule type="containsText" dxfId="11209" priority="11463" operator="containsText" text="NO SUBSANABLE">
      <formula>NOT(ISERROR(SEARCH("NO SUBSANABLE",Q88)))</formula>
    </cfRule>
    <cfRule type="containsText" dxfId="11208" priority="11464" operator="containsText" text="PENDIENTES POR SUBSANAR">
      <formula>NOT(ISERROR(SEARCH("PENDIENTES POR SUBSANAR",Q88)))</formula>
    </cfRule>
    <cfRule type="containsText" dxfId="11207" priority="11465" operator="containsText" text="SIN OBSERVACIÓN">
      <formula>NOT(ISERROR(SEARCH("SIN OBSERVACIÓN",Q88)))</formula>
    </cfRule>
  </conditionalFormatting>
  <conditionalFormatting sqref="R88">
    <cfRule type="containsBlanks" dxfId="11206" priority="11447">
      <formula>LEN(TRIM(R88))=0</formula>
    </cfRule>
    <cfRule type="cellIs" dxfId="11205" priority="11449" operator="equal">
      <formula>"NO CUMPLEN CON LO SOLICITADO"</formula>
    </cfRule>
    <cfRule type="cellIs" dxfId="11204" priority="11450" operator="equal">
      <formula>"CUMPLEN CON LO SOLICITADO"</formula>
    </cfRule>
    <cfRule type="cellIs" dxfId="11203" priority="11451" operator="equal">
      <formula>"PENDIENTES"</formula>
    </cfRule>
    <cfRule type="cellIs" dxfId="11202" priority="11452" operator="equal">
      <formula>"NINGUNO"</formula>
    </cfRule>
  </conditionalFormatting>
  <conditionalFormatting sqref="H88">
    <cfRule type="notContainsBlanks" dxfId="11201" priority="11446">
      <formula>LEN(TRIM(H88))&gt;0</formula>
    </cfRule>
  </conditionalFormatting>
  <conditionalFormatting sqref="G88">
    <cfRule type="notContainsBlanks" dxfId="11200" priority="11445">
      <formula>LEN(TRIM(G88))&gt;0</formula>
    </cfRule>
  </conditionalFormatting>
  <conditionalFormatting sqref="F88">
    <cfRule type="notContainsBlanks" dxfId="11199" priority="11444">
      <formula>LEN(TRIM(F88))&gt;0</formula>
    </cfRule>
  </conditionalFormatting>
  <conditionalFormatting sqref="E88">
    <cfRule type="notContainsBlanks" dxfId="11198" priority="11443">
      <formula>LEN(TRIM(E88))&gt;0</formula>
    </cfRule>
  </conditionalFormatting>
  <conditionalFormatting sqref="D88">
    <cfRule type="notContainsBlanks" dxfId="11197" priority="11442">
      <formula>LEN(TRIM(D88))&gt;0</formula>
    </cfRule>
  </conditionalFormatting>
  <conditionalFormatting sqref="C88">
    <cfRule type="notContainsBlanks" dxfId="11196" priority="11441">
      <formula>LEN(TRIM(C88))&gt;0</formula>
    </cfRule>
  </conditionalFormatting>
  <conditionalFormatting sqref="I88">
    <cfRule type="notContainsBlanks" dxfId="11195" priority="11440">
      <formula>LEN(TRIM(I88))&gt;0</formula>
    </cfRule>
  </conditionalFormatting>
  <conditionalFormatting sqref="T79">
    <cfRule type="cellIs" dxfId="11194" priority="11438" operator="equal">
      <formula>"NO"</formula>
    </cfRule>
    <cfRule type="cellIs" dxfId="11193" priority="11439" operator="equal">
      <formula>"SI"</formula>
    </cfRule>
  </conditionalFormatting>
  <conditionalFormatting sqref="N91">
    <cfRule type="expression" dxfId="11192" priority="11433">
      <formula>N91=" "</formula>
    </cfRule>
    <cfRule type="expression" dxfId="11191" priority="11434">
      <formula>N91="NO PRESENTÓ CERTIFICADO"</formula>
    </cfRule>
    <cfRule type="expression" dxfId="11190" priority="11435">
      <formula>N91="PRESENTÓ CERTIFICADO"</formula>
    </cfRule>
  </conditionalFormatting>
  <conditionalFormatting sqref="P91">
    <cfRule type="expression" dxfId="11189" priority="11420">
      <formula>Q91="NO SUBSANABLE"</formula>
    </cfRule>
    <cfRule type="expression" dxfId="11188" priority="11422">
      <formula>Q91="REQUERIMIENTOS SUBSANADOS"</formula>
    </cfRule>
    <cfRule type="expression" dxfId="11187" priority="11423">
      <formula>Q91="PENDIENTES POR SUBSANAR"</formula>
    </cfRule>
    <cfRule type="expression" dxfId="11186" priority="11428">
      <formula>Q91="SIN OBSERVACIÓN"</formula>
    </cfRule>
    <cfRule type="containsBlanks" dxfId="11185" priority="11429">
      <formula>LEN(TRIM(P91))=0</formula>
    </cfRule>
  </conditionalFormatting>
  <conditionalFormatting sqref="O91">
    <cfRule type="cellIs" dxfId="11184" priority="11421" operator="equal">
      <formula>"PENDIENTE POR DESCRIPCIÓN"</formula>
    </cfRule>
    <cfRule type="cellIs" dxfId="11183" priority="11425" operator="equal">
      <formula>"DESCRIPCIÓN INSUFICIENTE"</formula>
    </cfRule>
    <cfRule type="cellIs" dxfId="11182" priority="11426" operator="equal">
      <formula>"NO ESTÁ ACORDE A ITEM 5.2.1 (T.R.)"</formula>
    </cfRule>
    <cfRule type="cellIs" dxfId="11181" priority="11427" operator="equal">
      <formula>"ACORDE A ITEM 5.2.1 (T.R.)"</formula>
    </cfRule>
  </conditionalFormatting>
  <conditionalFormatting sqref="Q91">
    <cfRule type="containsBlanks" dxfId="11180" priority="11415">
      <formula>LEN(TRIM(Q91))=0</formula>
    </cfRule>
    <cfRule type="cellIs" dxfId="11179" priority="11424" operator="equal">
      <formula>"REQUERIMIENTOS SUBSANADOS"</formula>
    </cfRule>
    <cfRule type="containsText" dxfId="11178" priority="11430" operator="containsText" text="NO SUBSANABLE">
      <formula>NOT(ISERROR(SEARCH("NO SUBSANABLE",Q91)))</formula>
    </cfRule>
    <cfRule type="containsText" dxfId="11177" priority="11431" operator="containsText" text="PENDIENTES POR SUBSANAR">
      <formula>NOT(ISERROR(SEARCH("PENDIENTES POR SUBSANAR",Q91)))</formula>
    </cfRule>
    <cfRule type="containsText" dxfId="11176" priority="11432" operator="containsText" text="SIN OBSERVACIÓN">
      <formula>NOT(ISERROR(SEARCH("SIN OBSERVACIÓN",Q91)))</formula>
    </cfRule>
  </conditionalFormatting>
  <conditionalFormatting sqref="R91">
    <cfRule type="containsBlanks" dxfId="11175" priority="11414">
      <formula>LEN(TRIM(R91))=0</formula>
    </cfRule>
    <cfRule type="cellIs" dxfId="11174" priority="11416" operator="equal">
      <formula>"NO CUMPLEN CON LO SOLICITADO"</formula>
    </cfRule>
    <cfRule type="cellIs" dxfId="11173" priority="11417" operator="equal">
      <formula>"CUMPLEN CON LO SOLICITADO"</formula>
    </cfRule>
    <cfRule type="cellIs" dxfId="11172" priority="11418" operator="equal">
      <formula>"PENDIENTES"</formula>
    </cfRule>
    <cfRule type="cellIs" dxfId="11171" priority="11419" operator="equal">
      <formula>"NINGUNO"</formula>
    </cfRule>
  </conditionalFormatting>
  <conditionalFormatting sqref="H91">
    <cfRule type="notContainsBlanks" dxfId="11170" priority="11413">
      <formula>LEN(TRIM(H91))&gt;0</formula>
    </cfRule>
  </conditionalFormatting>
  <conditionalFormatting sqref="G91">
    <cfRule type="notContainsBlanks" dxfId="11169" priority="11412">
      <formula>LEN(TRIM(G91))&gt;0</formula>
    </cfRule>
  </conditionalFormatting>
  <conditionalFormatting sqref="F91">
    <cfRule type="notContainsBlanks" dxfId="11168" priority="11411">
      <formula>LEN(TRIM(F91))&gt;0</formula>
    </cfRule>
  </conditionalFormatting>
  <conditionalFormatting sqref="E91">
    <cfRule type="notContainsBlanks" dxfId="11167" priority="11410">
      <formula>LEN(TRIM(E91))&gt;0</formula>
    </cfRule>
  </conditionalFormatting>
  <conditionalFormatting sqref="D91">
    <cfRule type="notContainsBlanks" dxfId="11166" priority="11409">
      <formula>LEN(TRIM(D91))&gt;0</formula>
    </cfRule>
  </conditionalFormatting>
  <conditionalFormatting sqref="C91">
    <cfRule type="notContainsBlanks" dxfId="11165" priority="11408">
      <formula>LEN(TRIM(C91))&gt;0</formula>
    </cfRule>
  </conditionalFormatting>
  <conditionalFormatting sqref="I91">
    <cfRule type="notContainsBlanks" dxfId="11164" priority="11407">
      <formula>LEN(TRIM(I91))&gt;0</formula>
    </cfRule>
  </conditionalFormatting>
  <conditionalFormatting sqref="N101">
    <cfRule type="expression" dxfId="11163" priority="11326">
      <formula>N101=" "</formula>
    </cfRule>
    <cfRule type="expression" dxfId="11162" priority="11327">
      <formula>N101="NO PRESENTÓ CERTIFICADO"</formula>
    </cfRule>
    <cfRule type="expression" dxfId="11161" priority="11328">
      <formula>N101="PRESENTÓ CERTIFICADO"</formula>
    </cfRule>
  </conditionalFormatting>
  <conditionalFormatting sqref="P101">
    <cfRule type="expression" dxfId="11160" priority="11307">
      <formula>Q101="NO SUBSANABLE"</formula>
    </cfRule>
    <cfRule type="expression" dxfId="11159" priority="11309">
      <formula>Q101="REQUERIMIENTOS SUBSANADOS"</formula>
    </cfRule>
    <cfRule type="expression" dxfId="11158" priority="11310">
      <formula>Q101="PENDIENTES POR SUBSANAR"</formula>
    </cfRule>
    <cfRule type="expression" dxfId="11157" priority="11315">
      <formula>Q101="SIN OBSERVACIÓN"</formula>
    </cfRule>
    <cfRule type="containsBlanks" dxfId="11156" priority="11316">
      <formula>LEN(TRIM(P101))=0</formula>
    </cfRule>
  </conditionalFormatting>
  <conditionalFormatting sqref="O101">
    <cfRule type="cellIs" dxfId="11155" priority="11308" operator="equal">
      <formula>"PENDIENTE POR DESCRIPCIÓN"</formula>
    </cfRule>
    <cfRule type="cellIs" dxfId="11154" priority="11312" operator="equal">
      <formula>"DESCRIPCIÓN INSUFICIENTE"</formula>
    </cfRule>
    <cfRule type="cellIs" dxfId="11153" priority="11313" operator="equal">
      <formula>"NO ESTÁ ACORDE A ITEM 5.2.1 (T.R.)"</formula>
    </cfRule>
    <cfRule type="cellIs" dxfId="11152" priority="11314" operator="equal">
      <formula>"ACORDE A ITEM 5.2.1 (T.R.)"</formula>
    </cfRule>
  </conditionalFormatting>
  <conditionalFormatting sqref="Q101">
    <cfRule type="containsBlanks" dxfId="11151" priority="11302">
      <formula>LEN(TRIM(Q101))=0</formula>
    </cfRule>
    <cfRule type="cellIs" dxfId="11150" priority="11311" operator="equal">
      <formula>"REQUERIMIENTOS SUBSANADOS"</formula>
    </cfRule>
    <cfRule type="containsText" dxfId="11149" priority="11317" operator="containsText" text="NO SUBSANABLE">
      <formula>NOT(ISERROR(SEARCH("NO SUBSANABLE",Q101)))</formula>
    </cfRule>
    <cfRule type="containsText" dxfId="11148" priority="11318" operator="containsText" text="PENDIENTES POR SUBSANAR">
      <formula>NOT(ISERROR(SEARCH("PENDIENTES POR SUBSANAR",Q101)))</formula>
    </cfRule>
    <cfRule type="containsText" dxfId="11147" priority="11319" operator="containsText" text="SIN OBSERVACIÓN">
      <formula>NOT(ISERROR(SEARCH("SIN OBSERVACIÓN",Q101)))</formula>
    </cfRule>
  </conditionalFormatting>
  <conditionalFormatting sqref="R101">
    <cfRule type="containsBlanks" dxfId="11146" priority="11301">
      <formula>LEN(TRIM(R101))=0</formula>
    </cfRule>
    <cfRule type="cellIs" dxfId="11145" priority="11303" operator="equal">
      <formula>"NO CUMPLEN CON LO SOLICITADO"</formula>
    </cfRule>
    <cfRule type="cellIs" dxfId="11144" priority="11304" operator="equal">
      <formula>"CUMPLEN CON LO SOLICITADO"</formula>
    </cfRule>
    <cfRule type="cellIs" dxfId="11143" priority="11305" operator="equal">
      <formula>"PENDIENTES"</formula>
    </cfRule>
    <cfRule type="cellIs" dxfId="11142" priority="11306" operator="equal">
      <formula>"NINGUNO"</formula>
    </cfRule>
  </conditionalFormatting>
  <conditionalFormatting sqref="H101">
    <cfRule type="notContainsBlanks" dxfId="11141" priority="11300">
      <formula>LEN(TRIM(H101))&gt;0</formula>
    </cfRule>
  </conditionalFormatting>
  <conditionalFormatting sqref="G101">
    <cfRule type="notContainsBlanks" dxfId="11140" priority="11299">
      <formula>LEN(TRIM(G101))&gt;0</formula>
    </cfRule>
  </conditionalFormatting>
  <conditionalFormatting sqref="F101">
    <cfRule type="notContainsBlanks" dxfId="11139" priority="11298">
      <formula>LEN(TRIM(F101))&gt;0</formula>
    </cfRule>
  </conditionalFormatting>
  <conditionalFormatting sqref="E101">
    <cfRule type="notContainsBlanks" dxfId="11138" priority="11297">
      <formula>LEN(TRIM(E101))&gt;0</formula>
    </cfRule>
  </conditionalFormatting>
  <conditionalFormatting sqref="D101">
    <cfRule type="notContainsBlanks" dxfId="11137" priority="11296">
      <formula>LEN(TRIM(D101))&gt;0</formula>
    </cfRule>
  </conditionalFormatting>
  <conditionalFormatting sqref="C101">
    <cfRule type="notContainsBlanks" dxfId="11136" priority="11295">
      <formula>LEN(TRIM(C101))&gt;0</formula>
    </cfRule>
  </conditionalFormatting>
  <conditionalFormatting sqref="I101">
    <cfRule type="notContainsBlanks" dxfId="11135" priority="11294">
      <formula>LEN(TRIM(I101))&gt;0</formula>
    </cfRule>
  </conditionalFormatting>
  <conditionalFormatting sqref="N104 N107">
    <cfRule type="expression" dxfId="11134" priority="11291">
      <formula>N104=" "</formula>
    </cfRule>
    <cfRule type="expression" dxfId="11133" priority="11292">
      <formula>N104="NO PRESENTÓ CERTIFICADO"</formula>
    </cfRule>
    <cfRule type="expression" dxfId="11132" priority="11293">
      <formula>N104="PRESENTÓ CERTIFICADO"</formula>
    </cfRule>
  </conditionalFormatting>
  <conditionalFormatting sqref="P104">
    <cfRule type="expression" dxfId="11131" priority="11278">
      <formula>Q104="NO SUBSANABLE"</formula>
    </cfRule>
    <cfRule type="expression" dxfId="11130" priority="11280">
      <formula>Q104="REQUERIMIENTOS SUBSANADOS"</formula>
    </cfRule>
    <cfRule type="expression" dxfId="11129" priority="11281">
      <formula>Q104="PENDIENTES POR SUBSANAR"</formula>
    </cfRule>
    <cfRule type="expression" dxfId="11128" priority="11286">
      <formula>Q104="SIN OBSERVACIÓN"</formula>
    </cfRule>
    <cfRule type="containsBlanks" dxfId="11127" priority="11287">
      <formula>LEN(TRIM(P104))=0</formula>
    </cfRule>
  </conditionalFormatting>
  <conditionalFormatting sqref="O104 O107">
    <cfRule type="cellIs" dxfId="11126" priority="11279" operator="equal">
      <formula>"PENDIENTE POR DESCRIPCIÓN"</formula>
    </cfRule>
    <cfRule type="cellIs" dxfId="11125" priority="11283" operator="equal">
      <formula>"DESCRIPCIÓN INSUFICIENTE"</formula>
    </cfRule>
    <cfRule type="cellIs" dxfId="11124" priority="11284" operator="equal">
      <formula>"NO ESTÁ ACORDE A ITEM 5.2.1 (T.R.)"</formula>
    </cfRule>
    <cfRule type="cellIs" dxfId="11123" priority="11285" operator="equal">
      <formula>"ACORDE A ITEM 5.2.1 (T.R.)"</formula>
    </cfRule>
  </conditionalFormatting>
  <conditionalFormatting sqref="Q104">
    <cfRule type="containsBlanks" dxfId="11122" priority="11273">
      <formula>LEN(TRIM(Q104))=0</formula>
    </cfRule>
    <cfRule type="cellIs" dxfId="11121" priority="11282" operator="equal">
      <formula>"REQUERIMIENTOS SUBSANADOS"</formula>
    </cfRule>
    <cfRule type="containsText" dxfId="11120" priority="11288" operator="containsText" text="NO SUBSANABLE">
      <formula>NOT(ISERROR(SEARCH("NO SUBSANABLE",Q104)))</formula>
    </cfRule>
    <cfRule type="containsText" dxfId="11119" priority="11289" operator="containsText" text="PENDIENTES POR SUBSANAR">
      <formula>NOT(ISERROR(SEARCH("PENDIENTES POR SUBSANAR",Q104)))</formula>
    </cfRule>
    <cfRule type="containsText" dxfId="11118" priority="11290" operator="containsText" text="SIN OBSERVACIÓN">
      <formula>NOT(ISERROR(SEARCH("SIN OBSERVACIÓN",Q104)))</formula>
    </cfRule>
  </conditionalFormatting>
  <conditionalFormatting sqref="R104">
    <cfRule type="containsBlanks" dxfId="11117" priority="11272">
      <formula>LEN(TRIM(R104))=0</formula>
    </cfRule>
    <cfRule type="cellIs" dxfId="11116" priority="11274" operator="equal">
      <formula>"NO CUMPLEN CON LO SOLICITADO"</formula>
    </cfRule>
    <cfRule type="cellIs" dxfId="11115" priority="11275" operator="equal">
      <formula>"CUMPLEN CON LO SOLICITADO"</formula>
    </cfRule>
    <cfRule type="cellIs" dxfId="11114" priority="11276" operator="equal">
      <formula>"PENDIENTES"</formula>
    </cfRule>
    <cfRule type="cellIs" dxfId="11113" priority="11277" operator="equal">
      <formula>"NINGUNO"</formula>
    </cfRule>
  </conditionalFormatting>
  <conditionalFormatting sqref="H104 H107">
    <cfRule type="notContainsBlanks" dxfId="11112" priority="11271">
      <formula>LEN(TRIM(H104))&gt;0</formula>
    </cfRule>
  </conditionalFormatting>
  <conditionalFormatting sqref="G107">
    <cfRule type="notContainsBlanks" dxfId="11111" priority="11270">
      <formula>LEN(TRIM(G107))&gt;0</formula>
    </cfRule>
  </conditionalFormatting>
  <conditionalFormatting sqref="F104 F107 F110">
    <cfRule type="notContainsBlanks" dxfId="11110" priority="11269">
      <formula>LEN(TRIM(F104))&gt;0</formula>
    </cfRule>
  </conditionalFormatting>
  <conditionalFormatting sqref="E104 E107">
    <cfRule type="notContainsBlanks" dxfId="11109" priority="11268">
      <formula>LEN(TRIM(E104))&gt;0</formula>
    </cfRule>
  </conditionalFormatting>
  <conditionalFormatting sqref="D104 D107">
    <cfRule type="notContainsBlanks" dxfId="11108" priority="11267">
      <formula>LEN(TRIM(D104))&gt;0</formula>
    </cfRule>
  </conditionalFormatting>
  <conditionalFormatting sqref="C104 C107">
    <cfRule type="notContainsBlanks" dxfId="11107" priority="11266">
      <formula>LEN(TRIM(C104))&gt;0</formula>
    </cfRule>
  </conditionalFormatting>
  <conditionalFormatting sqref="I107">
    <cfRule type="notContainsBlanks" dxfId="11106" priority="11265">
      <formula>LEN(TRIM(I107))&gt;0</formula>
    </cfRule>
  </conditionalFormatting>
  <conditionalFormatting sqref="N110">
    <cfRule type="expression" dxfId="11105" priority="11262">
      <formula>N110=" "</formula>
    </cfRule>
    <cfRule type="expression" dxfId="11104" priority="11263">
      <formula>N110="NO PRESENTÓ CERTIFICADO"</formula>
    </cfRule>
    <cfRule type="expression" dxfId="11103" priority="11264">
      <formula>N110="PRESENTÓ CERTIFICADO"</formula>
    </cfRule>
  </conditionalFormatting>
  <conditionalFormatting sqref="O110">
    <cfRule type="cellIs" dxfId="11102" priority="11250" operator="equal">
      <formula>"PENDIENTE POR DESCRIPCIÓN"</formula>
    </cfRule>
    <cfRule type="cellIs" dxfId="11101" priority="11254" operator="equal">
      <formula>"DESCRIPCIÓN INSUFICIENTE"</formula>
    </cfRule>
    <cfRule type="cellIs" dxfId="11100" priority="11255" operator="equal">
      <formula>"NO ESTÁ ACORDE A ITEM 5.2.1 (T.R.)"</formula>
    </cfRule>
    <cfRule type="cellIs" dxfId="11099" priority="11256" operator="equal">
      <formula>"ACORDE A ITEM 5.2.1 (T.R.)"</formula>
    </cfRule>
  </conditionalFormatting>
  <conditionalFormatting sqref="Q110">
    <cfRule type="containsBlanks" dxfId="11098" priority="11244">
      <formula>LEN(TRIM(Q110))=0</formula>
    </cfRule>
    <cfRule type="cellIs" dxfId="11097" priority="11253" operator="equal">
      <formula>"REQUERIMIENTOS SUBSANADOS"</formula>
    </cfRule>
    <cfRule type="containsText" dxfId="11096" priority="11259" operator="containsText" text="NO SUBSANABLE">
      <formula>NOT(ISERROR(SEARCH("NO SUBSANABLE",Q110)))</formula>
    </cfRule>
    <cfRule type="containsText" dxfId="11095" priority="11260" operator="containsText" text="PENDIENTES POR SUBSANAR">
      <formula>NOT(ISERROR(SEARCH("PENDIENTES POR SUBSANAR",Q110)))</formula>
    </cfRule>
    <cfRule type="containsText" dxfId="11094" priority="11261" operator="containsText" text="SIN OBSERVACIÓN">
      <formula>NOT(ISERROR(SEARCH("SIN OBSERVACIÓN",Q110)))</formula>
    </cfRule>
  </conditionalFormatting>
  <conditionalFormatting sqref="R110">
    <cfRule type="containsBlanks" dxfId="11093" priority="11243">
      <formula>LEN(TRIM(R110))=0</formula>
    </cfRule>
    <cfRule type="cellIs" dxfId="11092" priority="11245" operator="equal">
      <formula>"NO CUMPLEN CON LO SOLICITADO"</formula>
    </cfRule>
    <cfRule type="cellIs" dxfId="11091" priority="11246" operator="equal">
      <formula>"CUMPLEN CON LO SOLICITADO"</formula>
    </cfRule>
    <cfRule type="cellIs" dxfId="11090" priority="11247" operator="equal">
      <formula>"PENDIENTES"</formula>
    </cfRule>
    <cfRule type="cellIs" dxfId="11089" priority="11248" operator="equal">
      <formula>"NINGUNO"</formula>
    </cfRule>
  </conditionalFormatting>
  <conditionalFormatting sqref="H110">
    <cfRule type="notContainsBlanks" dxfId="11088" priority="11242">
      <formula>LEN(TRIM(H110))&gt;0</formula>
    </cfRule>
  </conditionalFormatting>
  <conditionalFormatting sqref="G110">
    <cfRule type="notContainsBlanks" dxfId="11087" priority="11241">
      <formula>LEN(TRIM(G110))&gt;0</formula>
    </cfRule>
  </conditionalFormatting>
  <conditionalFormatting sqref="E110">
    <cfRule type="notContainsBlanks" dxfId="11086" priority="11239">
      <formula>LEN(TRIM(E110))&gt;0</formula>
    </cfRule>
  </conditionalFormatting>
  <conditionalFormatting sqref="D110">
    <cfRule type="notContainsBlanks" dxfId="11085" priority="11238">
      <formula>LEN(TRIM(D110))&gt;0</formula>
    </cfRule>
  </conditionalFormatting>
  <conditionalFormatting sqref="C110">
    <cfRule type="notContainsBlanks" dxfId="11084" priority="11237">
      <formula>LEN(TRIM(C110))&gt;0</formula>
    </cfRule>
  </conditionalFormatting>
  <conditionalFormatting sqref="I110">
    <cfRule type="notContainsBlanks" dxfId="11083" priority="11236">
      <formula>LEN(TRIM(I110))&gt;0</formula>
    </cfRule>
  </conditionalFormatting>
  <conditionalFormatting sqref="T101">
    <cfRule type="cellIs" dxfId="11082" priority="11234" operator="equal">
      <formula>"NO"</formula>
    </cfRule>
    <cfRule type="cellIs" dxfId="11081" priority="11235" operator="equal">
      <formula>"SI"</formula>
    </cfRule>
  </conditionalFormatting>
  <conditionalFormatting sqref="N113">
    <cfRule type="expression" dxfId="11080" priority="11229">
      <formula>N113=" "</formula>
    </cfRule>
    <cfRule type="expression" dxfId="11079" priority="11230">
      <formula>N113="NO PRESENTÓ CERTIFICADO"</formula>
    </cfRule>
    <cfRule type="expression" dxfId="11078" priority="11231">
      <formula>N113="PRESENTÓ CERTIFICADO"</formula>
    </cfRule>
  </conditionalFormatting>
  <conditionalFormatting sqref="P113">
    <cfRule type="expression" dxfId="11077" priority="11216">
      <formula>Q113="NO SUBSANABLE"</formula>
    </cfRule>
    <cfRule type="expression" dxfId="11076" priority="11218">
      <formula>Q113="REQUERIMIENTOS SUBSANADOS"</formula>
    </cfRule>
    <cfRule type="expression" dxfId="11075" priority="11219">
      <formula>Q113="PENDIENTES POR SUBSANAR"</formula>
    </cfRule>
    <cfRule type="expression" dxfId="11074" priority="11224">
      <formula>Q113="SIN OBSERVACIÓN"</formula>
    </cfRule>
    <cfRule type="containsBlanks" dxfId="11073" priority="11225">
      <formula>LEN(TRIM(P113))=0</formula>
    </cfRule>
  </conditionalFormatting>
  <conditionalFormatting sqref="O113">
    <cfRule type="cellIs" dxfId="11072" priority="11217" operator="equal">
      <formula>"PENDIENTE POR DESCRIPCIÓN"</formula>
    </cfRule>
    <cfRule type="cellIs" dxfId="11071" priority="11221" operator="equal">
      <formula>"DESCRIPCIÓN INSUFICIENTE"</formula>
    </cfRule>
    <cfRule type="cellIs" dxfId="11070" priority="11222" operator="equal">
      <formula>"NO ESTÁ ACORDE A ITEM 5.2.1 (T.R.)"</formula>
    </cfRule>
    <cfRule type="cellIs" dxfId="11069" priority="11223" operator="equal">
      <formula>"ACORDE A ITEM 5.2.1 (T.R.)"</formula>
    </cfRule>
  </conditionalFormatting>
  <conditionalFormatting sqref="Q113">
    <cfRule type="containsBlanks" dxfId="11068" priority="11211">
      <formula>LEN(TRIM(Q113))=0</formula>
    </cfRule>
    <cfRule type="cellIs" dxfId="11067" priority="11220" operator="equal">
      <formula>"REQUERIMIENTOS SUBSANADOS"</formula>
    </cfRule>
    <cfRule type="containsText" dxfId="11066" priority="11226" operator="containsText" text="NO SUBSANABLE">
      <formula>NOT(ISERROR(SEARCH("NO SUBSANABLE",Q113)))</formula>
    </cfRule>
    <cfRule type="containsText" dxfId="11065" priority="11227" operator="containsText" text="PENDIENTES POR SUBSANAR">
      <formula>NOT(ISERROR(SEARCH("PENDIENTES POR SUBSANAR",Q113)))</formula>
    </cfRule>
    <cfRule type="containsText" dxfId="11064" priority="11228" operator="containsText" text="SIN OBSERVACIÓN">
      <formula>NOT(ISERROR(SEARCH("SIN OBSERVACIÓN",Q113)))</formula>
    </cfRule>
  </conditionalFormatting>
  <conditionalFormatting sqref="R113">
    <cfRule type="containsBlanks" dxfId="11063" priority="11210">
      <formula>LEN(TRIM(R113))=0</formula>
    </cfRule>
    <cfRule type="cellIs" dxfId="11062" priority="11212" operator="equal">
      <formula>"NO CUMPLEN CON LO SOLICITADO"</formula>
    </cfRule>
    <cfRule type="cellIs" dxfId="11061" priority="11213" operator="equal">
      <formula>"CUMPLEN CON LO SOLICITADO"</formula>
    </cfRule>
    <cfRule type="cellIs" dxfId="11060" priority="11214" operator="equal">
      <formula>"PENDIENTES"</formula>
    </cfRule>
    <cfRule type="cellIs" dxfId="11059" priority="11215" operator="equal">
      <formula>"NINGUNO"</formula>
    </cfRule>
  </conditionalFormatting>
  <conditionalFormatting sqref="H113">
    <cfRule type="notContainsBlanks" dxfId="11058" priority="11209">
      <formula>LEN(TRIM(H113))&gt;0</formula>
    </cfRule>
  </conditionalFormatting>
  <conditionalFormatting sqref="G113">
    <cfRule type="notContainsBlanks" dxfId="11057" priority="11208">
      <formula>LEN(TRIM(G113))&gt;0</formula>
    </cfRule>
  </conditionalFormatting>
  <conditionalFormatting sqref="F113">
    <cfRule type="notContainsBlanks" dxfId="11056" priority="11207">
      <formula>LEN(TRIM(F113))&gt;0</formula>
    </cfRule>
  </conditionalFormatting>
  <conditionalFormatting sqref="E113">
    <cfRule type="notContainsBlanks" dxfId="11055" priority="11206">
      <formula>LEN(TRIM(E113))&gt;0</formula>
    </cfRule>
  </conditionalFormatting>
  <conditionalFormatting sqref="D113">
    <cfRule type="notContainsBlanks" dxfId="11054" priority="11205">
      <formula>LEN(TRIM(D113))&gt;0</formula>
    </cfRule>
  </conditionalFormatting>
  <conditionalFormatting sqref="C113">
    <cfRule type="notContainsBlanks" dxfId="11053" priority="11204">
      <formula>LEN(TRIM(C113))&gt;0</formula>
    </cfRule>
  </conditionalFormatting>
  <conditionalFormatting sqref="I113">
    <cfRule type="notContainsBlanks" dxfId="11052" priority="11203">
      <formula>LEN(TRIM(I113))&gt;0</formula>
    </cfRule>
  </conditionalFormatting>
  <conditionalFormatting sqref="N123">
    <cfRule type="expression" dxfId="11051" priority="11122">
      <formula>N123=" "</formula>
    </cfRule>
    <cfRule type="expression" dxfId="11050" priority="11123">
      <formula>N123="NO PRESENTÓ CERTIFICADO"</formula>
    </cfRule>
    <cfRule type="expression" dxfId="11049" priority="11124">
      <formula>N123="PRESENTÓ CERTIFICADO"</formula>
    </cfRule>
  </conditionalFormatting>
  <conditionalFormatting sqref="P123">
    <cfRule type="expression" dxfId="11048" priority="11103">
      <formula>Q123="NO SUBSANABLE"</formula>
    </cfRule>
    <cfRule type="expression" dxfId="11047" priority="11105">
      <formula>Q123="REQUERIMIENTOS SUBSANADOS"</formula>
    </cfRule>
    <cfRule type="expression" dxfId="11046" priority="11106">
      <formula>Q123="PENDIENTES POR SUBSANAR"</formula>
    </cfRule>
    <cfRule type="expression" dxfId="11045" priority="11111">
      <formula>Q123="SIN OBSERVACIÓN"</formula>
    </cfRule>
    <cfRule type="containsBlanks" dxfId="11044" priority="11112">
      <formula>LEN(TRIM(P123))=0</formula>
    </cfRule>
  </conditionalFormatting>
  <conditionalFormatting sqref="O123">
    <cfRule type="cellIs" dxfId="11043" priority="11104" operator="equal">
      <formula>"PENDIENTE POR DESCRIPCIÓN"</formula>
    </cfRule>
    <cfRule type="cellIs" dxfId="11042" priority="11108" operator="equal">
      <formula>"DESCRIPCIÓN INSUFICIENTE"</formula>
    </cfRule>
    <cfRule type="cellIs" dxfId="11041" priority="11109" operator="equal">
      <formula>"NO ESTÁ ACORDE A ITEM 5.2.1 (T.R.)"</formula>
    </cfRule>
    <cfRule type="cellIs" dxfId="11040" priority="11110" operator="equal">
      <formula>"ACORDE A ITEM 5.2.1 (T.R.)"</formula>
    </cfRule>
  </conditionalFormatting>
  <conditionalFormatting sqref="Q123">
    <cfRule type="containsBlanks" dxfId="11039" priority="11098">
      <formula>LEN(TRIM(Q123))=0</formula>
    </cfRule>
    <cfRule type="cellIs" dxfId="11038" priority="11107" operator="equal">
      <formula>"REQUERIMIENTOS SUBSANADOS"</formula>
    </cfRule>
    <cfRule type="containsText" dxfId="11037" priority="11113" operator="containsText" text="NO SUBSANABLE">
      <formula>NOT(ISERROR(SEARCH("NO SUBSANABLE",Q123)))</formula>
    </cfRule>
    <cfRule type="containsText" dxfId="11036" priority="11114" operator="containsText" text="PENDIENTES POR SUBSANAR">
      <formula>NOT(ISERROR(SEARCH("PENDIENTES POR SUBSANAR",Q123)))</formula>
    </cfRule>
    <cfRule type="containsText" dxfId="11035" priority="11115" operator="containsText" text="SIN OBSERVACIÓN">
      <formula>NOT(ISERROR(SEARCH("SIN OBSERVACIÓN",Q123)))</formula>
    </cfRule>
  </conditionalFormatting>
  <conditionalFormatting sqref="R123">
    <cfRule type="containsBlanks" dxfId="11034" priority="11097">
      <formula>LEN(TRIM(R123))=0</formula>
    </cfRule>
    <cfRule type="cellIs" dxfId="11033" priority="11099" operator="equal">
      <formula>"NO CUMPLEN CON LO SOLICITADO"</formula>
    </cfRule>
    <cfRule type="cellIs" dxfId="11032" priority="11100" operator="equal">
      <formula>"CUMPLEN CON LO SOLICITADO"</formula>
    </cfRule>
    <cfRule type="cellIs" dxfId="11031" priority="11101" operator="equal">
      <formula>"PENDIENTES"</formula>
    </cfRule>
    <cfRule type="cellIs" dxfId="11030" priority="11102" operator="equal">
      <formula>"NINGUNO"</formula>
    </cfRule>
  </conditionalFormatting>
  <conditionalFormatting sqref="H123">
    <cfRule type="notContainsBlanks" dxfId="11029" priority="11096">
      <formula>LEN(TRIM(H123))&gt;0</formula>
    </cfRule>
  </conditionalFormatting>
  <conditionalFormatting sqref="G123">
    <cfRule type="notContainsBlanks" dxfId="11028" priority="11095">
      <formula>LEN(TRIM(G123))&gt;0</formula>
    </cfRule>
  </conditionalFormatting>
  <conditionalFormatting sqref="F123">
    <cfRule type="notContainsBlanks" dxfId="11027" priority="11094">
      <formula>LEN(TRIM(F123))&gt;0</formula>
    </cfRule>
  </conditionalFormatting>
  <conditionalFormatting sqref="E123">
    <cfRule type="notContainsBlanks" dxfId="11026" priority="11093">
      <formula>LEN(TRIM(E123))&gt;0</formula>
    </cfRule>
  </conditionalFormatting>
  <conditionalFormatting sqref="D123">
    <cfRule type="notContainsBlanks" dxfId="11025" priority="11092">
      <formula>LEN(TRIM(D123))&gt;0</formula>
    </cfRule>
  </conditionalFormatting>
  <conditionalFormatting sqref="C123">
    <cfRule type="notContainsBlanks" dxfId="11024" priority="11091">
      <formula>LEN(TRIM(C123))&gt;0</formula>
    </cfRule>
  </conditionalFormatting>
  <conditionalFormatting sqref="I123">
    <cfRule type="notContainsBlanks" dxfId="11023" priority="11090">
      <formula>LEN(TRIM(I123))&gt;0</formula>
    </cfRule>
  </conditionalFormatting>
  <conditionalFormatting sqref="N126 N129">
    <cfRule type="expression" dxfId="11022" priority="11087">
      <formula>N126=" "</formula>
    </cfRule>
    <cfRule type="expression" dxfId="11021" priority="11088">
      <formula>N126="NO PRESENTÓ CERTIFICADO"</formula>
    </cfRule>
    <cfRule type="expression" dxfId="11020" priority="11089">
      <formula>N126="PRESENTÓ CERTIFICADO"</formula>
    </cfRule>
  </conditionalFormatting>
  <conditionalFormatting sqref="P126 P129">
    <cfRule type="expression" dxfId="11019" priority="11074">
      <formula>Q126="NO SUBSANABLE"</formula>
    </cfRule>
    <cfRule type="expression" dxfId="11018" priority="11076">
      <formula>Q126="REQUERIMIENTOS SUBSANADOS"</formula>
    </cfRule>
    <cfRule type="expression" dxfId="11017" priority="11077">
      <formula>Q126="PENDIENTES POR SUBSANAR"</formula>
    </cfRule>
    <cfRule type="expression" dxfId="11016" priority="11082">
      <formula>Q126="SIN OBSERVACIÓN"</formula>
    </cfRule>
    <cfRule type="containsBlanks" dxfId="11015" priority="11083">
      <formula>LEN(TRIM(P126))=0</formula>
    </cfRule>
  </conditionalFormatting>
  <conditionalFormatting sqref="O126 O129">
    <cfRule type="cellIs" dxfId="11014" priority="11075" operator="equal">
      <formula>"PENDIENTE POR DESCRIPCIÓN"</formula>
    </cfRule>
    <cfRule type="cellIs" dxfId="11013" priority="11079" operator="equal">
      <formula>"DESCRIPCIÓN INSUFICIENTE"</formula>
    </cfRule>
    <cfRule type="cellIs" dxfId="11012" priority="11080" operator="equal">
      <formula>"NO ESTÁ ACORDE A ITEM 5.2.1 (T.R.)"</formula>
    </cfRule>
    <cfRule type="cellIs" dxfId="11011" priority="11081" operator="equal">
      <formula>"ACORDE A ITEM 5.2.1 (T.R.)"</formula>
    </cfRule>
  </conditionalFormatting>
  <conditionalFormatting sqref="Q126 Q129">
    <cfRule type="containsBlanks" dxfId="11010" priority="11069">
      <formula>LEN(TRIM(Q126))=0</formula>
    </cfRule>
    <cfRule type="cellIs" dxfId="11009" priority="11078" operator="equal">
      <formula>"REQUERIMIENTOS SUBSANADOS"</formula>
    </cfRule>
    <cfRule type="containsText" dxfId="11008" priority="11084" operator="containsText" text="NO SUBSANABLE">
      <formula>NOT(ISERROR(SEARCH("NO SUBSANABLE",Q126)))</formula>
    </cfRule>
    <cfRule type="containsText" dxfId="11007" priority="11085" operator="containsText" text="PENDIENTES POR SUBSANAR">
      <formula>NOT(ISERROR(SEARCH("PENDIENTES POR SUBSANAR",Q126)))</formula>
    </cfRule>
    <cfRule type="containsText" dxfId="11006" priority="11086" operator="containsText" text="SIN OBSERVACIÓN">
      <formula>NOT(ISERROR(SEARCH("SIN OBSERVACIÓN",Q126)))</formula>
    </cfRule>
  </conditionalFormatting>
  <conditionalFormatting sqref="R126 R129">
    <cfRule type="containsBlanks" dxfId="11005" priority="11068">
      <formula>LEN(TRIM(R126))=0</formula>
    </cfRule>
    <cfRule type="cellIs" dxfId="11004" priority="11070" operator="equal">
      <formula>"NO CUMPLEN CON LO SOLICITADO"</formula>
    </cfRule>
    <cfRule type="cellIs" dxfId="11003" priority="11071" operator="equal">
      <formula>"CUMPLEN CON LO SOLICITADO"</formula>
    </cfRule>
    <cfRule type="cellIs" dxfId="11002" priority="11072" operator="equal">
      <formula>"PENDIENTES"</formula>
    </cfRule>
    <cfRule type="cellIs" dxfId="11001" priority="11073" operator="equal">
      <formula>"NINGUNO"</formula>
    </cfRule>
  </conditionalFormatting>
  <conditionalFormatting sqref="H126 H129">
    <cfRule type="notContainsBlanks" dxfId="11000" priority="11067">
      <formula>LEN(TRIM(H126))&gt;0</formula>
    </cfRule>
  </conditionalFormatting>
  <conditionalFormatting sqref="G126 G129">
    <cfRule type="notContainsBlanks" dxfId="10999" priority="11066">
      <formula>LEN(TRIM(G126))&gt;0</formula>
    </cfRule>
  </conditionalFormatting>
  <conditionalFormatting sqref="F126 F129">
    <cfRule type="notContainsBlanks" dxfId="10998" priority="11065">
      <formula>LEN(TRIM(F126))&gt;0</formula>
    </cfRule>
  </conditionalFormatting>
  <conditionalFormatting sqref="E126 E129">
    <cfRule type="notContainsBlanks" dxfId="10997" priority="11064">
      <formula>LEN(TRIM(E126))&gt;0</formula>
    </cfRule>
  </conditionalFormatting>
  <conditionalFormatting sqref="D126 D129">
    <cfRule type="notContainsBlanks" dxfId="10996" priority="11063">
      <formula>LEN(TRIM(D126))&gt;0</formula>
    </cfRule>
  </conditionalFormatting>
  <conditionalFormatting sqref="C126 C129">
    <cfRule type="notContainsBlanks" dxfId="10995" priority="11062">
      <formula>LEN(TRIM(C126))&gt;0</formula>
    </cfRule>
  </conditionalFormatting>
  <conditionalFormatting sqref="I126 I129">
    <cfRule type="notContainsBlanks" dxfId="10994" priority="11061">
      <formula>LEN(TRIM(I126))&gt;0</formula>
    </cfRule>
  </conditionalFormatting>
  <conditionalFormatting sqref="N132">
    <cfRule type="expression" dxfId="10993" priority="11058">
      <formula>N132=" "</formula>
    </cfRule>
    <cfRule type="expression" dxfId="10992" priority="11059">
      <formula>N132="NO PRESENTÓ CERTIFICADO"</formula>
    </cfRule>
    <cfRule type="expression" dxfId="10991" priority="11060">
      <formula>N132="PRESENTÓ CERTIFICADO"</formula>
    </cfRule>
  </conditionalFormatting>
  <conditionalFormatting sqref="P132">
    <cfRule type="expression" dxfId="10990" priority="11045">
      <formula>Q132="NO SUBSANABLE"</formula>
    </cfRule>
    <cfRule type="expression" dxfId="10989" priority="11047">
      <formula>Q132="REQUERIMIENTOS SUBSANADOS"</formula>
    </cfRule>
    <cfRule type="expression" dxfId="10988" priority="11048">
      <formula>Q132="PENDIENTES POR SUBSANAR"</formula>
    </cfRule>
    <cfRule type="expression" dxfId="10987" priority="11053">
      <formula>Q132="SIN OBSERVACIÓN"</formula>
    </cfRule>
    <cfRule type="containsBlanks" dxfId="10986" priority="11054">
      <formula>LEN(TRIM(P132))=0</formula>
    </cfRule>
  </conditionalFormatting>
  <conditionalFormatting sqref="O132">
    <cfRule type="cellIs" dxfId="10985" priority="11046" operator="equal">
      <formula>"PENDIENTE POR DESCRIPCIÓN"</formula>
    </cfRule>
    <cfRule type="cellIs" dxfId="10984" priority="11050" operator="equal">
      <formula>"DESCRIPCIÓN INSUFICIENTE"</formula>
    </cfRule>
    <cfRule type="cellIs" dxfId="10983" priority="11051" operator="equal">
      <formula>"NO ESTÁ ACORDE A ITEM 5.2.1 (T.R.)"</formula>
    </cfRule>
    <cfRule type="cellIs" dxfId="10982" priority="11052" operator="equal">
      <formula>"ACORDE A ITEM 5.2.1 (T.R.)"</formula>
    </cfRule>
  </conditionalFormatting>
  <conditionalFormatting sqref="Q132">
    <cfRule type="containsBlanks" dxfId="10981" priority="11040">
      <formula>LEN(TRIM(Q132))=0</formula>
    </cfRule>
    <cfRule type="cellIs" dxfId="10980" priority="11049" operator="equal">
      <formula>"REQUERIMIENTOS SUBSANADOS"</formula>
    </cfRule>
    <cfRule type="containsText" dxfId="10979" priority="11055" operator="containsText" text="NO SUBSANABLE">
      <formula>NOT(ISERROR(SEARCH("NO SUBSANABLE",Q132)))</formula>
    </cfRule>
    <cfRule type="containsText" dxfId="10978" priority="11056" operator="containsText" text="PENDIENTES POR SUBSANAR">
      <formula>NOT(ISERROR(SEARCH("PENDIENTES POR SUBSANAR",Q132)))</formula>
    </cfRule>
    <cfRule type="containsText" dxfId="10977" priority="11057" operator="containsText" text="SIN OBSERVACIÓN">
      <formula>NOT(ISERROR(SEARCH("SIN OBSERVACIÓN",Q132)))</formula>
    </cfRule>
  </conditionalFormatting>
  <conditionalFormatting sqref="R132">
    <cfRule type="containsBlanks" dxfId="10976" priority="11039">
      <formula>LEN(TRIM(R132))=0</formula>
    </cfRule>
    <cfRule type="cellIs" dxfId="10975" priority="11041" operator="equal">
      <formula>"NO CUMPLEN CON LO SOLICITADO"</formula>
    </cfRule>
    <cfRule type="cellIs" dxfId="10974" priority="11042" operator="equal">
      <formula>"CUMPLEN CON LO SOLICITADO"</formula>
    </cfRule>
    <cfRule type="cellIs" dxfId="10973" priority="11043" operator="equal">
      <formula>"PENDIENTES"</formula>
    </cfRule>
    <cfRule type="cellIs" dxfId="10972" priority="11044" operator="equal">
      <formula>"NINGUNO"</formula>
    </cfRule>
  </conditionalFormatting>
  <conditionalFormatting sqref="H132">
    <cfRule type="notContainsBlanks" dxfId="10971" priority="11038">
      <formula>LEN(TRIM(H132))&gt;0</formula>
    </cfRule>
  </conditionalFormatting>
  <conditionalFormatting sqref="G132">
    <cfRule type="notContainsBlanks" dxfId="10970" priority="11037">
      <formula>LEN(TRIM(G132))&gt;0</formula>
    </cfRule>
  </conditionalFormatting>
  <conditionalFormatting sqref="F132">
    <cfRule type="notContainsBlanks" dxfId="10969" priority="11036">
      <formula>LEN(TRIM(F132))&gt;0</formula>
    </cfRule>
  </conditionalFormatting>
  <conditionalFormatting sqref="E132">
    <cfRule type="notContainsBlanks" dxfId="10968" priority="11035">
      <formula>LEN(TRIM(E132))&gt;0</formula>
    </cfRule>
  </conditionalFormatting>
  <conditionalFormatting sqref="D132">
    <cfRule type="notContainsBlanks" dxfId="10967" priority="11034">
      <formula>LEN(TRIM(D132))&gt;0</formula>
    </cfRule>
  </conditionalFormatting>
  <conditionalFormatting sqref="C132">
    <cfRule type="notContainsBlanks" dxfId="10966" priority="11033">
      <formula>LEN(TRIM(C132))&gt;0</formula>
    </cfRule>
  </conditionalFormatting>
  <conditionalFormatting sqref="I132">
    <cfRule type="notContainsBlanks" dxfId="10965" priority="11032">
      <formula>LEN(TRIM(I132))&gt;0</formula>
    </cfRule>
  </conditionalFormatting>
  <conditionalFormatting sqref="T123">
    <cfRule type="cellIs" dxfId="10964" priority="11030" operator="equal">
      <formula>"NO"</formula>
    </cfRule>
    <cfRule type="cellIs" dxfId="10963" priority="11031" operator="equal">
      <formula>"SI"</formula>
    </cfRule>
  </conditionalFormatting>
  <conditionalFormatting sqref="N135">
    <cfRule type="expression" dxfId="10962" priority="11025">
      <formula>N135=" "</formula>
    </cfRule>
    <cfRule type="expression" dxfId="10961" priority="11026">
      <formula>N135="NO PRESENTÓ CERTIFICADO"</formula>
    </cfRule>
    <cfRule type="expression" dxfId="10960" priority="11027">
      <formula>N135="PRESENTÓ CERTIFICADO"</formula>
    </cfRule>
  </conditionalFormatting>
  <conditionalFormatting sqref="P135">
    <cfRule type="expression" dxfId="10959" priority="11012">
      <formula>Q135="NO SUBSANABLE"</formula>
    </cfRule>
    <cfRule type="expression" dxfId="10958" priority="11014">
      <formula>Q135="REQUERIMIENTOS SUBSANADOS"</formula>
    </cfRule>
    <cfRule type="expression" dxfId="10957" priority="11015">
      <formula>Q135="PENDIENTES POR SUBSANAR"</formula>
    </cfRule>
    <cfRule type="expression" dxfId="10956" priority="11020">
      <formula>Q135="SIN OBSERVACIÓN"</formula>
    </cfRule>
    <cfRule type="containsBlanks" dxfId="10955" priority="11021">
      <formula>LEN(TRIM(P135))=0</formula>
    </cfRule>
  </conditionalFormatting>
  <conditionalFormatting sqref="O135">
    <cfRule type="cellIs" dxfId="10954" priority="11013" operator="equal">
      <formula>"PENDIENTE POR DESCRIPCIÓN"</formula>
    </cfRule>
    <cfRule type="cellIs" dxfId="10953" priority="11017" operator="equal">
      <formula>"DESCRIPCIÓN INSUFICIENTE"</formula>
    </cfRule>
    <cfRule type="cellIs" dxfId="10952" priority="11018" operator="equal">
      <formula>"NO ESTÁ ACORDE A ITEM 5.2.1 (T.R.)"</formula>
    </cfRule>
    <cfRule type="cellIs" dxfId="10951" priority="11019" operator="equal">
      <formula>"ACORDE A ITEM 5.2.1 (T.R.)"</formula>
    </cfRule>
  </conditionalFormatting>
  <conditionalFormatting sqref="Q135">
    <cfRule type="containsBlanks" dxfId="10950" priority="11007">
      <formula>LEN(TRIM(Q135))=0</formula>
    </cfRule>
    <cfRule type="cellIs" dxfId="10949" priority="11016" operator="equal">
      <formula>"REQUERIMIENTOS SUBSANADOS"</formula>
    </cfRule>
    <cfRule type="containsText" dxfId="10948" priority="11022" operator="containsText" text="NO SUBSANABLE">
      <formula>NOT(ISERROR(SEARCH("NO SUBSANABLE",Q135)))</formula>
    </cfRule>
    <cfRule type="containsText" dxfId="10947" priority="11023" operator="containsText" text="PENDIENTES POR SUBSANAR">
      <formula>NOT(ISERROR(SEARCH("PENDIENTES POR SUBSANAR",Q135)))</formula>
    </cfRule>
    <cfRule type="containsText" dxfId="10946" priority="11024" operator="containsText" text="SIN OBSERVACIÓN">
      <formula>NOT(ISERROR(SEARCH("SIN OBSERVACIÓN",Q135)))</formula>
    </cfRule>
  </conditionalFormatting>
  <conditionalFormatting sqref="R135">
    <cfRule type="containsBlanks" dxfId="10945" priority="11006">
      <formula>LEN(TRIM(R135))=0</formula>
    </cfRule>
    <cfRule type="cellIs" dxfId="10944" priority="11008" operator="equal">
      <formula>"NO CUMPLEN CON LO SOLICITADO"</formula>
    </cfRule>
    <cfRule type="cellIs" dxfId="10943" priority="11009" operator="equal">
      <formula>"CUMPLEN CON LO SOLICITADO"</formula>
    </cfRule>
    <cfRule type="cellIs" dxfId="10942" priority="11010" operator="equal">
      <formula>"PENDIENTES"</formula>
    </cfRule>
    <cfRule type="cellIs" dxfId="10941" priority="11011" operator="equal">
      <formula>"NINGUNO"</formula>
    </cfRule>
  </conditionalFormatting>
  <conditionalFormatting sqref="H135">
    <cfRule type="notContainsBlanks" dxfId="10940" priority="11005">
      <formula>LEN(TRIM(H135))&gt;0</formula>
    </cfRule>
  </conditionalFormatting>
  <conditionalFormatting sqref="G135">
    <cfRule type="notContainsBlanks" dxfId="10939" priority="11004">
      <formula>LEN(TRIM(G135))&gt;0</formula>
    </cfRule>
  </conditionalFormatting>
  <conditionalFormatting sqref="F135">
    <cfRule type="notContainsBlanks" dxfId="10938" priority="11003">
      <formula>LEN(TRIM(F135))&gt;0</formula>
    </cfRule>
  </conditionalFormatting>
  <conditionalFormatting sqref="E135">
    <cfRule type="notContainsBlanks" dxfId="10937" priority="11002">
      <formula>LEN(TRIM(E135))&gt;0</formula>
    </cfRule>
  </conditionalFormatting>
  <conditionalFormatting sqref="D135">
    <cfRule type="notContainsBlanks" dxfId="10936" priority="11001">
      <formula>LEN(TRIM(D135))&gt;0</formula>
    </cfRule>
  </conditionalFormatting>
  <conditionalFormatting sqref="C135">
    <cfRule type="notContainsBlanks" dxfId="10935" priority="11000">
      <formula>LEN(TRIM(C135))&gt;0</formula>
    </cfRule>
  </conditionalFormatting>
  <conditionalFormatting sqref="I135">
    <cfRule type="notContainsBlanks" dxfId="10934" priority="10999">
      <formula>LEN(TRIM(I135))&gt;0</formula>
    </cfRule>
  </conditionalFormatting>
  <conditionalFormatting sqref="N19">
    <cfRule type="expression" dxfId="10933" priority="8690">
      <formula>N19=" "</formula>
    </cfRule>
    <cfRule type="expression" dxfId="10932" priority="8691">
      <formula>N19="NO PRESENTÓ CERTIFICADO"</formula>
    </cfRule>
    <cfRule type="expression" dxfId="10931" priority="8692">
      <formula>N19="PRESENTÓ CERTIFICADO"</formula>
    </cfRule>
  </conditionalFormatting>
  <conditionalFormatting sqref="O19">
    <cfRule type="cellIs" dxfId="10930" priority="8686" operator="equal">
      <formula>"PENDIENTE POR DESCRIPCIÓN"</formula>
    </cfRule>
    <cfRule type="cellIs" dxfId="10929" priority="8687" operator="equal">
      <formula>"DESCRIPCIÓN INSUFICIENTE"</formula>
    </cfRule>
    <cfRule type="cellIs" dxfId="10928" priority="8688" operator="equal">
      <formula>"NO ESTÁ ACORDE A ITEM 5.2.1 (T.R.)"</formula>
    </cfRule>
    <cfRule type="cellIs" dxfId="10927" priority="8689" operator="equal">
      <formula>"ACORDE A ITEM 5.2.1 (T.R.)"</formula>
    </cfRule>
  </conditionalFormatting>
  <conditionalFormatting sqref="Q19">
    <cfRule type="containsBlanks" dxfId="10926" priority="8677">
      <formula>LEN(TRIM(Q19))=0</formula>
    </cfRule>
    <cfRule type="cellIs" dxfId="10925" priority="8682" operator="equal">
      <formula>"REQUERIMIENTOS SUBSANADOS"</formula>
    </cfRule>
    <cfRule type="containsText" dxfId="10924" priority="8683" operator="containsText" text="NO SUBSANABLE">
      <formula>NOT(ISERROR(SEARCH("NO SUBSANABLE",Q19)))</formula>
    </cfRule>
    <cfRule type="containsText" dxfId="10923" priority="8684" operator="containsText" text="PENDIENTES POR SUBSANAR">
      <formula>NOT(ISERROR(SEARCH("PENDIENTES POR SUBSANAR",Q19)))</formula>
    </cfRule>
    <cfRule type="containsText" dxfId="10922" priority="8685" operator="containsText" text="SIN OBSERVACIÓN">
      <formula>NOT(ISERROR(SEARCH("SIN OBSERVACIÓN",Q19)))</formula>
    </cfRule>
  </conditionalFormatting>
  <conditionalFormatting sqref="R19">
    <cfRule type="containsBlanks" dxfId="10921" priority="8676">
      <formula>LEN(TRIM(R19))=0</formula>
    </cfRule>
    <cfRule type="cellIs" dxfId="10920" priority="8678" operator="equal">
      <formula>"NO CUMPLEN CON LO SOLICITADO"</formula>
    </cfRule>
    <cfRule type="cellIs" dxfId="10919" priority="8679" operator="equal">
      <formula>"CUMPLEN CON LO SOLICITADO"</formula>
    </cfRule>
    <cfRule type="cellIs" dxfId="10918" priority="8680" operator="equal">
      <formula>"PENDIENTES"</formula>
    </cfRule>
    <cfRule type="cellIs" dxfId="10917" priority="8681" operator="equal">
      <formula>"NINGUNO"</formula>
    </cfRule>
  </conditionalFormatting>
  <conditionalFormatting sqref="N38 N41">
    <cfRule type="expression" dxfId="10916" priority="8673">
      <formula>N38=" "</formula>
    </cfRule>
    <cfRule type="expression" dxfId="10915" priority="8674">
      <formula>N38="NO PRESENTÓ CERTIFICADO"</formula>
    </cfRule>
    <cfRule type="expression" dxfId="10914" priority="8675">
      <formula>N38="PRESENTÓ CERTIFICADO"</formula>
    </cfRule>
  </conditionalFormatting>
  <conditionalFormatting sqref="O38 O41">
    <cfRule type="cellIs" dxfId="10913" priority="8669" operator="equal">
      <formula>"PENDIENTE POR DESCRIPCIÓN"</formula>
    </cfRule>
    <cfRule type="cellIs" dxfId="10912" priority="8670" operator="equal">
      <formula>"DESCRIPCIÓN INSUFICIENTE"</formula>
    </cfRule>
    <cfRule type="cellIs" dxfId="10911" priority="8671" operator="equal">
      <formula>"NO ESTÁ ACORDE A ITEM 5.2.1 (T.R.)"</formula>
    </cfRule>
    <cfRule type="cellIs" dxfId="10910" priority="8672" operator="equal">
      <formula>"ACORDE A ITEM 5.2.1 (T.R.)"</formula>
    </cfRule>
  </conditionalFormatting>
  <conditionalFormatting sqref="P38">
    <cfRule type="expression" dxfId="10909" priority="8644">
      <formula>Q38="NO SUBSANABLE"</formula>
    </cfRule>
    <cfRule type="expression" dxfId="10908" priority="8645">
      <formula>Q38="REQUERIMIENTOS SUBSANADOS"</formula>
    </cfRule>
    <cfRule type="expression" dxfId="10907" priority="8646">
      <formula>Q38="PENDIENTES POR SUBSANAR"</formula>
    </cfRule>
    <cfRule type="expression" dxfId="10906" priority="8647">
      <formula>Q38="SIN OBSERVACIÓN"</formula>
    </cfRule>
    <cfRule type="containsBlanks" dxfId="10905" priority="8648">
      <formula>LEN(TRIM(P38))=0</formula>
    </cfRule>
  </conditionalFormatting>
  <conditionalFormatting sqref="P41">
    <cfRule type="expression" dxfId="10904" priority="8649">
      <formula>Q41="NO SUBSANABLE"</formula>
    </cfRule>
    <cfRule type="expression" dxfId="10903" priority="8650">
      <formula>Q41="REQUERIMIENTOS SUBSANADOS"</formula>
    </cfRule>
    <cfRule type="expression" dxfId="10902" priority="8651">
      <formula>Q41="PENDIENTES POR SUBSANAR"</formula>
    </cfRule>
    <cfRule type="expression" dxfId="10901" priority="8652">
      <formula>Q41="SIN OBSERVACIÓN"</formula>
    </cfRule>
    <cfRule type="containsBlanks" dxfId="10900" priority="8653">
      <formula>LEN(TRIM(P41))=0</formula>
    </cfRule>
  </conditionalFormatting>
  <conditionalFormatting sqref="J16">
    <cfRule type="cellIs" dxfId="10899" priority="8462" operator="equal">
      <formula>"NO CUMPLE"</formula>
    </cfRule>
    <cfRule type="cellIs" dxfId="10898" priority="8463" operator="equal">
      <formula>"CUMPLE"</formula>
    </cfRule>
  </conditionalFormatting>
  <conditionalFormatting sqref="J17:J18">
    <cfRule type="cellIs" dxfId="10897" priority="8456" operator="equal">
      <formula>"NO CUMPLE"</formula>
    </cfRule>
    <cfRule type="cellIs" dxfId="10896" priority="8457" operator="equal">
      <formula>"CUMPLE"</formula>
    </cfRule>
  </conditionalFormatting>
  <conditionalFormatting sqref="N343">
    <cfRule type="expression" dxfId="10895" priority="7429">
      <formula>N343=" "</formula>
    </cfRule>
    <cfRule type="expression" dxfId="10894" priority="7430">
      <formula>N343="NO PRESENTÓ CERTIFICADO"</formula>
    </cfRule>
    <cfRule type="expression" dxfId="10893" priority="7431">
      <formula>N343="PRESENTÓ CERTIFICADO"</formula>
    </cfRule>
  </conditionalFormatting>
  <conditionalFormatting sqref="P343">
    <cfRule type="expression" dxfId="10892" priority="7414">
      <formula>Q343="NO SUBSANABLE"</formula>
    </cfRule>
    <cfRule type="expression" dxfId="10891" priority="7416">
      <formula>Q343="REQUERIMIENTOS SUBSANADOS"</formula>
    </cfRule>
    <cfRule type="expression" dxfId="10890" priority="7417">
      <formula>Q343="PENDIENTES POR SUBSANAR"</formula>
    </cfRule>
    <cfRule type="expression" dxfId="10889" priority="7422">
      <formula>Q343="SIN OBSERVACIÓN"</formula>
    </cfRule>
    <cfRule type="containsBlanks" dxfId="10888" priority="7423">
      <formula>LEN(TRIM(P343))=0</formula>
    </cfRule>
  </conditionalFormatting>
  <conditionalFormatting sqref="O343">
    <cfRule type="cellIs" dxfId="10887" priority="7415" operator="equal">
      <formula>"PENDIENTE POR DESCRIPCIÓN"</formula>
    </cfRule>
    <cfRule type="cellIs" dxfId="10886" priority="7419" operator="equal">
      <formula>"DESCRIPCIÓN INSUFICIENTE"</formula>
    </cfRule>
    <cfRule type="cellIs" dxfId="10885" priority="7420" operator="equal">
      <formula>"NO ESTÁ ACORDE A ITEM 5.2.1 (T.R.)"</formula>
    </cfRule>
    <cfRule type="cellIs" dxfId="10884" priority="7421" operator="equal">
      <formula>"ACORDE A ITEM 5.2.1 (T.R.)"</formula>
    </cfRule>
  </conditionalFormatting>
  <conditionalFormatting sqref="Q343">
    <cfRule type="containsBlanks" dxfId="10883" priority="7409">
      <formula>LEN(TRIM(Q343))=0</formula>
    </cfRule>
    <cfRule type="cellIs" dxfId="10882" priority="7418" operator="equal">
      <formula>"REQUERIMIENTOS SUBSANADOS"</formula>
    </cfRule>
    <cfRule type="containsText" dxfId="10881" priority="7424" operator="containsText" text="NO SUBSANABLE">
      <formula>NOT(ISERROR(SEARCH("NO SUBSANABLE",Q343)))</formula>
    </cfRule>
    <cfRule type="containsText" dxfId="10880" priority="7425" operator="containsText" text="PENDIENTES POR SUBSANAR">
      <formula>NOT(ISERROR(SEARCH("PENDIENTES POR SUBSANAR",Q343)))</formula>
    </cfRule>
    <cfRule type="containsText" dxfId="10879" priority="7426" operator="containsText" text="SIN OBSERVACIÓN">
      <formula>NOT(ISERROR(SEARCH("SIN OBSERVACIÓN",Q343)))</formula>
    </cfRule>
  </conditionalFormatting>
  <conditionalFormatting sqref="R343">
    <cfRule type="containsBlanks" dxfId="10878" priority="7408">
      <formula>LEN(TRIM(R343))=0</formula>
    </cfRule>
    <cfRule type="cellIs" dxfId="10877" priority="7410" operator="equal">
      <formula>"NO CUMPLEN CON LO SOLICITADO"</formula>
    </cfRule>
    <cfRule type="cellIs" dxfId="10876" priority="7411" operator="equal">
      <formula>"CUMPLEN CON LO SOLICITADO"</formula>
    </cfRule>
    <cfRule type="cellIs" dxfId="10875" priority="7412" operator="equal">
      <formula>"PENDIENTES"</formula>
    </cfRule>
    <cfRule type="cellIs" dxfId="10874" priority="7413" operator="equal">
      <formula>"NINGUNO"</formula>
    </cfRule>
  </conditionalFormatting>
  <conditionalFormatting sqref="B358">
    <cfRule type="cellIs" dxfId="10873" priority="7404" operator="equal">
      <formula>"NO CUMPLE CON LA EXPERIENCIA REQUERIDA"</formula>
    </cfRule>
    <cfRule type="cellIs" dxfId="10872" priority="7405" operator="equal">
      <formula>"CUMPLE CON LA EXPERIENCIA REQUERIDA"</formula>
    </cfRule>
  </conditionalFormatting>
  <conditionalFormatting sqref="H343">
    <cfRule type="notContainsBlanks" dxfId="10871" priority="7403">
      <formula>LEN(TRIM(H343))&gt;0</formula>
    </cfRule>
  </conditionalFormatting>
  <conditionalFormatting sqref="G343">
    <cfRule type="notContainsBlanks" dxfId="10870" priority="7402">
      <formula>LEN(TRIM(G343))&gt;0</formula>
    </cfRule>
  </conditionalFormatting>
  <conditionalFormatting sqref="F343">
    <cfRule type="notContainsBlanks" dxfId="10869" priority="7401">
      <formula>LEN(TRIM(F343))&gt;0</formula>
    </cfRule>
  </conditionalFormatting>
  <conditionalFormatting sqref="E343">
    <cfRule type="notContainsBlanks" dxfId="10868" priority="7400">
      <formula>LEN(TRIM(E343))&gt;0</formula>
    </cfRule>
  </conditionalFormatting>
  <conditionalFormatting sqref="D343">
    <cfRule type="notContainsBlanks" dxfId="10867" priority="7399">
      <formula>LEN(TRIM(D343))&gt;0</formula>
    </cfRule>
  </conditionalFormatting>
  <conditionalFormatting sqref="C343">
    <cfRule type="notContainsBlanks" dxfId="10866" priority="7398">
      <formula>LEN(TRIM(C343))&gt;0</formula>
    </cfRule>
  </conditionalFormatting>
  <conditionalFormatting sqref="I343">
    <cfRule type="notContainsBlanks" dxfId="10865" priority="7397">
      <formula>LEN(TRIM(I343))&gt;0</formula>
    </cfRule>
  </conditionalFormatting>
  <conditionalFormatting sqref="N346 N349">
    <cfRule type="expression" dxfId="10864" priority="7394">
      <formula>N346=" "</formula>
    </cfRule>
    <cfRule type="expression" dxfId="10863" priority="7395">
      <formula>N346="NO PRESENTÓ CERTIFICADO"</formula>
    </cfRule>
    <cfRule type="expression" dxfId="10862" priority="7396">
      <formula>N346="PRESENTÓ CERTIFICADO"</formula>
    </cfRule>
  </conditionalFormatting>
  <conditionalFormatting sqref="P346 P349">
    <cfRule type="expression" dxfId="10861" priority="7381">
      <formula>Q346="NO SUBSANABLE"</formula>
    </cfRule>
    <cfRule type="expression" dxfId="10860" priority="7383">
      <formula>Q346="REQUERIMIENTOS SUBSANADOS"</formula>
    </cfRule>
    <cfRule type="expression" dxfId="10859" priority="7384">
      <formula>Q346="PENDIENTES POR SUBSANAR"</formula>
    </cfRule>
    <cfRule type="expression" dxfId="10858" priority="7389">
      <formula>Q346="SIN OBSERVACIÓN"</formula>
    </cfRule>
    <cfRule type="containsBlanks" dxfId="10857" priority="7390">
      <formula>LEN(TRIM(P346))=0</formula>
    </cfRule>
  </conditionalFormatting>
  <conditionalFormatting sqref="O346 O349">
    <cfRule type="cellIs" dxfId="10856" priority="7382" operator="equal">
      <formula>"PENDIENTE POR DESCRIPCIÓN"</formula>
    </cfRule>
    <cfRule type="cellIs" dxfId="10855" priority="7386" operator="equal">
      <formula>"DESCRIPCIÓN INSUFICIENTE"</formula>
    </cfRule>
    <cfRule type="cellIs" dxfId="10854" priority="7387" operator="equal">
      <formula>"NO ESTÁ ACORDE A ITEM 5.2.1 (T.R.)"</formula>
    </cfRule>
    <cfRule type="cellIs" dxfId="10853" priority="7388" operator="equal">
      <formula>"ACORDE A ITEM 5.2.1 (T.R.)"</formula>
    </cfRule>
  </conditionalFormatting>
  <conditionalFormatting sqref="Q346 Q349">
    <cfRule type="containsBlanks" dxfId="10852" priority="7376">
      <formula>LEN(TRIM(Q346))=0</formula>
    </cfRule>
    <cfRule type="cellIs" dxfId="10851" priority="7385" operator="equal">
      <formula>"REQUERIMIENTOS SUBSANADOS"</formula>
    </cfRule>
    <cfRule type="containsText" dxfId="10850" priority="7391" operator="containsText" text="NO SUBSANABLE">
      <formula>NOT(ISERROR(SEARCH("NO SUBSANABLE",Q346)))</formula>
    </cfRule>
    <cfRule type="containsText" dxfId="10849" priority="7392" operator="containsText" text="PENDIENTES POR SUBSANAR">
      <formula>NOT(ISERROR(SEARCH("PENDIENTES POR SUBSANAR",Q346)))</formula>
    </cfRule>
    <cfRule type="containsText" dxfId="10848" priority="7393" operator="containsText" text="SIN OBSERVACIÓN">
      <formula>NOT(ISERROR(SEARCH("SIN OBSERVACIÓN",Q346)))</formula>
    </cfRule>
  </conditionalFormatting>
  <conditionalFormatting sqref="R346 R349">
    <cfRule type="containsBlanks" dxfId="10847" priority="7375">
      <formula>LEN(TRIM(R346))=0</formula>
    </cfRule>
    <cfRule type="cellIs" dxfId="10846" priority="7377" operator="equal">
      <formula>"NO CUMPLEN CON LO SOLICITADO"</formula>
    </cfRule>
    <cfRule type="cellIs" dxfId="10845" priority="7378" operator="equal">
      <formula>"CUMPLEN CON LO SOLICITADO"</formula>
    </cfRule>
    <cfRule type="cellIs" dxfId="10844" priority="7379" operator="equal">
      <formula>"PENDIENTES"</formula>
    </cfRule>
    <cfRule type="cellIs" dxfId="10843" priority="7380" operator="equal">
      <formula>"NINGUNO"</formula>
    </cfRule>
  </conditionalFormatting>
  <conditionalFormatting sqref="H346 H349">
    <cfRule type="notContainsBlanks" dxfId="10842" priority="7374">
      <formula>LEN(TRIM(H346))&gt;0</formula>
    </cfRule>
  </conditionalFormatting>
  <conditionalFormatting sqref="G346 G349">
    <cfRule type="notContainsBlanks" dxfId="10841" priority="7373">
      <formula>LEN(TRIM(G346))&gt;0</formula>
    </cfRule>
  </conditionalFormatting>
  <conditionalFormatting sqref="F346 F349">
    <cfRule type="notContainsBlanks" dxfId="10840" priority="7372">
      <formula>LEN(TRIM(F346))&gt;0</formula>
    </cfRule>
  </conditionalFormatting>
  <conditionalFormatting sqref="E346 E349">
    <cfRule type="notContainsBlanks" dxfId="10839" priority="7371">
      <formula>LEN(TRIM(E346))&gt;0</formula>
    </cfRule>
  </conditionalFormatting>
  <conditionalFormatting sqref="D346 D349">
    <cfRule type="notContainsBlanks" dxfId="10838" priority="7370">
      <formula>LEN(TRIM(D346))&gt;0</formula>
    </cfRule>
  </conditionalFormatting>
  <conditionalFormatting sqref="C346 C349">
    <cfRule type="notContainsBlanks" dxfId="10837" priority="7369">
      <formula>LEN(TRIM(C346))&gt;0</formula>
    </cfRule>
  </conditionalFormatting>
  <conditionalFormatting sqref="I346 I349">
    <cfRule type="notContainsBlanks" dxfId="10836" priority="7368">
      <formula>LEN(TRIM(I346))&gt;0</formula>
    </cfRule>
  </conditionalFormatting>
  <conditionalFormatting sqref="N352">
    <cfRule type="expression" dxfId="10835" priority="7365">
      <formula>N352=" "</formula>
    </cfRule>
    <cfRule type="expression" dxfId="10834" priority="7366">
      <formula>N352="NO PRESENTÓ CERTIFICADO"</formula>
    </cfRule>
    <cfRule type="expression" dxfId="10833" priority="7367">
      <formula>N352="PRESENTÓ CERTIFICADO"</formula>
    </cfRule>
  </conditionalFormatting>
  <conditionalFormatting sqref="P352">
    <cfRule type="expression" dxfId="10832" priority="7352">
      <formula>Q352="NO SUBSANABLE"</formula>
    </cfRule>
    <cfRule type="expression" dxfId="10831" priority="7354">
      <formula>Q352="REQUERIMIENTOS SUBSANADOS"</formula>
    </cfRule>
    <cfRule type="expression" dxfId="10830" priority="7355">
      <formula>Q352="PENDIENTES POR SUBSANAR"</formula>
    </cfRule>
    <cfRule type="expression" dxfId="10829" priority="7360">
      <formula>Q352="SIN OBSERVACIÓN"</formula>
    </cfRule>
    <cfRule type="containsBlanks" dxfId="10828" priority="7361">
      <formula>LEN(TRIM(P352))=0</formula>
    </cfRule>
  </conditionalFormatting>
  <conditionalFormatting sqref="O352">
    <cfRule type="cellIs" dxfId="10827" priority="7353" operator="equal">
      <formula>"PENDIENTE POR DESCRIPCIÓN"</formula>
    </cfRule>
    <cfRule type="cellIs" dxfId="10826" priority="7357" operator="equal">
      <formula>"DESCRIPCIÓN INSUFICIENTE"</formula>
    </cfRule>
    <cfRule type="cellIs" dxfId="10825" priority="7358" operator="equal">
      <formula>"NO ESTÁ ACORDE A ITEM 5.2.1 (T.R.)"</formula>
    </cfRule>
    <cfRule type="cellIs" dxfId="10824" priority="7359" operator="equal">
      <formula>"ACORDE A ITEM 5.2.1 (T.R.)"</formula>
    </cfRule>
  </conditionalFormatting>
  <conditionalFormatting sqref="Q352">
    <cfRule type="containsBlanks" dxfId="10823" priority="7347">
      <formula>LEN(TRIM(Q352))=0</formula>
    </cfRule>
    <cfRule type="cellIs" dxfId="10822" priority="7356" operator="equal">
      <formula>"REQUERIMIENTOS SUBSANADOS"</formula>
    </cfRule>
    <cfRule type="containsText" dxfId="10821" priority="7362" operator="containsText" text="NO SUBSANABLE">
      <formula>NOT(ISERROR(SEARCH("NO SUBSANABLE",Q352)))</formula>
    </cfRule>
    <cfRule type="containsText" dxfId="10820" priority="7363" operator="containsText" text="PENDIENTES POR SUBSANAR">
      <formula>NOT(ISERROR(SEARCH("PENDIENTES POR SUBSANAR",Q352)))</formula>
    </cfRule>
    <cfRule type="containsText" dxfId="10819" priority="7364" operator="containsText" text="SIN OBSERVACIÓN">
      <formula>NOT(ISERROR(SEARCH("SIN OBSERVACIÓN",Q352)))</formula>
    </cfRule>
  </conditionalFormatting>
  <conditionalFormatting sqref="R352">
    <cfRule type="containsBlanks" dxfId="10818" priority="7346">
      <formula>LEN(TRIM(R352))=0</formula>
    </cfRule>
    <cfRule type="cellIs" dxfId="10817" priority="7348" operator="equal">
      <formula>"NO CUMPLEN CON LO SOLICITADO"</formula>
    </cfRule>
    <cfRule type="cellIs" dxfId="10816" priority="7349" operator="equal">
      <formula>"CUMPLEN CON LO SOLICITADO"</formula>
    </cfRule>
    <cfRule type="cellIs" dxfId="10815" priority="7350" operator="equal">
      <formula>"PENDIENTES"</formula>
    </cfRule>
    <cfRule type="cellIs" dxfId="10814" priority="7351" operator="equal">
      <formula>"NINGUNO"</formula>
    </cfRule>
  </conditionalFormatting>
  <conditionalFormatting sqref="H352">
    <cfRule type="notContainsBlanks" dxfId="10813" priority="7345">
      <formula>LEN(TRIM(H352))&gt;0</formula>
    </cfRule>
  </conditionalFormatting>
  <conditionalFormatting sqref="G352">
    <cfRule type="notContainsBlanks" dxfId="10812" priority="7344">
      <formula>LEN(TRIM(G352))&gt;0</formula>
    </cfRule>
  </conditionalFormatting>
  <conditionalFormatting sqref="F352">
    <cfRule type="notContainsBlanks" dxfId="10811" priority="7343">
      <formula>LEN(TRIM(F352))&gt;0</formula>
    </cfRule>
  </conditionalFormatting>
  <conditionalFormatting sqref="E352">
    <cfRule type="notContainsBlanks" dxfId="10810" priority="7342">
      <formula>LEN(TRIM(E352))&gt;0</formula>
    </cfRule>
  </conditionalFormatting>
  <conditionalFormatting sqref="D352">
    <cfRule type="notContainsBlanks" dxfId="10809" priority="7341">
      <formula>LEN(TRIM(D352))&gt;0</formula>
    </cfRule>
  </conditionalFormatting>
  <conditionalFormatting sqref="C352">
    <cfRule type="notContainsBlanks" dxfId="10808" priority="7340">
      <formula>LEN(TRIM(C352))&gt;0</formula>
    </cfRule>
  </conditionalFormatting>
  <conditionalFormatting sqref="I352">
    <cfRule type="notContainsBlanks" dxfId="10807" priority="7339">
      <formula>LEN(TRIM(I352))&gt;0</formula>
    </cfRule>
  </conditionalFormatting>
  <conditionalFormatting sqref="T343">
    <cfRule type="cellIs" dxfId="10806" priority="7337" operator="equal">
      <formula>"NO"</formula>
    </cfRule>
    <cfRule type="cellIs" dxfId="10805" priority="7338" operator="equal">
      <formula>"SI"</formula>
    </cfRule>
  </conditionalFormatting>
  <conditionalFormatting sqref="N355">
    <cfRule type="expression" dxfId="10804" priority="7332">
      <formula>N355=" "</formula>
    </cfRule>
    <cfRule type="expression" dxfId="10803" priority="7333">
      <formula>N355="NO PRESENTÓ CERTIFICADO"</formula>
    </cfRule>
    <cfRule type="expression" dxfId="10802" priority="7334">
      <formula>N355="PRESENTÓ CERTIFICADO"</formula>
    </cfRule>
  </conditionalFormatting>
  <conditionalFormatting sqref="P355">
    <cfRule type="expression" dxfId="10801" priority="7319">
      <formula>Q355="NO SUBSANABLE"</formula>
    </cfRule>
    <cfRule type="expression" dxfId="10800" priority="7321">
      <formula>Q355="REQUERIMIENTOS SUBSANADOS"</formula>
    </cfRule>
    <cfRule type="expression" dxfId="10799" priority="7322">
      <formula>Q355="PENDIENTES POR SUBSANAR"</formula>
    </cfRule>
    <cfRule type="expression" dxfId="10798" priority="7327">
      <formula>Q355="SIN OBSERVACIÓN"</formula>
    </cfRule>
    <cfRule type="containsBlanks" dxfId="10797" priority="7328">
      <formula>LEN(TRIM(P355))=0</formula>
    </cfRule>
  </conditionalFormatting>
  <conditionalFormatting sqref="O355">
    <cfRule type="cellIs" dxfId="10796" priority="7320" operator="equal">
      <formula>"PENDIENTE POR DESCRIPCIÓN"</formula>
    </cfRule>
    <cfRule type="cellIs" dxfId="10795" priority="7324" operator="equal">
      <formula>"DESCRIPCIÓN INSUFICIENTE"</formula>
    </cfRule>
    <cfRule type="cellIs" dxfId="10794" priority="7325" operator="equal">
      <formula>"NO ESTÁ ACORDE A ITEM 5.2.1 (T.R.)"</formula>
    </cfRule>
    <cfRule type="cellIs" dxfId="10793" priority="7326" operator="equal">
      <formula>"ACORDE A ITEM 5.2.1 (T.R.)"</formula>
    </cfRule>
  </conditionalFormatting>
  <conditionalFormatting sqref="Q355">
    <cfRule type="containsBlanks" dxfId="10792" priority="7314">
      <formula>LEN(TRIM(Q355))=0</formula>
    </cfRule>
    <cfRule type="cellIs" dxfId="10791" priority="7323" operator="equal">
      <formula>"REQUERIMIENTOS SUBSANADOS"</formula>
    </cfRule>
    <cfRule type="containsText" dxfId="10790" priority="7329" operator="containsText" text="NO SUBSANABLE">
      <formula>NOT(ISERROR(SEARCH("NO SUBSANABLE",Q355)))</formula>
    </cfRule>
    <cfRule type="containsText" dxfId="10789" priority="7330" operator="containsText" text="PENDIENTES POR SUBSANAR">
      <formula>NOT(ISERROR(SEARCH("PENDIENTES POR SUBSANAR",Q355)))</formula>
    </cfRule>
    <cfRule type="containsText" dxfId="10788" priority="7331" operator="containsText" text="SIN OBSERVACIÓN">
      <formula>NOT(ISERROR(SEARCH("SIN OBSERVACIÓN",Q355)))</formula>
    </cfRule>
  </conditionalFormatting>
  <conditionalFormatting sqref="R355">
    <cfRule type="containsBlanks" dxfId="10787" priority="7313">
      <formula>LEN(TRIM(R355))=0</formula>
    </cfRule>
    <cfRule type="cellIs" dxfId="10786" priority="7315" operator="equal">
      <formula>"NO CUMPLEN CON LO SOLICITADO"</formula>
    </cfRule>
    <cfRule type="cellIs" dxfId="10785" priority="7316" operator="equal">
      <formula>"CUMPLEN CON LO SOLICITADO"</formula>
    </cfRule>
    <cfRule type="cellIs" dxfId="10784" priority="7317" operator="equal">
      <formula>"PENDIENTES"</formula>
    </cfRule>
    <cfRule type="cellIs" dxfId="10783" priority="7318" operator="equal">
      <formula>"NINGUNO"</formula>
    </cfRule>
  </conditionalFormatting>
  <conditionalFormatting sqref="H355">
    <cfRule type="notContainsBlanks" dxfId="10782" priority="7312">
      <formula>LEN(TRIM(H355))&gt;0</formula>
    </cfRule>
  </conditionalFormatting>
  <conditionalFormatting sqref="G355">
    <cfRule type="notContainsBlanks" dxfId="10781" priority="7311">
      <formula>LEN(TRIM(G355))&gt;0</formula>
    </cfRule>
  </conditionalFormatting>
  <conditionalFormatting sqref="F355">
    <cfRule type="notContainsBlanks" dxfId="10780" priority="7310">
      <formula>LEN(TRIM(F355))&gt;0</formula>
    </cfRule>
  </conditionalFormatting>
  <conditionalFormatting sqref="E355">
    <cfRule type="notContainsBlanks" dxfId="10779" priority="7309">
      <formula>LEN(TRIM(E355))&gt;0</formula>
    </cfRule>
  </conditionalFormatting>
  <conditionalFormatting sqref="D355">
    <cfRule type="notContainsBlanks" dxfId="10778" priority="7308">
      <formula>LEN(TRIM(D355))&gt;0</formula>
    </cfRule>
  </conditionalFormatting>
  <conditionalFormatting sqref="C355">
    <cfRule type="notContainsBlanks" dxfId="10777" priority="7307">
      <formula>LEN(TRIM(C355))&gt;0</formula>
    </cfRule>
  </conditionalFormatting>
  <conditionalFormatting sqref="I355">
    <cfRule type="notContainsBlanks" dxfId="10776" priority="7306">
      <formula>LEN(TRIM(I355))&gt;0</formula>
    </cfRule>
  </conditionalFormatting>
  <conditionalFormatting sqref="N365">
    <cfRule type="expression" dxfId="10775" priority="7231">
      <formula>N365=" "</formula>
    </cfRule>
    <cfRule type="expression" dxfId="10774" priority="7232">
      <formula>N365="NO PRESENTÓ CERTIFICADO"</formula>
    </cfRule>
    <cfRule type="expression" dxfId="10773" priority="7233">
      <formula>N365="PRESENTÓ CERTIFICADO"</formula>
    </cfRule>
  </conditionalFormatting>
  <conditionalFormatting sqref="P365">
    <cfRule type="expression" dxfId="10772" priority="7216">
      <formula>Q365="NO SUBSANABLE"</formula>
    </cfRule>
    <cfRule type="expression" dxfId="10771" priority="7218">
      <formula>Q365="REQUERIMIENTOS SUBSANADOS"</formula>
    </cfRule>
    <cfRule type="expression" dxfId="10770" priority="7219">
      <formula>Q365="PENDIENTES POR SUBSANAR"</formula>
    </cfRule>
    <cfRule type="expression" dxfId="10769" priority="7224">
      <formula>Q365="SIN OBSERVACIÓN"</formula>
    </cfRule>
    <cfRule type="containsBlanks" dxfId="10768" priority="7225">
      <formula>LEN(TRIM(P365))=0</formula>
    </cfRule>
  </conditionalFormatting>
  <conditionalFormatting sqref="O365">
    <cfRule type="cellIs" dxfId="10767" priority="7217" operator="equal">
      <formula>"PENDIENTE POR DESCRIPCIÓN"</formula>
    </cfRule>
    <cfRule type="cellIs" dxfId="10766" priority="7221" operator="equal">
      <formula>"DESCRIPCIÓN INSUFICIENTE"</formula>
    </cfRule>
    <cfRule type="cellIs" dxfId="10765" priority="7222" operator="equal">
      <formula>"NO ESTÁ ACORDE A ITEM 5.2.1 (T.R.)"</formula>
    </cfRule>
    <cfRule type="cellIs" dxfId="10764" priority="7223" operator="equal">
      <formula>"ACORDE A ITEM 5.2.1 (T.R.)"</formula>
    </cfRule>
  </conditionalFormatting>
  <conditionalFormatting sqref="Q365">
    <cfRule type="containsBlanks" dxfId="10763" priority="7211">
      <formula>LEN(TRIM(Q365))=0</formula>
    </cfRule>
    <cfRule type="cellIs" dxfId="10762" priority="7220" operator="equal">
      <formula>"REQUERIMIENTOS SUBSANADOS"</formula>
    </cfRule>
    <cfRule type="containsText" dxfId="10761" priority="7226" operator="containsText" text="NO SUBSANABLE">
      <formula>NOT(ISERROR(SEARCH("NO SUBSANABLE",Q365)))</formula>
    </cfRule>
    <cfRule type="containsText" dxfId="10760" priority="7227" operator="containsText" text="PENDIENTES POR SUBSANAR">
      <formula>NOT(ISERROR(SEARCH("PENDIENTES POR SUBSANAR",Q365)))</formula>
    </cfRule>
    <cfRule type="containsText" dxfId="10759" priority="7228" operator="containsText" text="SIN OBSERVACIÓN">
      <formula>NOT(ISERROR(SEARCH("SIN OBSERVACIÓN",Q365)))</formula>
    </cfRule>
  </conditionalFormatting>
  <conditionalFormatting sqref="R365">
    <cfRule type="containsBlanks" dxfId="10758" priority="7210">
      <formula>LEN(TRIM(R365))=0</formula>
    </cfRule>
    <cfRule type="cellIs" dxfId="10757" priority="7212" operator="equal">
      <formula>"NO CUMPLEN CON LO SOLICITADO"</formula>
    </cfRule>
    <cfRule type="cellIs" dxfId="10756" priority="7213" operator="equal">
      <formula>"CUMPLEN CON LO SOLICITADO"</formula>
    </cfRule>
    <cfRule type="cellIs" dxfId="10755" priority="7214" operator="equal">
      <formula>"PENDIENTES"</formula>
    </cfRule>
    <cfRule type="cellIs" dxfId="10754" priority="7215" operator="equal">
      <formula>"NINGUNO"</formula>
    </cfRule>
  </conditionalFormatting>
  <conditionalFormatting sqref="B380">
    <cfRule type="cellIs" dxfId="10753" priority="7206" operator="equal">
      <formula>"NO CUMPLE CON LA EXPERIENCIA REQUERIDA"</formula>
    </cfRule>
    <cfRule type="cellIs" dxfId="10752" priority="7207" operator="equal">
      <formula>"CUMPLE CON LA EXPERIENCIA REQUERIDA"</formula>
    </cfRule>
  </conditionalFormatting>
  <conditionalFormatting sqref="H365">
    <cfRule type="notContainsBlanks" dxfId="10751" priority="7205">
      <formula>LEN(TRIM(H365))&gt;0</formula>
    </cfRule>
  </conditionalFormatting>
  <conditionalFormatting sqref="G365">
    <cfRule type="notContainsBlanks" dxfId="10750" priority="7204">
      <formula>LEN(TRIM(G365))&gt;0</formula>
    </cfRule>
  </conditionalFormatting>
  <conditionalFormatting sqref="F365">
    <cfRule type="notContainsBlanks" dxfId="10749" priority="7203">
      <formula>LEN(TRIM(F365))&gt;0</formula>
    </cfRule>
  </conditionalFormatting>
  <conditionalFormatting sqref="E365">
    <cfRule type="notContainsBlanks" dxfId="10748" priority="7202">
      <formula>LEN(TRIM(E365))&gt;0</formula>
    </cfRule>
  </conditionalFormatting>
  <conditionalFormatting sqref="D365">
    <cfRule type="notContainsBlanks" dxfId="10747" priority="7201">
      <formula>LEN(TRIM(D365))&gt;0</formula>
    </cfRule>
  </conditionalFormatting>
  <conditionalFormatting sqref="C365">
    <cfRule type="notContainsBlanks" dxfId="10746" priority="7200">
      <formula>LEN(TRIM(C365))&gt;0</formula>
    </cfRule>
  </conditionalFormatting>
  <conditionalFormatting sqref="I365">
    <cfRule type="notContainsBlanks" dxfId="10745" priority="7199">
      <formula>LEN(TRIM(I365))&gt;0</formula>
    </cfRule>
  </conditionalFormatting>
  <conditionalFormatting sqref="N368 N371">
    <cfRule type="expression" dxfId="10744" priority="7196">
      <formula>N368=" "</formula>
    </cfRule>
    <cfRule type="expression" dxfId="10743" priority="7197">
      <formula>N368="NO PRESENTÓ CERTIFICADO"</formula>
    </cfRule>
    <cfRule type="expression" dxfId="10742" priority="7198">
      <formula>N368="PRESENTÓ CERTIFICADO"</formula>
    </cfRule>
  </conditionalFormatting>
  <conditionalFormatting sqref="P368 P371">
    <cfRule type="expression" dxfId="10741" priority="7183">
      <formula>Q368="NO SUBSANABLE"</formula>
    </cfRule>
    <cfRule type="expression" dxfId="10740" priority="7185">
      <formula>Q368="REQUERIMIENTOS SUBSANADOS"</formula>
    </cfRule>
    <cfRule type="expression" dxfId="10739" priority="7186">
      <formula>Q368="PENDIENTES POR SUBSANAR"</formula>
    </cfRule>
    <cfRule type="expression" dxfId="10738" priority="7191">
      <formula>Q368="SIN OBSERVACIÓN"</formula>
    </cfRule>
    <cfRule type="containsBlanks" dxfId="10737" priority="7192">
      <formula>LEN(TRIM(P368))=0</formula>
    </cfRule>
  </conditionalFormatting>
  <conditionalFormatting sqref="O368 O371">
    <cfRule type="cellIs" dxfId="10736" priority="7184" operator="equal">
      <formula>"PENDIENTE POR DESCRIPCIÓN"</formula>
    </cfRule>
    <cfRule type="cellIs" dxfId="10735" priority="7188" operator="equal">
      <formula>"DESCRIPCIÓN INSUFICIENTE"</formula>
    </cfRule>
    <cfRule type="cellIs" dxfId="10734" priority="7189" operator="equal">
      <formula>"NO ESTÁ ACORDE A ITEM 5.2.1 (T.R.)"</formula>
    </cfRule>
    <cfRule type="cellIs" dxfId="10733" priority="7190" operator="equal">
      <formula>"ACORDE A ITEM 5.2.1 (T.R.)"</formula>
    </cfRule>
  </conditionalFormatting>
  <conditionalFormatting sqref="Q368 Q371">
    <cfRule type="containsBlanks" dxfId="10732" priority="7178">
      <formula>LEN(TRIM(Q368))=0</formula>
    </cfRule>
    <cfRule type="cellIs" dxfId="10731" priority="7187" operator="equal">
      <formula>"REQUERIMIENTOS SUBSANADOS"</formula>
    </cfRule>
    <cfRule type="containsText" dxfId="10730" priority="7193" operator="containsText" text="NO SUBSANABLE">
      <formula>NOT(ISERROR(SEARCH("NO SUBSANABLE",Q368)))</formula>
    </cfRule>
    <cfRule type="containsText" dxfId="10729" priority="7194" operator="containsText" text="PENDIENTES POR SUBSANAR">
      <formula>NOT(ISERROR(SEARCH("PENDIENTES POR SUBSANAR",Q368)))</formula>
    </cfRule>
    <cfRule type="containsText" dxfId="10728" priority="7195" operator="containsText" text="SIN OBSERVACIÓN">
      <formula>NOT(ISERROR(SEARCH("SIN OBSERVACIÓN",Q368)))</formula>
    </cfRule>
  </conditionalFormatting>
  <conditionalFormatting sqref="R368 R371">
    <cfRule type="containsBlanks" dxfId="10727" priority="7177">
      <formula>LEN(TRIM(R368))=0</formula>
    </cfRule>
    <cfRule type="cellIs" dxfId="10726" priority="7179" operator="equal">
      <formula>"NO CUMPLEN CON LO SOLICITADO"</formula>
    </cfRule>
    <cfRule type="cellIs" dxfId="10725" priority="7180" operator="equal">
      <formula>"CUMPLEN CON LO SOLICITADO"</formula>
    </cfRule>
    <cfRule type="cellIs" dxfId="10724" priority="7181" operator="equal">
      <formula>"PENDIENTES"</formula>
    </cfRule>
    <cfRule type="cellIs" dxfId="10723" priority="7182" operator="equal">
      <formula>"NINGUNO"</formula>
    </cfRule>
  </conditionalFormatting>
  <conditionalFormatting sqref="H368 H371">
    <cfRule type="notContainsBlanks" dxfId="10722" priority="7176">
      <formula>LEN(TRIM(H368))&gt;0</formula>
    </cfRule>
  </conditionalFormatting>
  <conditionalFormatting sqref="G368 G371">
    <cfRule type="notContainsBlanks" dxfId="10721" priority="7175">
      <formula>LEN(TRIM(G368))&gt;0</formula>
    </cfRule>
  </conditionalFormatting>
  <conditionalFormatting sqref="F368 F371">
    <cfRule type="notContainsBlanks" dxfId="10720" priority="7174">
      <formula>LEN(TRIM(F368))&gt;0</formula>
    </cfRule>
  </conditionalFormatting>
  <conditionalFormatting sqref="E368 E371">
    <cfRule type="notContainsBlanks" dxfId="10719" priority="7173">
      <formula>LEN(TRIM(E368))&gt;0</formula>
    </cfRule>
  </conditionalFormatting>
  <conditionalFormatting sqref="D368 D371">
    <cfRule type="notContainsBlanks" dxfId="10718" priority="7172">
      <formula>LEN(TRIM(D368))&gt;0</formula>
    </cfRule>
  </conditionalFormatting>
  <conditionalFormatting sqref="C368 C371">
    <cfRule type="notContainsBlanks" dxfId="10717" priority="7171">
      <formula>LEN(TRIM(C368))&gt;0</formula>
    </cfRule>
  </conditionalFormatting>
  <conditionalFormatting sqref="I368 I371">
    <cfRule type="notContainsBlanks" dxfId="10716" priority="7170">
      <formula>LEN(TRIM(I368))&gt;0</formula>
    </cfRule>
  </conditionalFormatting>
  <conditionalFormatting sqref="N374">
    <cfRule type="expression" dxfId="10715" priority="7167">
      <formula>N374=" "</formula>
    </cfRule>
    <cfRule type="expression" dxfId="10714" priority="7168">
      <formula>N374="NO PRESENTÓ CERTIFICADO"</formula>
    </cfRule>
    <cfRule type="expression" dxfId="10713" priority="7169">
      <formula>N374="PRESENTÓ CERTIFICADO"</formula>
    </cfRule>
  </conditionalFormatting>
  <conditionalFormatting sqref="P374">
    <cfRule type="expression" dxfId="10712" priority="7154">
      <formula>Q374="NO SUBSANABLE"</formula>
    </cfRule>
    <cfRule type="expression" dxfId="10711" priority="7156">
      <formula>Q374="REQUERIMIENTOS SUBSANADOS"</formula>
    </cfRule>
    <cfRule type="expression" dxfId="10710" priority="7157">
      <formula>Q374="PENDIENTES POR SUBSANAR"</formula>
    </cfRule>
    <cfRule type="expression" dxfId="10709" priority="7162">
      <formula>Q374="SIN OBSERVACIÓN"</formula>
    </cfRule>
    <cfRule type="containsBlanks" dxfId="10708" priority="7163">
      <formula>LEN(TRIM(P374))=0</formula>
    </cfRule>
  </conditionalFormatting>
  <conditionalFormatting sqref="O374">
    <cfRule type="cellIs" dxfId="10707" priority="7155" operator="equal">
      <formula>"PENDIENTE POR DESCRIPCIÓN"</formula>
    </cfRule>
    <cfRule type="cellIs" dxfId="10706" priority="7159" operator="equal">
      <formula>"DESCRIPCIÓN INSUFICIENTE"</formula>
    </cfRule>
    <cfRule type="cellIs" dxfId="10705" priority="7160" operator="equal">
      <formula>"NO ESTÁ ACORDE A ITEM 5.2.1 (T.R.)"</formula>
    </cfRule>
    <cfRule type="cellIs" dxfId="10704" priority="7161" operator="equal">
      <formula>"ACORDE A ITEM 5.2.1 (T.R.)"</formula>
    </cfRule>
  </conditionalFormatting>
  <conditionalFormatting sqref="Q374">
    <cfRule type="containsBlanks" dxfId="10703" priority="7149">
      <formula>LEN(TRIM(Q374))=0</formula>
    </cfRule>
    <cfRule type="cellIs" dxfId="10702" priority="7158" operator="equal">
      <formula>"REQUERIMIENTOS SUBSANADOS"</formula>
    </cfRule>
    <cfRule type="containsText" dxfId="10701" priority="7164" operator="containsText" text="NO SUBSANABLE">
      <formula>NOT(ISERROR(SEARCH("NO SUBSANABLE",Q374)))</formula>
    </cfRule>
    <cfRule type="containsText" dxfId="10700" priority="7165" operator="containsText" text="PENDIENTES POR SUBSANAR">
      <formula>NOT(ISERROR(SEARCH("PENDIENTES POR SUBSANAR",Q374)))</formula>
    </cfRule>
    <cfRule type="containsText" dxfId="10699" priority="7166" operator="containsText" text="SIN OBSERVACIÓN">
      <formula>NOT(ISERROR(SEARCH("SIN OBSERVACIÓN",Q374)))</formula>
    </cfRule>
  </conditionalFormatting>
  <conditionalFormatting sqref="R374">
    <cfRule type="containsBlanks" dxfId="10698" priority="7148">
      <formula>LEN(TRIM(R374))=0</formula>
    </cfRule>
    <cfRule type="cellIs" dxfId="10697" priority="7150" operator="equal">
      <formula>"NO CUMPLEN CON LO SOLICITADO"</formula>
    </cfRule>
    <cfRule type="cellIs" dxfId="10696" priority="7151" operator="equal">
      <formula>"CUMPLEN CON LO SOLICITADO"</formula>
    </cfRule>
    <cfRule type="cellIs" dxfId="10695" priority="7152" operator="equal">
      <formula>"PENDIENTES"</formula>
    </cfRule>
    <cfRule type="cellIs" dxfId="10694" priority="7153" operator="equal">
      <formula>"NINGUNO"</formula>
    </cfRule>
  </conditionalFormatting>
  <conditionalFormatting sqref="H374">
    <cfRule type="notContainsBlanks" dxfId="10693" priority="7147">
      <formula>LEN(TRIM(H374))&gt;0</formula>
    </cfRule>
  </conditionalFormatting>
  <conditionalFormatting sqref="G374">
    <cfRule type="notContainsBlanks" dxfId="10692" priority="7146">
      <formula>LEN(TRIM(G374))&gt;0</formula>
    </cfRule>
  </conditionalFormatting>
  <conditionalFormatting sqref="F374">
    <cfRule type="notContainsBlanks" dxfId="10691" priority="7145">
      <formula>LEN(TRIM(F374))&gt;0</formula>
    </cfRule>
  </conditionalFormatting>
  <conditionalFormatting sqref="E374">
    <cfRule type="notContainsBlanks" dxfId="10690" priority="7144">
      <formula>LEN(TRIM(E374))&gt;0</formula>
    </cfRule>
  </conditionalFormatting>
  <conditionalFormatting sqref="D374">
    <cfRule type="notContainsBlanks" dxfId="10689" priority="7143">
      <formula>LEN(TRIM(D374))&gt;0</formula>
    </cfRule>
  </conditionalFormatting>
  <conditionalFormatting sqref="C374">
    <cfRule type="notContainsBlanks" dxfId="10688" priority="7142">
      <formula>LEN(TRIM(C374))&gt;0</formula>
    </cfRule>
  </conditionalFormatting>
  <conditionalFormatting sqref="I374">
    <cfRule type="notContainsBlanks" dxfId="10687" priority="7141">
      <formula>LEN(TRIM(I374))&gt;0</formula>
    </cfRule>
  </conditionalFormatting>
  <conditionalFormatting sqref="T365">
    <cfRule type="cellIs" dxfId="10686" priority="7139" operator="equal">
      <formula>"NO"</formula>
    </cfRule>
    <cfRule type="cellIs" dxfId="10685" priority="7140" operator="equal">
      <formula>"SI"</formula>
    </cfRule>
  </conditionalFormatting>
  <conditionalFormatting sqref="N377">
    <cfRule type="expression" dxfId="10684" priority="7134">
      <formula>N377=" "</formula>
    </cfRule>
    <cfRule type="expression" dxfId="10683" priority="7135">
      <formula>N377="NO PRESENTÓ CERTIFICADO"</formula>
    </cfRule>
    <cfRule type="expression" dxfId="10682" priority="7136">
      <formula>N377="PRESENTÓ CERTIFICADO"</formula>
    </cfRule>
  </conditionalFormatting>
  <conditionalFormatting sqref="P377">
    <cfRule type="expression" dxfId="10681" priority="7121">
      <formula>Q377="NO SUBSANABLE"</formula>
    </cfRule>
    <cfRule type="expression" dxfId="10680" priority="7123">
      <formula>Q377="REQUERIMIENTOS SUBSANADOS"</formula>
    </cfRule>
    <cfRule type="expression" dxfId="10679" priority="7124">
      <formula>Q377="PENDIENTES POR SUBSANAR"</formula>
    </cfRule>
    <cfRule type="expression" dxfId="10678" priority="7129">
      <formula>Q377="SIN OBSERVACIÓN"</formula>
    </cfRule>
    <cfRule type="containsBlanks" dxfId="10677" priority="7130">
      <formula>LEN(TRIM(P377))=0</formula>
    </cfRule>
  </conditionalFormatting>
  <conditionalFormatting sqref="O377">
    <cfRule type="cellIs" dxfId="10676" priority="7122" operator="equal">
      <formula>"PENDIENTE POR DESCRIPCIÓN"</formula>
    </cfRule>
    <cfRule type="cellIs" dxfId="10675" priority="7126" operator="equal">
      <formula>"DESCRIPCIÓN INSUFICIENTE"</formula>
    </cfRule>
    <cfRule type="cellIs" dxfId="10674" priority="7127" operator="equal">
      <formula>"NO ESTÁ ACORDE A ITEM 5.2.1 (T.R.)"</formula>
    </cfRule>
    <cfRule type="cellIs" dxfId="10673" priority="7128" operator="equal">
      <formula>"ACORDE A ITEM 5.2.1 (T.R.)"</formula>
    </cfRule>
  </conditionalFormatting>
  <conditionalFormatting sqref="Q377">
    <cfRule type="containsBlanks" dxfId="10672" priority="7116">
      <formula>LEN(TRIM(Q377))=0</formula>
    </cfRule>
    <cfRule type="cellIs" dxfId="10671" priority="7125" operator="equal">
      <formula>"REQUERIMIENTOS SUBSANADOS"</formula>
    </cfRule>
    <cfRule type="containsText" dxfId="10670" priority="7131" operator="containsText" text="NO SUBSANABLE">
      <formula>NOT(ISERROR(SEARCH("NO SUBSANABLE",Q377)))</formula>
    </cfRule>
    <cfRule type="containsText" dxfId="10669" priority="7132" operator="containsText" text="PENDIENTES POR SUBSANAR">
      <formula>NOT(ISERROR(SEARCH("PENDIENTES POR SUBSANAR",Q377)))</formula>
    </cfRule>
    <cfRule type="containsText" dxfId="10668" priority="7133" operator="containsText" text="SIN OBSERVACIÓN">
      <formula>NOT(ISERROR(SEARCH("SIN OBSERVACIÓN",Q377)))</formula>
    </cfRule>
  </conditionalFormatting>
  <conditionalFormatting sqref="R377">
    <cfRule type="containsBlanks" dxfId="10667" priority="7115">
      <formula>LEN(TRIM(R377))=0</formula>
    </cfRule>
    <cfRule type="cellIs" dxfId="10666" priority="7117" operator="equal">
      <formula>"NO CUMPLEN CON LO SOLICITADO"</formula>
    </cfRule>
    <cfRule type="cellIs" dxfId="10665" priority="7118" operator="equal">
      <formula>"CUMPLEN CON LO SOLICITADO"</formula>
    </cfRule>
    <cfRule type="cellIs" dxfId="10664" priority="7119" operator="equal">
      <formula>"PENDIENTES"</formula>
    </cfRule>
    <cfRule type="cellIs" dxfId="10663" priority="7120" operator="equal">
      <formula>"NINGUNO"</formula>
    </cfRule>
  </conditionalFormatting>
  <conditionalFormatting sqref="H377">
    <cfRule type="notContainsBlanks" dxfId="10662" priority="7114">
      <formula>LEN(TRIM(H377))&gt;0</formula>
    </cfRule>
  </conditionalFormatting>
  <conditionalFormatting sqref="G377">
    <cfRule type="notContainsBlanks" dxfId="10661" priority="7113">
      <formula>LEN(TRIM(G377))&gt;0</formula>
    </cfRule>
  </conditionalFormatting>
  <conditionalFormatting sqref="F377">
    <cfRule type="notContainsBlanks" dxfId="10660" priority="7112">
      <formula>LEN(TRIM(F377))&gt;0</formula>
    </cfRule>
  </conditionalFormatting>
  <conditionalFormatting sqref="E377">
    <cfRule type="notContainsBlanks" dxfId="10659" priority="7111">
      <formula>LEN(TRIM(E377))&gt;0</formula>
    </cfRule>
  </conditionalFormatting>
  <conditionalFormatting sqref="D377">
    <cfRule type="notContainsBlanks" dxfId="10658" priority="7110">
      <formula>LEN(TRIM(D377))&gt;0</formula>
    </cfRule>
  </conditionalFormatting>
  <conditionalFormatting sqref="C377">
    <cfRule type="notContainsBlanks" dxfId="10657" priority="7109">
      <formula>LEN(TRIM(C377))&gt;0</formula>
    </cfRule>
  </conditionalFormatting>
  <conditionalFormatting sqref="I377">
    <cfRule type="notContainsBlanks" dxfId="10656" priority="7108">
      <formula>LEN(TRIM(I377))&gt;0</formula>
    </cfRule>
  </conditionalFormatting>
  <conditionalFormatting sqref="T50">
    <cfRule type="cellIs" dxfId="10655" priority="7034" operator="equal">
      <formula>"NO CUMPLE"</formula>
    </cfRule>
    <cfRule type="cellIs" dxfId="10654" priority="7035" operator="equal">
      <formula>"CUMPLE"</formula>
    </cfRule>
  </conditionalFormatting>
  <conditionalFormatting sqref="S16 S19 S22 S25">
    <cfRule type="cellIs" dxfId="10653" priority="7032" operator="greaterThan">
      <formula>0</formula>
    </cfRule>
    <cfRule type="cellIs" dxfId="10652" priority="7033" operator="equal">
      <formula>0</formula>
    </cfRule>
  </conditionalFormatting>
  <conditionalFormatting sqref="S35 S38 S41 S44 S47">
    <cfRule type="cellIs" dxfId="10651" priority="7030" operator="greaterThan">
      <formula>0</formula>
    </cfRule>
    <cfRule type="cellIs" dxfId="10650" priority="7031" operator="equal">
      <formula>0</formula>
    </cfRule>
  </conditionalFormatting>
  <conditionalFormatting sqref="S79 S82 S85 S88 S91">
    <cfRule type="cellIs" dxfId="10649" priority="7026" operator="greaterThan">
      <formula>0</formula>
    </cfRule>
    <cfRule type="cellIs" dxfId="10648" priority="7027" operator="equal">
      <formula>0</formula>
    </cfRule>
  </conditionalFormatting>
  <conditionalFormatting sqref="S101 S104 S107 S110 S113">
    <cfRule type="cellIs" dxfId="10647" priority="7024" operator="greaterThan">
      <formula>0</formula>
    </cfRule>
    <cfRule type="cellIs" dxfId="10646" priority="7025" operator="equal">
      <formula>0</formula>
    </cfRule>
  </conditionalFormatting>
  <conditionalFormatting sqref="S123 S126 S129 S132 S135">
    <cfRule type="cellIs" dxfId="10645" priority="7022" operator="greaterThan">
      <formula>0</formula>
    </cfRule>
    <cfRule type="cellIs" dxfId="10644" priority="7023" operator="equal">
      <formula>0</formula>
    </cfRule>
  </conditionalFormatting>
  <conditionalFormatting sqref="S145 S148 S151 S154 S157">
    <cfRule type="cellIs" dxfId="10643" priority="7020" operator="greaterThan">
      <formula>0</formula>
    </cfRule>
    <cfRule type="cellIs" dxfId="10642" priority="7021" operator="equal">
      <formula>0</formula>
    </cfRule>
  </conditionalFormatting>
  <conditionalFormatting sqref="S167 S170 S173 S176 S179">
    <cfRule type="cellIs" dxfId="10641" priority="7018" operator="greaterThan">
      <formula>0</formula>
    </cfRule>
    <cfRule type="cellIs" dxfId="10640" priority="7019" operator="equal">
      <formula>0</formula>
    </cfRule>
  </conditionalFormatting>
  <conditionalFormatting sqref="S189 S192 S195 S198 S201">
    <cfRule type="cellIs" dxfId="10639" priority="7016" operator="greaterThan">
      <formula>0</formula>
    </cfRule>
    <cfRule type="cellIs" dxfId="10638" priority="7017" operator="equal">
      <formula>0</formula>
    </cfRule>
  </conditionalFormatting>
  <conditionalFormatting sqref="S211 S214 S217 S220 S223">
    <cfRule type="cellIs" dxfId="10637" priority="7014" operator="greaterThan">
      <formula>0</formula>
    </cfRule>
    <cfRule type="cellIs" dxfId="10636" priority="7015" operator="equal">
      <formula>0</formula>
    </cfRule>
  </conditionalFormatting>
  <conditionalFormatting sqref="S233 S236 S239 S242 S245">
    <cfRule type="cellIs" dxfId="10635" priority="7012" operator="greaterThan">
      <formula>0</formula>
    </cfRule>
    <cfRule type="cellIs" dxfId="10634" priority="7013" operator="equal">
      <formula>0</formula>
    </cfRule>
  </conditionalFormatting>
  <conditionalFormatting sqref="S255 S258 S261 S264 S267">
    <cfRule type="cellIs" dxfId="10633" priority="7010" operator="greaterThan">
      <formula>0</formula>
    </cfRule>
    <cfRule type="cellIs" dxfId="10632" priority="7011" operator="equal">
      <formula>0</formula>
    </cfRule>
  </conditionalFormatting>
  <conditionalFormatting sqref="S277 S280 S283 S286 S289">
    <cfRule type="cellIs" dxfId="10631" priority="7008" operator="greaterThan">
      <formula>0</formula>
    </cfRule>
    <cfRule type="cellIs" dxfId="10630" priority="7009" operator="equal">
      <formula>0</formula>
    </cfRule>
  </conditionalFormatting>
  <conditionalFormatting sqref="S299 S302 S305 S308 S311">
    <cfRule type="cellIs" dxfId="10629" priority="7006" operator="greaterThan">
      <formula>0</formula>
    </cfRule>
    <cfRule type="cellIs" dxfId="10628" priority="7007" operator="equal">
      <formula>0</formula>
    </cfRule>
  </conditionalFormatting>
  <conditionalFormatting sqref="S321 S324 S327 S330 S333">
    <cfRule type="cellIs" dxfId="10627" priority="7004" operator="greaterThan">
      <formula>0</formula>
    </cfRule>
    <cfRule type="cellIs" dxfId="10626" priority="7005" operator="equal">
      <formula>0</formula>
    </cfRule>
  </conditionalFormatting>
  <conditionalFormatting sqref="S343 S346 S349 S352 S355">
    <cfRule type="cellIs" dxfId="10625" priority="7002" operator="greaterThan">
      <formula>0</formula>
    </cfRule>
    <cfRule type="cellIs" dxfId="10624" priority="7003" operator="equal">
      <formula>0</formula>
    </cfRule>
  </conditionalFormatting>
  <conditionalFormatting sqref="S365 S368 S371 S374 S377">
    <cfRule type="cellIs" dxfId="10623" priority="7000" operator="greaterThan">
      <formula>0</formula>
    </cfRule>
    <cfRule type="cellIs" dxfId="10622" priority="7001" operator="equal">
      <formula>0</formula>
    </cfRule>
  </conditionalFormatting>
  <conditionalFormatting sqref="T72">
    <cfRule type="cellIs" dxfId="10621" priority="6998" operator="equal">
      <formula>"NO CUMPLE"</formula>
    </cfRule>
    <cfRule type="cellIs" dxfId="10620" priority="6999" operator="equal">
      <formula>"CUMPLE"</formula>
    </cfRule>
  </conditionalFormatting>
  <conditionalFormatting sqref="T94">
    <cfRule type="cellIs" dxfId="10619" priority="6996" operator="equal">
      <formula>"NO CUMPLE"</formula>
    </cfRule>
    <cfRule type="cellIs" dxfId="10618" priority="6997" operator="equal">
      <formula>"CUMPLE"</formula>
    </cfRule>
  </conditionalFormatting>
  <conditionalFormatting sqref="T116">
    <cfRule type="cellIs" dxfId="10617" priority="6994" operator="equal">
      <formula>"NO CUMPLE"</formula>
    </cfRule>
    <cfRule type="cellIs" dxfId="10616" priority="6995" operator="equal">
      <formula>"CUMPLE"</formula>
    </cfRule>
  </conditionalFormatting>
  <conditionalFormatting sqref="T138">
    <cfRule type="cellIs" dxfId="10615" priority="6992" operator="equal">
      <formula>"NO CUMPLE"</formula>
    </cfRule>
    <cfRule type="cellIs" dxfId="10614" priority="6993" operator="equal">
      <formula>"CUMPLE"</formula>
    </cfRule>
  </conditionalFormatting>
  <conditionalFormatting sqref="T160">
    <cfRule type="cellIs" dxfId="10613" priority="6990" operator="equal">
      <formula>"NO CUMPLE"</formula>
    </cfRule>
    <cfRule type="cellIs" dxfId="10612" priority="6991" operator="equal">
      <formula>"CUMPLE"</formula>
    </cfRule>
  </conditionalFormatting>
  <conditionalFormatting sqref="T182">
    <cfRule type="cellIs" dxfId="10611" priority="6988" operator="equal">
      <formula>"NO CUMPLE"</formula>
    </cfRule>
    <cfRule type="cellIs" dxfId="10610" priority="6989" operator="equal">
      <formula>"CUMPLE"</formula>
    </cfRule>
  </conditionalFormatting>
  <conditionalFormatting sqref="T204">
    <cfRule type="cellIs" dxfId="10609" priority="6986" operator="equal">
      <formula>"NO CUMPLE"</formula>
    </cfRule>
    <cfRule type="cellIs" dxfId="10608" priority="6987" operator="equal">
      <formula>"CUMPLE"</formula>
    </cfRule>
  </conditionalFormatting>
  <conditionalFormatting sqref="T226">
    <cfRule type="cellIs" dxfId="10607" priority="6984" operator="equal">
      <formula>"NO CUMPLE"</formula>
    </cfRule>
    <cfRule type="cellIs" dxfId="10606" priority="6985" operator="equal">
      <formula>"CUMPLE"</formula>
    </cfRule>
  </conditionalFormatting>
  <conditionalFormatting sqref="T248">
    <cfRule type="cellIs" dxfId="10605" priority="6982" operator="equal">
      <formula>"NO CUMPLE"</formula>
    </cfRule>
    <cfRule type="cellIs" dxfId="10604" priority="6983" operator="equal">
      <formula>"CUMPLE"</formula>
    </cfRule>
  </conditionalFormatting>
  <conditionalFormatting sqref="T270">
    <cfRule type="cellIs" dxfId="10603" priority="6980" operator="equal">
      <formula>"NO CUMPLE"</formula>
    </cfRule>
    <cfRule type="cellIs" dxfId="10602" priority="6981" operator="equal">
      <formula>"CUMPLE"</formula>
    </cfRule>
  </conditionalFormatting>
  <conditionalFormatting sqref="T292">
    <cfRule type="cellIs" dxfId="10601" priority="6978" operator="equal">
      <formula>"NO CUMPLE"</formula>
    </cfRule>
    <cfRule type="cellIs" dxfId="10600" priority="6979" operator="equal">
      <formula>"CUMPLE"</formula>
    </cfRule>
  </conditionalFormatting>
  <conditionalFormatting sqref="T314">
    <cfRule type="cellIs" dxfId="10599" priority="6976" operator="equal">
      <formula>"NO CUMPLE"</formula>
    </cfRule>
    <cfRule type="cellIs" dxfId="10598" priority="6977" operator="equal">
      <formula>"CUMPLE"</formula>
    </cfRule>
  </conditionalFormatting>
  <conditionalFormatting sqref="T336">
    <cfRule type="cellIs" dxfId="10597" priority="6974" operator="equal">
      <formula>"NO CUMPLE"</formula>
    </cfRule>
    <cfRule type="cellIs" dxfId="10596" priority="6975" operator="equal">
      <formula>"CUMPLE"</formula>
    </cfRule>
  </conditionalFormatting>
  <conditionalFormatting sqref="T358">
    <cfRule type="cellIs" dxfId="10595" priority="6972" operator="equal">
      <formula>"NO CUMPLE"</formula>
    </cfRule>
    <cfRule type="cellIs" dxfId="10594" priority="6973" operator="equal">
      <formula>"CUMPLE"</formula>
    </cfRule>
  </conditionalFormatting>
  <conditionalFormatting sqref="T380">
    <cfRule type="cellIs" dxfId="10593" priority="6970" operator="equal">
      <formula>"NO CUMPLE"</formula>
    </cfRule>
    <cfRule type="cellIs" dxfId="10592" priority="6971" operator="equal">
      <formula>"CUMPLE"</formula>
    </cfRule>
  </conditionalFormatting>
  <conditionalFormatting sqref="J19">
    <cfRule type="cellIs" dxfId="10591" priority="6964" operator="equal">
      <formula>"NO CUMPLE"</formula>
    </cfRule>
    <cfRule type="cellIs" dxfId="10590" priority="6965" operator="equal">
      <formula>"CUMPLE"</formula>
    </cfRule>
  </conditionalFormatting>
  <conditionalFormatting sqref="J20:J21">
    <cfRule type="cellIs" dxfId="10589" priority="6958" operator="equal">
      <formula>"NO CUMPLE"</formula>
    </cfRule>
    <cfRule type="cellIs" dxfId="10588" priority="6959" operator="equal">
      <formula>"CUMPLE"</formula>
    </cfRule>
  </conditionalFormatting>
  <conditionalFormatting sqref="J22">
    <cfRule type="cellIs" dxfId="10587" priority="6950" operator="equal">
      <formula>"NO CUMPLE"</formula>
    </cfRule>
    <cfRule type="cellIs" dxfId="10586" priority="6951" operator="equal">
      <formula>"CUMPLE"</formula>
    </cfRule>
  </conditionalFormatting>
  <conditionalFormatting sqref="J23:J24">
    <cfRule type="cellIs" dxfId="10585" priority="6944" operator="equal">
      <formula>"NO CUMPLE"</formula>
    </cfRule>
    <cfRule type="cellIs" dxfId="10584" priority="6945" operator="equal">
      <formula>"CUMPLE"</formula>
    </cfRule>
  </conditionalFormatting>
  <conditionalFormatting sqref="J25">
    <cfRule type="cellIs" dxfId="10583" priority="6936" operator="equal">
      <formula>"NO CUMPLE"</formula>
    </cfRule>
    <cfRule type="cellIs" dxfId="10582" priority="6937" operator="equal">
      <formula>"CUMPLE"</formula>
    </cfRule>
  </conditionalFormatting>
  <conditionalFormatting sqref="J26:J27">
    <cfRule type="cellIs" dxfId="10581" priority="6930" operator="equal">
      <formula>"NO CUMPLE"</formula>
    </cfRule>
    <cfRule type="cellIs" dxfId="10580" priority="6931" operator="equal">
      <formula>"CUMPLE"</formula>
    </cfRule>
  </conditionalFormatting>
  <conditionalFormatting sqref="N387">
    <cfRule type="expression" dxfId="10579" priority="5805">
      <formula>N387=" "</formula>
    </cfRule>
    <cfRule type="expression" dxfId="10578" priority="5806">
      <formula>N387="NO PRESENTÓ CERTIFICADO"</formula>
    </cfRule>
    <cfRule type="expression" dxfId="10577" priority="5807">
      <formula>N387="PRESENTÓ CERTIFICADO"</formula>
    </cfRule>
  </conditionalFormatting>
  <conditionalFormatting sqref="P387">
    <cfRule type="expression" dxfId="10576" priority="5792">
      <formula>Q387="NO SUBSANABLE"</formula>
    </cfRule>
    <cfRule type="expression" dxfId="10575" priority="5794">
      <formula>Q387="REQUERIMIENTOS SUBSANADOS"</formula>
    </cfRule>
    <cfRule type="expression" dxfId="10574" priority="5795">
      <formula>Q387="PENDIENTES POR SUBSANAR"</formula>
    </cfRule>
    <cfRule type="expression" dxfId="10573" priority="5800">
      <formula>Q387="SIN OBSERVACIÓN"</formula>
    </cfRule>
    <cfRule type="containsBlanks" dxfId="10572" priority="5801">
      <formula>LEN(TRIM(P387))=0</formula>
    </cfRule>
  </conditionalFormatting>
  <conditionalFormatting sqref="O387">
    <cfRule type="cellIs" dxfId="10571" priority="5793" operator="equal">
      <formula>"PENDIENTE POR DESCRIPCIÓN"</formula>
    </cfRule>
    <cfRule type="cellIs" dxfId="10570" priority="5797" operator="equal">
      <formula>"DESCRIPCIÓN INSUFICIENTE"</formula>
    </cfRule>
    <cfRule type="cellIs" dxfId="10569" priority="5798" operator="equal">
      <formula>"NO ESTÁ ACORDE A ITEM 5.2.1 (T.R.)"</formula>
    </cfRule>
    <cfRule type="cellIs" dxfId="10568" priority="5799" operator="equal">
      <formula>"ACORDE A ITEM 5.2.1 (T.R.)"</formula>
    </cfRule>
  </conditionalFormatting>
  <conditionalFormatting sqref="Q387">
    <cfRule type="containsBlanks" dxfId="10567" priority="5787">
      <formula>LEN(TRIM(Q387))=0</formula>
    </cfRule>
    <cfRule type="cellIs" dxfId="10566" priority="5796" operator="equal">
      <formula>"REQUERIMIENTOS SUBSANADOS"</formula>
    </cfRule>
    <cfRule type="containsText" dxfId="10565" priority="5802" operator="containsText" text="NO SUBSANABLE">
      <formula>NOT(ISERROR(SEARCH("NO SUBSANABLE",Q387)))</formula>
    </cfRule>
    <cfRule type="containsText" dxfId="10564" priority="5803" operator="containsText" text="PENDIENTES POR SUBSANAR">
      <formula>NOT(ISERROR(SEARCH("PENDIENTES POR SUBSANAR",Q387)))</formula>
    </cfRule>
    <cfRule type="containsText" dxfId="10563" priority="5804" operator="containsText" text="SIN OBSERVACIÓN">
      <formula>NOT(ISERROR(SEARCH("SIN OBSERVACIÓN",Q387)))</formula>
    </cfRule>
  </conditionalFormatting>
  <conditionalFormatting sqref="R387">
    <cfRule type="containsBlanks" dxfId="10562" priority="5786">
      <formula>LEN(TRIM(R387))=0</formula>
    </cfRule>
    <cfRule type="cellIs" dxfId="10561" priority="5788" operator="equal">
      <formula>"NO CUMPLEN CON LO SOLICITADO"</formula>
    </cfRule>
    <cfRule type="cellIs" dxfId="10560" priority="5789" operator="equal">
      <formula>"CUMPLEN CON LO SOLICITADO"</formula>
    </cfRule>
    <cfRule type="cellIs" dxfId="10559" priority="5790" operator="equal">
      <formula>"PENDIENTES"</formula>
    </cfRule>
    <cfRule type="cellIs" dxfId="10558" priority="5791" operator="equal">
      <formula>"NINGUNO"</formula>
    </cfRule>
  </conditionalFormatting>
  <conditionalFormatting sqref="B402">
    <cfRule type="cellIs" dxfId="10557" priority="5784" operator="equal">
      <formula>"NO CUMPLE CON LA EXPERIENCIA REQUERIDA"</formula>
    </cfRule>
    <cfRule type="cellIs" dxfId="10556" priority="5785" operator="equal">
      <formula>"CUMPLE CON LA EXPERIENCIA REQUERIDA"</formula>
    </cfRule>
  </conditionalFormatting>
  <conditionalFormatting sqref="H387">
    <cfRule type="notContainsBlanks" dxfId="10555" priority="5783">
      <formula>LEN(TRIM(H387))&gt;0</formula>
    </cfRule>
  </conditionalFormatting>
  <conditionalFormatting sqref="G387">
    <cfRule type="notContainsBlanks" dxfId="10554" priority="5782">
      <formula>LEN(TRIM(G387))&gt;0</formula>
    </cfRule>
  </conditionalFormatting>
  <conditionalFormatting sqref="F387">
    <cfRule type="notContainsBlanks" dxfId="10553" priority="5781">
      <formula>LEN(TRIM(F387))&gt;0</formula>
    </cfRule>
  </conditionalFormatting>
  <conditionalFormatting sqref="E387">
    <cfRule type="notContainsBlanks" dxfId="10552" priority="5780">
      <formula>LEN(TRIM(E387))&gt;0</formula>
    </cfRule>
  </conditionalFormatting>
  <conditionalFormatting sqref="D387">
    <cfRule type="notContainsBlanks" dxfId="10551" priority="5779">
      <formula>LEN(TRIM(D387))&gt;0</formula>
    </cfRule>
  </conditionalFormatting>
  <conditionalFormatting sqref="C387">
    <cfRule type="notContainsBlanks" dxfId="10550" priority="5778">
      <formula>LEN(TRIM(C387))&gt;0</formula>
    </cfRule>
  </conditionalFormatting>
  <conditionalFormatting sqref="I387">
    <cfRule type="notContainsBlanks" dxfId="10549" priority="5777">
      <formula>LEN(TRIM(I387))&gt;0</formula>
    </cfRule>
  </conditionalFormatting>
  <conditionalFormatting sqref="N390 N393">
    <cfRule type="expression" dxfId="10548" priority="5774">
      <formula>N390=" "</formula>
    </cfRule>
    <cfRule type="expression" dxfId="10547" priority="5775">
      <formula>N390="NO PRESENTÓ CERTIFICADO"</formula>
    </cfRule>
    <cfRule type="expression" dxfId="10546" priority="5776">
      <formula>N390="PRESENTÓ CERTIFICADO"</formula>
    </cfRule>
  </conditionalFormatting>
  <conditionalFormatting sqref="P390 P393">
    <cfRule type="expression" dxfId="10545" priority="5761">
      <formula>Q390="NO SUBSANABLE"</formula>
    </cfRule>
    <cfRule type="expression" dxfId="10544" priority="5763">
      <formula>Q390="REQUERIMIENTOS SUBSANADOS"</formula>
    </cfRule>
    <cfRule type="expression" dxfId="10543" priority="5764">
      <formula>Q390="PENDIENTES POR SUBSANAR"</formula>
    </cfRule>
    <cfRule type="expression" dxfId="10542" priority="5769">
      <formula>Q390="SIN OBSERVACIÓN"</formula>
    </cfRule>
    <cfRule type="containsBlanks" dxfId="10541" priority="5770">
      <formula>LEN(TRIM(P390))=0</formula>
    </cfRule>
  </conditionalFormatting>
  <conditionalFormatting sqref="O390 O393">
    <cfRule type="cellIs" dxfId="10540" priority="5762" operator="equal">
      <formula>"PENDIENTE POR DESCRIPCIÓN"</formula>
    </cfRule>
    <cfRule type="cellIs" dxfId="10539" priority="5766" operator="equal">
      <formula>"DESCRIPCIÓN INSUFICIENTE"</formula>
    </cfRule>
    <cfRule type="cellIs" dxfId="10538" priority="5767" operator="equal">
      <formula>"NO ESTÁ ACORDE A ITEM 5.2.1 (T.R.)"</formula>
    </cfRule>
    <cfRule type="cellIs" dxfId="10537" priority="5768" operator="equal">
      <formula>"ACORDE A ITEM 5.2.1 (T.R.)"</formula>
    </cfRule>
  </conditionalFormatting>
  <conditionalFormatting sqref="Q390 Q393">
    <cfRule type="containsBlanks" dxfId="10536" priority="5756">
      <formula>LEN(TRIM(Q390))=0</formula>
    </cfRule>
    <cfRule type="cellIs" dxfId="10535" priority="5765" operator="equal">
      <formula>"REQUERIMIENTOS SUBSANADOS"</formula>
    </cfRule>
    <cfRule type="containsText" dxfId="10534" priority="5771" operator="containsText" text="NO SUBSANABLE">
      <formula>NOT(ISERROR(SEARCH("NO SUBSANABLE",Q390)))</formula>
    </cfRule>
    <cfRule type="containsText" dxfId="10533" priority="5772" operator="containsText" text="PENDIENTES POR SUBSANAR">
      <formula>NOT(ISERROR(SEARCH("PENDIENTES POR SUBSANAR",Q390)))</formula>
    </cfRule>
    <cfRule type="containsText" dxfId="10532" priority="5773" operator="containsText" text="SIN OBSERVACIÓN">
      <formula>NOT(ISERROR(SEARCH("SIN OBSERVACIÓN",Q390)))</formula>
    </cfRule>
  </conditionalFormatting>
  <conditionalFormatting sqref="R390 R393">
    <cfRule type="containsBlanks" dxfId="10531" priority="5755">
      <formula>LEN(TRIM(R390))=0</formula>
    </cfRule>
    <cfRule type="cellIs" dxfId="10530" priority="5757" operator="equal">
      <formula>"NO CUMPLEN CON LO SOLICITADO"</formula>
    </cfRule>
    <cfRule type="cellIs" dxfId="10529" priority="5758" operator="equal">
      <formula>"CUMPLEN CON LO SOLICITADO"</formula>
    </cfRule>
    <cfRule type="cellIs" dxfId="10528" priority="5759" operator="equal">
      <formula>"PENDIENTES"</formula>
    </cfRule>
    <cfRule type="cellIs" dxfId="10527" priority="5760" operator="equal">
      <formula>"NINGUNO"</formula>
    </cfRule>
  </conditionalFormatting>
  <conditionalFormatting sqref="H390 H393">
    <cfRule type="notContainsBlanks" dxfId="10526" priority="5754">
      <formula>LEN(TRIM(H390))&gt;0</formula>
    </cfRule>
  </conditionalFormatting>
  <conditionalFormatting sqref="G390 G393">
    <cfRule type="notContainsBlanks" dxfId="10525" priority="5753">
      <formula>LEN(TRIM(G390))&gt;0</formula>
    </cfRule>
  </conditionalFormatting>
  <conditionalFormatting sqref="F390 F393">
    <cfRule type="notContainsBlanks" dxfId="10524" priority="5752">
      <formula>LEN(TRIM(F390))&gt;0</formula>
    </cfRule>
  </conditionalFormatting>
  <conditionalFormatting sqref="E390 E393">
    <cfRule type="notContainsBlanks" dxfId="10523" priority="5751">
      <formula>LEN(TRIM(E390))&gt;0</formula>
    </cfRule>
  </conditionalFormatting>
  <conditionalFormatting sqref="D390 D393">
    <cfRule type="notContainsBlanks" dxfId="10522" priority="5750">
      <formula>LEN(TRIM(D390))&gt;0</formula>
    </cfRule>
  </conditionalFormatting>
  <conditionalFormatting sqref="C390 C393">
    <cfRule type="notContainsBlanks" dxfId="10521" priority="5749">
      <formula>LEN(TRIM(C390))&gt;0</formula>
    </cfRule>
  </conditionalFormatting>
  <conditionalFormatting sqref="I390 I393">
    <cfRule type="notContainsBlanks" dxfId="10520" priority="5748">
      <formula>LEN(TRIM(I390))&gt;0</formula>
    </cfRule>
  </conditionalFormatting>
  <conditionalFormatting sqref="N396">
    <cfRule type="expression" dxfId="10519" priority="5745">
      <formula>N396=" "</formula>
    </cfRule>
    <cfRule type="expression" dxfId="10518" priority="5746">
      <formula>N396="NO PRESENTÓ CERTIFICADO"</formula>
    </cfRule>
    <cfRule type="expression" dxfId="10517" priority="5747">
      <formula>N396="PRESENTÓ CERTIFICADO"</formula>
    </cfRule>
  </conditionalFormatting>
  <conditionalFormatting sqref="P396">
    <cfRule type="expression" dxfId="10516" priority="5732">
      <formula>Q396="NO SUBSANABLE"</formula>
    </cfRule>
    <cfRule type="expression" dxfId="10515" priority="5734">
      <formula>Q396="REQUERIMIENTOS SUBSANADOS"</formula>
    </cfRule>
    <cfRule type="expression" dxfId="10514" priority="5735">
      <formula>Q396="PENDIENTES POR SUBSANAR"</formula>
    </cfRule>
    <cfRule type="expression" dxfId="10513" priority="5740">
      <formula>Q396="SIN OBSERVACIÓN"</formula>
    </cfRule>
    <cfRule type="containsBlanks" dxfId="10512" priority="5741">
      <formula>LEN(TRIM(P396))=0</formula>
    </cfRule>
  </conditionalFormatting>
  <conditionalFormatting sqref="O396">
    <cfRule type="cellIs" dxfId="10511" priority="5733" operator="equal">
      <formula>"PENDIENTE POR DESCRIPCIÓN"</formula>
    </cfRule>
    <cfRule type="cellIs" dxfId="10510" priority="5737" operator="equal">
      <formula>"DESCRIPCIÓN INSUFICIENTE"</formula>
    </cfRule>
    <cfRule type="cellIs" dxfId="10509" priority="5738" operator="equal">
      <formula>"NO ESTÁ ACORDE A ITEM 5.2.1 (T.R.)"</formula>
    </cfRule>
    <cfRule type="cellIs" dxfId="10508" priority="5739" operator="equal">
      <formula>"ACORDE A ITEM 5.2.1 (T.R.)"</formula>
    </cfRule>
  </conditionalFormatting>
  <conditionalFormatting sqref="Q396">
    <cfRule type="containsBlanks" dxfId="10507" priority="5727">
      <formula>LEN(TRIM(Q396))=0</formula>
    </cfRule>
    <cfRule type="cellIs" dxfId="10506" priority="5736" operator="equal">
      <formula>"REQUERIMIENTOS SUBSANADOS"</formula>
    </cfRule>
    <cfRule type="containsText" dxfId="10505" priority="5742" operator="containsText" text="NO SUBSANABLE">
      <formula>NOT(ISERROR(SEARCH("NO SUBSANABLE",Q396)))</formula>
    </cfRule>
    <cfRule type="containsText" dxfId="10504" priority="5743" operator="containsText" text="PENDIENTES POR SUBSANAR">
      <formula>NOT(ISERROR(SEARCH("PENDIENTES POR SUBSANAR",Q396)))</formula>
    </cfRule>
    <cfRule type="containsText" dxfId="10503" priority="5744" operator="containsText" text="SIN OBSERVACIÓN">
      <formula>NOT(ISERROR(SEARCH("SIN OBSERVACIÓN",Q396)))</formula>
    </cfRule>
  </conditionalFormatting>
  <conditionalFormatting sqref="R396">
    <cfRule type="containsBlanks" dxfId="10502" priority="5726">
      <formula>LEN(TRIM(R396))=0</formula>
    </cfRule>
    <cfRule type="cellIs" dxfId="10501" priority="5728" operator="equal">
      <formula>"NO CUMPLEN CON LO SOLICITADO"</formula>
    </cfRule>
    <cfRule type="cellIs" dxfId="10500" priority="5729" operator="equal">
      <formula>"CUMPLEN CON LO SOLICITADO"</formula>
    </cfRule>
    <cfRule type="cellIs" dxfId="10499" priority="5730" operator="equal">
      <formula>"PENDIENTES"</formula>
    </cfRule>
    <cfRule type="cellIs" dxfId="10498" priority="5731" operator="equal">
      <formula>"NINGUNO"</formula>
    </cfRule>
  </conditionalFormatting>
  <conditionalFormatting sqref="H396">
    <cfRule type="notContainsBlanks" dxfId="10497" priority="5725">
      <formula>LEN(TRIM(H396))&gt;0</formula>
    </cfRule>
  </conditionalFormatting>
  <conditionalFormatting sqref="G396">
    <cfRule type="notContainsBlanks" dxfId="10496" priority="5724">
      <formula>LEN(TRIM(G396))&gt;0</formula>
    </cfRule>
  </conditionalFormatting>
  <conditionalFormatting sqref="F396">
    <cfRule type="notContainsBlanks" dxfId="10495" priority="5723">
      <formula>LEN(TRIM(F396))&gt;0</formula>
    </cfRule>
  </conditionalFormatting>
  <conditionalFormatting sqref="E396">
    <cfRule type="notContainsBlanks" dxfId="10494" priority="5722">
      <formula>LEN(TRIM(E396))&gt;0</formula>
    </cfRule>
  </conditionalFormatting>
  <conditionalFormatting sqref="D396">
    <cfRule type="notContainsBlanks" dxfId="10493" priority="5721">
      <formula>LEN(TRIM(D396))&gt;0</formula>
    </cfRule>
  </conditionalFormatting>
  <conditionalFormatting sqref="C396">
    <cfRule type="notContainsBlanks" dxfId="10492" priority="5720">
      <formula>LEN(TRIM(C396))&gt;0</formula>
    </cfRule>
  </conditionalFormatting>
  <conditionalFormatting sqref="I396">
    <cfRule type="notContainsBlanks" dxfId="10491" priority="5719">
      <formula>LEN(TRIM(I396))&gt;0</formula>
    </cfRule>
  </conditionalFormatting>
  <conditionalFormatting sqref="T387">
    <cfRule type="cellIs" dxfId="10490" priority="5717" operator="equal">
      <formula>"NO"</formula>
    </cfRule>
    <cfRule type="cellIs" dxfId="10489" priority="5718" operator="equal">
      <formula>"SI"</formula>
    </cfRule>
  </conditionalFormatting>
  <conditionalFormatting sqref="N399">
    <cfRule type="expression" dxfId="10488" priority="5714">
      <formula>N399=" "</formula>
    </cfRule>
    <cfRule type="expression" dxfId="10487" priority="5715">
      <formula>N399="NO PRESENTÓ CERTIFICADO"</formula>
    </cfRule>
    <cfRule type="expression" dxfId="10486" priority="5716">
      <formula>N399="PRESENTÓ CERTIFICADO"</formula>
    </cfRule>
  </conditionalFormatting>
  <conditionalFormatting sqref="P399">
    <cfRule type="expression" dxfId="10485" priority="5701">
      <formula>Q399="NO SUBSANABLE"</formula>
    </cfRule>
    <cfRule type="expression" dxfId="10484" priority="5703">
      <formula>Q399="REQUERIMIENTOS SUBSANADOS"</formula>
    </cfRule>
    <cfRule type="expression" dxfId="10483" priority="5704">
      <formula>Q399="PENDIENTES POR SUBSANAR"</formula>
    </cfRule>
    <cfRule type="expression" dxfId="10482" priority="5709">
      <formula>Q399="SIN OBSERVACIÓN"</formula>
    </cfRule>
    <cfRule type="containsBlanks" dxfId="10481" priority="5710">
      <formula>LEN(TRIM(P399))=0</formula>
    </cfRule>
  </conditionalFormatting>
  <conditionalFormatting sqref="O399">
    <cfRule type="cellIs" dxfId="10480" priority="5702" operator="equal">
      <formula>"PENDIENTE POR DESCRIPCIÓN"</formula>
    </cfRule>
    <cfRule type="cellIs" dxfId="10479" priority="5706" operator="equal">
      <formula>"DESCRIPCIÓN INSUFICIENTE"</formula>
    </cfRule>
    <cfRule type="cellIs" dxfId="10478" priority="5707" operator="equal">
      <formula>"NO ESTÁ ACORDE A ITEM 5.2.1 (T.R.)"</formula>
    </cfRule>
    <cfRule type="cellIs" dxfId="10477" priority="5708" operator="equal">
      <formula>"ACORDE A ITEM 5.2.1 (T.R.)"</formula>
    </cfRule>
  </conditionalFormatting>
  <conditionalFormatting sqref="Q399">
    <cfRule type="containsBlanks" dxfId="10476" priority="5696">
      <formula>LEN(TRIM(Q399))=0</formula>
    </cfRule>
    <cfRule type="cellIs" dxfId="10475" priority="5705" operator="equal">
      <formula>"REQUERIMIENTOS SUBSANADOS"</formula>
    </cfRule>
    <cfRule type="containsText" dxfId="10474" priority="5711" operator="containsText" text="NO SUBSANABLE">
      <formula>NOT(ISERROR(SEARCH("NO SUBSANABLE",Q399)))</formula>
    </cfRule>
    <cfRule type="containsText" dxfId="10473" priority="5712" operator="containsText" text="PENDIENTES POR SUBSANAR">
      <formula>NOT(ISERROR(SEARCH("PENDIENTES POR SUBSANAR",Q399)))</formula>
    </cfRule>
    <cfRule type="containsText" dxfId="10472" priority="5713" operator="containsText" text="SIN OBSERVACIÓN">
      <formula>NOT(ISERROR(SEARCH("SIN OBSERVACIÓN",Q399)))</formula>
    </cfRule>
  </conditionalFormatting>
  <conditionalFormatting sqref="R399">
    <cfRule type="containsBlanks" dxfId="10471" priority="5695">
      <formula>LEN(TRIM(R399))=0</formula>
    </cfRule>
    <cfRule type="cellIs" dxfId="10470" priority="5697" operator="equal">
      <formula>"NO CUMPLEN CON LO SOLICITADO"</formula>
    </cfRule>
    <cfRule type="cellIs" dxfId="10469" priority="5698" operator="equal">
      <formula>"CUMPLEN CON LO SOLICITADO"</formula>
    </cfRule>
    <cfRule type="cellIs" dxfId="10468" priority="5699" operator="equal">
      <formula>"PENDIENTES"</formula>
    </cfRule>
    <cfRule type="cellIs" dxfId="10467" priority="5700" operator="equal">
      <formula>"NINGUNO"</formula>
    </cfRule>
  </conditionalFormatting>
  <conditionalFormatting sqref="H399">
    <cfRule type="notContainsBlanks" dxfId="10466" priority="5694">
      <formula>LEN(TRIM(H399))&gt;0</formula>
    </cfRule>
  </conditionalFormatting>
  <conditionalFormatting sqref="G399">
    <cfRule type="notContainsBlanks" dxfId="10465" priority="5693">
      <formula>LEN(TRIM(G399))&gt;0</formula>
    </cfRule>
  </conditionalFormatting>
  <conditionalFormatting sqref="F399">
    <cfRule type="notContainsBlanks" dxfId="10464" priority="5692">
      <formula>LEN(TRIM(F399))&gt;0</formula>
    </cfRule>
  </conditionalFormatting>
  <conditionalFormatting sqref="E399">
    <cfRule type="notContainsBlanks" dxfId="10463" priority="5691">
      <formula>LEN(TRIM(E399))&gt;0</formula>
    </cfRule>
  </conditionalFormatting>
  <conditionalFormatting sqref="D399">
    <cfRule type="notContainsBlanks" dxfId="10462" priority="5690">
      <formula>LEN(TRIM(D399))&gt;0</formula>
    </cfRule>
  </conditionalFormatting>
  <conditionalFormatting sqref="C399">
    <cfRule type="notContainsBlanks" dxfId="10461" priority="5689">
      <formula>LEN(TRIM(C399))&gt;0</formula>
    </cfRule>
  </conditionalFormatting>
  <conditionalFormatting sqref="I399">
    <cfRule type="notContainsBlanks" dxfId="10460" priority="5688">
      <formula>LEN(TRIM(I399))&gt;0</formula>
    </cfRule>
  </conditionalFormatting>
  <conditionalFormatting sqref="S387 S390 S393 S396 S399">
    <cfRule type="cellIs" dxfId="10459" priority="5686" operator="greaterThan">
      <formula>0</formula>
    </cfRule>
    <cfRule type="cellIs" dxfId="10458" priority="5687" operator="equal">
      <formula>0</formula>
    </cfRule>
  </conditionalFormatting>
  <conditionalFormatting sqref="T402">
    <cfRule type="cellIs" dxfId="10457" priority="5684" operator="equal">
      <formula>"NO CUMPLE"</formula>
    </cfRule>
    <cfRule type="cellIs" dxfId="10456" priority="5685" operator="equal">
      <formula>"CUMPLE"</formula>
    </cfRule>
  </conditionalFormatting>
  <conditionalFormatting sqref="N409">
    <cfRule type="expression" dxfId="10455" priority="5611">
      <formula>N409=" "</formula>
    </cfRule>
    <cfRule type="expression" dxfId="10454" priority="5612">
      <formula>N409="NO PRESENTÓ CERTIFICADO"</formula>
    </cfRule>
    <cfRule type="expression" dxfId="10453" priority="5613">
      <formula>N409="PRESENTÓ CERTIFICADO"</formula>
    </cfRule>
  </conditionalFormatting>
  <conditionalFormatting sqref="P409">
    <cfRule type="expression" dxfId="10452" priority="5598">
      <formula>Q409="NO SUBSANABLE"</formula>
    </cfRule>
    <cfRule type="expression" dxfId="10451" priority="5600">
      <formula>Q409="REQUERIMIENTOS SUBSANADOS"</formula>
    </cfRule>
    <cfRule type="expression" dxfId="10450" priority="5601">
      <formula>Q409="PENDIENTES POR SUBSANAR"</formula>
    </cfRule>
    <cfRule type="expression" dxfId="10449" priority="5606">
      <formula>Q409="SIN OBSERVACIÓN"</formula>
    </cfRule>
    <cfRule type="containsBlanks" dxfId="10448" priority="5607">
      <formula>LEN(TRIM(P409))=0</formula>
    </cfRule>
  </conditionalFormatting>
  <conditionalFormatting sqref="O409">
    <cfRule type="cellIs" dxfId="10447" priority="5599" operator="equal">
      <formula>"PENDIENTE POR DESCRIPCIÓN"</formula>
    </cfRule>
    <cfRule type="cellIs" dxfId="10446" priority="5603" operator="equal">
      <formula>"DESCRIPCIÓN INSUFICIENTE"</formula>
    </cfRule>
    <cfRule type="cellIs" dxfId="10445" priority="5604" operator="equal">
      <formula>"NO ESTÁ ACORDE A ITEM 5.2.1 (T.R.)"</formula>
    </cfRule>
    <cfRule type="cellIs" dxfId="10444" priority="5605" operator="equal">
      <formula>"ACORDE A ITEM 5.2.1 (T.R.)"</formula>
    </cfRule>
  </conditionalFormatting>
  <conditionalFormatting sqref="Q409">
    <cfRule type="containsBlanks" dxfId="10443" priority="5593">
      <formula>LEN(TRIM(Q409))=0</formula>
    </cfRule>
    <cfRule type="cellIs" dxfId="10442" priority="5602" operator="equal">
      <formula>"REQUERIMIENTOS SUBSANADOS"</formula>
    </cfRule>
    <cfRule type="containsText" dxfId="10441" priority="5608" operator="containsText" text="NO SUBSANABLE">
      <formula>NOT(ISERROR(SEARCH("NO SUBSANABLE",Q409)))</formula>
    </cfRule>
    <cfRule type="containsText" dxfId="10440" priority="5609" operator="containsText" text="PENDIENTES POR SUBSANAR">
      <formula>NOT(ISERROR(SEARCH("PENDIENTES POR SUBSANAR",Q409)))</formula>
    </cfRule>
    <cfRule type="containsText" dxfId="10439" priority="5610" operator="containsText" text="SIN OBSERVACIÓN">
      <formula>NOT(ISERROR(SEARCH("SIN OBSERVACIÓN",Q409)))</formula>
    </cfRule>
  </conditionalFormatting>
  <conditionalFormatting sqref="R409">
    <cfRule type="containsBlanks" dxfId="10438" priority="5592">
      <formula>LEN(TRIM(R409))=0</formula>
    </cfRule>
    <cfRule type="cellIs" dxfId="10437" priority="5594" operator="equal">
      <formula>"NO CUMPLEN CON LO SOLICITADO"</formula>
    </cfRule>
    <cfRule type="cellIs" dxfId="10436" priority="5595" operator="equal">
      <formula>"CUMPLEN CON LO SOLICITADO"</formula>
    </cfRule>
    <cfRule type="cellIs" dxfId="10435" priority="5596" operator="equal">
      <formula>"PENDIENTES"</formula>
    </cfRule>
    <cfRule type="cellIs" dxfId="10434" priority="5597" operator="equal">
      <formula>"NINGUNO"</formula>
    </cfRule>
  </conditionalFormatting>
  <conditionalFormatting sqref="B424">
    <cfRule type="cellIs" dxfId="10433" priority="5590" operator="equal">
      <formula>"NO CUMPLE CON LA EXPERIENCIA REQUERIDA"</formula>
    </cfRule>
    <cfRule type="cellIs" dxfId="10432" priority="5591" operator="equal">
      <formula>"CUMPLE CON LA EXPERIENCIA REQUERIDA"</formula>
    </cfRule>
  </conditionalFormatting>
  <conditionalFormatting sqref="H409">
    <cfRule type="notContainsBlanks" dxfId="10431" priority="5589">
      <formula>LEN(TRIM(H409))&gt;0</formula>
    </cfRule>
  </conditionalFormatting>
  <conditionalFormatting sqref="G409">
    <cfRule type="notContainsBlanks" dxfId="10430" priority="5588">
      <formula>LEN(TRIM(G409))&gt;0</formula>
    </cfRule>
  </conditionalFormatting>
  <conditionalFormatting sqref="F409">
    <cfRule type="notContainsBlanks" dxfId="10429" priority="5587">
      <formula>LEN(TRIM(F409))&gt;0</formula>
    </cfRule>
  </conditionalFormatting>
  <conditionalFormatting sqref="E409">
    <cfRule type="notContainsBlanks" dxfId="10428" priority="5586">
      <formula>LEN(TRIM(E409))&gt;0</formula>
    </cfRule>
  </conditionalFormatting>
  <conditionalFormatting sqref="D409">
    <cfRule type="notContainsBlanks" dxfId="10427" priority="5585">
      <formula>LEN(TRIM(D409))&gt;0</formula>
    </cfRule>
  </conditionalFormatting>
  <conditionalFormatting sqref="C409">
    <cfRule type="notContainsBlanks" dxfId="10426" priority="5584">
      <formula>LEN(TRIM(C409))&gt;0</formula>
    </cfRule>
  </conditionalFormatting>
  <conditionalFormatting sqref="I409">
    <cfRule type="notContainsBlanks" dxfId="10425" priority="5583">
      <formula>LEN(TRIM(I409))&gt;0</formula>
    </cfRule>
  </conditionalFormatting>
  <conditionalFormatting sqref="N412 N415">
    <cfRule type="expression" dxfId="10424" priority="5580">
      <formula>N412=" "</formula>
    </cfRule>
    <cfRule type="expression" dxfId="10423" priority="5581">
      <formula>N412="NO PRESENTÓ CERTIFICADO"</formula>
    </cfRule>
    <cfRule type="expression" dxfId="10422" priority="5582">
      <formula>N412="PRESENTÓ CERTIFICADO"</formula>
    </cfRule>
  </conditionalFormatting>
  <conditionalFormatting sqref="P412 P415">
    <cfRule type="expression" dxfId="10421" priority="5567">
      <formula>Q412="NO SUBSANABLE"</formula>
    </cfRule>
    <cfRule type="expression" dxfId="10420" priority="5569">
      <formula>Q412="REQUERIMIENTOS SUBSANADOS"</formula>
    </cfRule>
    <cfRule type="expression" dxfId="10419" priority="5570">
      <formula>Q412="PENDIENTES POR SUBSANAR"</formula>
    </cfRule>
    <cfRule type="expression" dxfId="10418" priority="5575">
      <formula>Q412="SIN OBSERVACIÓN"</formula>
    </cfRule>
    <cfRule type="containsBlanks" dxfId="10417" priority="5576">
      <formula>LEN(TRIM(P412))=0</formula>
    </cfRule>
  </conditionalFormatting>
  <conditionalFormatting sqref="O412 O415">
    <cfRule type="cellIs" dxfId="10416" priority="5568" operator="equal">
      <formula>"PENDIENTE POR DESCRIPCIÓN"</formula>
    </cfRule>
    <cfRule type="cellIs" dxfId="10415" priority="5572" operator="equal">
      <formula>"DESCRIPCIÓN INSUFICIENTE"</formula>
    </cfRule>
    <cfRule type="cellIs" dxfId="10414" priority="5573" operator="equal">
      <formula>"NO ESTÁ ACORDE A ITEM 5.2.1 (T.R.)"</formula>
    </cfRule>
    <cfRule type="cellIs" dxfId="10413" priority="5574" operator="equal">
      <formula>"ACORDE A ITEM 5.2.1 (T.R.)"</formula>
    </cfRule>
  </conditionalFormatting>
  <conditionalFormatting sqref="Q412 Q415">
    <cfRule type="containsBlanks" dxfId="10412" priority="5562">
      <formula>LEN(TRIM(Q412))=0</formula>
    </cfRule>
    <cfRule type="cellIs" dxfId="10411" priority="5571" operator="equal">
      <formula>"REQUERIMIENTOS SUBSANADOS"</formula>
    </cfRule>
    <cfRule type="containsText" dxfId="10410" priority="5577" operator="containsText" text="NO SUBSANABLE">
      <formula>NOT(ISERROR(SEARCH("NO SUBSANABLE",Q412)))</formula>
    </cfRule>
    <cfRule type="containsText" dxfId="10409" priority="5578" operator="containsText" text="PENDIENTES POR SUBSANAR">
      <formula>NOT(ISERROR(SEARCH("PENDIENTES POR SUBSANAR",Q412)))</formula>
    </cfRule>
    <cfRule type="containsText" dxfId="10408" priority="5579" operator="containsText" text="SIN OBSERVACIÓN">
      <formula>NOT(ISERROR(SEARCH("SIN OBSERVACIÓN",Q412)))</formula>
    </cfRule>
  </conditionalFormatting>
  <conditionalFormatting sqref="R412 R415">
    <cfRule type="containsBlanks" dxfId="10407" priority="5561">
      <formula>LEN(TRIM(R412))=0</formula>
    </cfRule>
    <cfRule type="cellIs" dxfId="10406" priority="5563" operator="equal">
      <formula>"NO CUMPLEN CON LO SOLICITADO"</formula>
    </cfRule>
    <cfRule type="cellIs" dxfId="10405" priority="5564" operator="equal">
      <formula>"CUMPLEN CON LO SOLICITADO"</formula>
    </cfRule>
    <cfRule type="cellIs" dxfId="10404" priority="5565" operator="equal">
      <formula>"PENDIENTES"</formula>
    </cfRule>
    <cfRule type="cellIs" dxfId="10403" priority="5566" operator="equal">
      <formula>"NINGUNO"</formula>
    </cfRule>
  </conditionalFormatting>
  <conditionalFormatting sqref="H412 H415">
    <cfRule type="notContainsBlanks" dxfId="10402" priority="5560">
      <formula>LEN(TRIM(H412))&gt;0</formula>
    </cfRule>
  </conditionalFormatting>
  <conditionalFormatting sqref="G412 G415">
    <cfRule type="notContainsBlanks" dxfId="10401" priority="5559">
      <formula>LEN(TRIM(G412))&gt;0</formula>
    </cfRule>
  </conditionalFormatting>
  <conditionalFormatting sqref="F412 F415">
    <cfRule type="notContainsBlanks" dxfId="10400" priority="5558">
      <formula>LEN(TRIM(F412))&gt;0</formula>
    </cfRule>
  </conditionalFormatting>
  <conditionalFormatting sqref="E412 E415">
    <cfRule type="notContainsBlanks" dxfId="10399" priority="5557">
      <formula>LEN(TRIM(E412))&gt;0</formula>
    </cfRule>
  </conditionalFormatting>
  <conditionalFormatting sqref="D412 D415">
    <cfRule type="notContainsBlanks" dxfId="10398" priority="5556">
      <formula>LEN(TRIM(D412))&gt;0</formula>
    </cfRule>
  </conditionalFormatting>
  <conditionalFormatting sqref="C412 C415">
    <cfRule type="notContainsBlanks" dxfId="10397" priority="5555">
      <formula>LEN(TRIM(C412))&gt;0</formula>
    </cfRule>
  </conditionalFormatting>
  <conditionalFormatting sqref="I412 I415">
    <cfRule type="notContainsBlanks" dxfId="10396" priority="5554">
      <formula>LEN(TRIM(I412))&gt;0</formula>
    </cfRule>
  </conditionalFormatting>
  <conditionalFormatting sqref="N418">
    <cfRule type="expression" dxfId="10395" priority="5551">
      <formula>N418=" "</formula>
    </cfRule>
    <cfRule type="expression" dxfId="10394" priority="5552">
      <formula>N418="NO PRESENTÓ CERTIFICADO"</formula>
    </cfRule>
    <cfRule type="expression" dxfId="10393" priority="5553">
      <formula>N418="PRESENTÓ CERTIFICADO"</formula>
    </cfRule>
  </conditionalFormatting>
  <conditionalFormatting sqref="P418">
    <cfRule type="expression" dxfId="10392" priority="5538">
      <formula>Q418="NO SUBSANABLE"</formula>
    </cfRule>
    <cfRule type="expression" dxfId="10391" priority="5540">
      <formula>Q418="REQUERIMIENTOS SUBSANADOS"</formula>
    </cfRule>
    <cfRule type="expression" dxfId="10390" priority="5541">
      <formula>Q418="PENDIENTES POR SUBSANAR"</formula>
    </cfRule>
    <cfRule type="expression" dxfId="10389" priority="5546">
      <formula>Q418="SIN OBSERVACIÓN"</formula>
    </cfRule>
    <cfRule type="containsBlanks" dxfId="10388" priority="5547">
      <formula>LEN(TRIM(P418))=0</formula>
    </cfRule>
  </conditionalFormatting>
  <conditionalFormatting sqref="O418">
    <cfRule type="cellIs" dxfId="10387" priority="5539" operator="equal">
      <formula>"PENDIENTE POR DESCRIPCIÓN"</formula>
    </cfRule>
    <cfRule type="cellIs" dxfId="10386" priority="5543" operator="equal">
      <formula>"DESCRIPCIÓN INSUFICIENTE"</formula>
    </cfRule>
    <cfRule type="cellIs" dxfId="10385" priority="5544" operator="equal">
      <formula>"NO ESTÁ ACORDE A ITEM 5.2.1 (T.R.)"</formula>
    </cfRule>
    <cfRule type="cellIs" dxfId="10384" priority="5545" operator="equal">
      <formula>"ACORDE A ITEM 5.2.1 (T.R.)"</formula>
    </cfRule>
  </conditionalFormatting>
  <conditionalFormatting sqref="Q418">
    <cfRule type="containsBlanks" dxfId="10383" priority="5533">
      <formula>LEN(TRIM(Q418))=0</formula>
    </cfRule>
    <cfRule type="cellIs" dxfId="10382" priority="5542" operator="equal">
      <formula>"REQUERIMIENTOS SUBSANADOS"</formula>
    </cfRule>
    <cfRule type="containsText" dxfId="10381" priority="5548" operator="containsText" text="NO SUBSANABLE">
      <formula>NOT(ISERROR(SEARCH("NO SUBSANABLE",Q418)))</formula>
    </cfRule>
    <cfRule type="containsText" dxfId="10380" priority="5549" operator="containsText" text="PENDIENTES POR SUBSANAR">
      <formula>NOT(ISERROR(SEARCH("PENDIENTES POR SUBSANAR",Q418)))</formula>
    </cfRule>
    <cfRule type="containsText" dxfId="10379" priority="5550" operator="containsText" text="SIN OBSERVACIÓN">
      <formula>NOT(ISERROR(SEARCH("SIN OBSERVACIÓN",Q418)))</formula>
    </cfRule>
  </conditionalFormatting>
  <conditionalFormatting sqref="R418">
    <cfRule type="containsBlanks" dxfId="10378" priority="5532">
      <formula>LEN(TRIM(R418))=0</formula>
    </cfRule>
    <cfRule type="cellIs" dxfId="10377" priority="5534" operator="equal">
      <formula>"NO CUMPLEN CON LO SOLICITADO"</formula>
    </cfRule>
    <cfRule type="cellIs" dxfId="10376" priority="5535" operator="equal">
      <formula>"CUMPLEN CON LO SOLICITADO"</formula>
    </cfRule>
    <cfRule type="cellIs" dxfId="10375" priority="5536" operator="equal">
      <formula>"PENDIENTES"</formula>
    </cfRule>
    <cfRule type="cellIs" dxfId="10374" priority="5537" operator="equal">
      <formula>"NINGUNO"</formula>
    </cfRule>
  </conditionalFormatting>
  <conditionalFormatting sqref="H418">
    <cfRule type="notContainsBlanks" dxfId="10373" priority="5531">
      <formula>LEN(TRIM(H418))&gt;0</formula>
    </cfRule>
  </conditionalFormatting>
  <conditionalFormatting sqref="G418">
    <cfRule type="notContainsBlanks" dxfId="10372" priority="5530">
      <formula>LEN(TRIM(G418))&gt;0</formula>
    </cfRule>
  </conditionalFormatting>
  <conditionalFormatting sqref="F418">
    <cfRule type="notContainsBlanks" dxfId="10371" priority="5529">
      <formula>LEN(TRIM(F418))&gt;0</formula>
    </cfRule>
  </conditionalFormatting>
  <conditionalFormatting sqref="E418">
    <cfRule type="notContainsBlanks" dxfId="10370" priority="5528">
      <formula>LEN(TRIM(E418))&gt;0</formula>
    </cfRule>
  </conditionalFormatting>
  <conditionalFormatting sqref="D418">
    <cfRule type="notContainsBlanks" dxfId="10369" priority="5527">
      <formula>LEN(TRIM(D418))&gt;0</formula>
    </cfRule>
  </conditionalFormatting>
  <conditionalFormatting sqref="C418">
    <cfRule type="notContainsBlanks" dxfId="10368" priority="5526">
      <formula>LEN(TRIM(C418))&gt;0</formula>
    </cfRule>
  </conditionalFormatting>
  <conditionalFormatting sqref="I418">
    <cfRule type="notContainsBlanks" dxfId="10367" priority="5525">
      <formula>LEN(TRIM(I418))&gt;0</formula>
    </cfRule>
  </conditionalFormatting>
  <conditionalFormatting sqref="T409">
    <cfRule type="cellIs" dxfId="10366" priority="5523" operator="equal">
      <formula>"NO"</formula>
    </cfRule>
    <cfRule type="cellIs" dxfId="10365" priority="5524" operator="equal">
      <formula>"SI"</formula>
    </cfRule>
  </conditionalFormatting>
  <conditionalFormatting sqref="N421">
    <cfRule type="expression" dxfId="10364" priority="5520">
      <formula>N421=" "</formula>
    </cfRule>
    <cfRule type="expression" dxfId="10363" priority="5521">
      <formula>N421="NO PRESENTÓ CERTIFICADO"</formula>
    </cfRule>
    <cfRule type="expression" dxfId="10362" priority="5522">
      <formula>N421="PRESENTÓ CERTIFICADO"</formula>
    </cfRule>
  </conditionalFormatting>
  <conditionalFormatting sqref="P421">
    <cfRule type="expression" dxfId="10361" priority="5507">
      <formula>Q421="NO SUBSANABLE"</formula>
    </cfRule>
    <cfRule type="expression" dxfId="10360" priority="5509">
      <formula>Q421="REQUERIMIENTOS SUBSANADOS"</formula>
    </cfRule>
    <cfRule type="expression" dxfId="10359" priority="5510">
      <formula>Q421="PENDIENTES POR SUBSANAR"</formula>
    </cfRule>
    <cfRule type="expression" dxfId="10358" priority="5515">
      <formula>Q421="SIN OBSERVACIÓN"</formula>
    </cfRule>
    <cfRule type="containsBlanks" dxfId="10357" priority="5516">
      <formula>LEN(TRIM(P421))=0</formula>
    </cfRule>
  </conditionalFormatting>
  <conditionalFormatting sqref="O421">
    <cfRule type="cellIs" dxfId="10356" priority="5508" operator="equal">
      <formula>"PENDIENTE POR DESCRIPCIÓN"</formula>
    </cfRule>
    <cfRule type="cellIs" dxfId="10355" priority="5512" operator="equal">
      <formula>"DESCRIPCIÓN INSUFICIENTE"</formula>
    </cfRule>
    <cfRule type="cellIs" dxfId="10354" priority="5513" operator="equal">
      <formula>"NO ESTÁ ACORDE A ITEM 5.2.1 (T.R.)"</formula>
    </cfRule>
    <cfRule type="cellIs" dxfId="10353" priority="5514" operator="equal">
      <formula>"ACORDE A ITEM 5.2.1 (T.R.)"</formula>
    </cfRule>
  </conditionalFormatting>
  <conditionalFormatting sqref="Q421">
    <cfRule type="containsBlanks" dxfId="10352" priority="5502">
      <formula>LEN(TRIM(Q421))=0</formula>
    </cfRule>
    <cfRule type="cellIs" dxfId="10351" priority="5511" operator="equal">
      <formula>"REQUERIMIENTOS SUBSANADOS"</formula>
    </cfRule>
    <cfRule type="containsText" dxfId="10350" priority="5517" operator="containsText" text="NO SUBSANABLE">
      <formula>NOT(ISERROR(SEARCH("NO SUBSANABLE",Q421)))</formula>
    </cfRule>
    <cfRule type="containsText" dxfId="10349" priority="5518" operator="containsText" text="PENDIENTES POR SUBSANAR">
      <formula>NOT(ISERROR(SEARCH("PENDIENTES POR SUBSANAR",Q421)))</formula>
    </cfRule>
    <cfRule type="containsText" dxfId="10348" priority="5519" operator="containsText" text="SIN OBSERVACIÓN">
      <formula>NOT(ISERROR(SEARCH("SIN OBSERVACIÓN",Q421)))</formula>
    </cfRule>
  </conditionalFormatting>
  <conditionalFormatting sqref="R421">
    <cfRule type="containsBlanks" dxfId="10347" priority="5501">
      <formula>LEN(TRIM(R421))=0</formula>
    </cfRule>
    <cfRule type="cellIs" dxfId="10346" priority="5503" operator="equal">
      <formula>"NO CUMPLEN CON LO SOLICITADO"</formula>
    </cfRule>
    <cfRule type="cellIs" dxfId="10345" priority="5504" operator="equal">
      <formula>"CUMPLEN CON LO SOLICITADO"</formula>
    </cfRule>
    <cfRule type="cellIs" dxfId="10344" priority="5505" operator="equal">
      <formula>"PENDIENTES"</formula>
    </cfRule>
    <cfRule type="cellIs" dxfId="10343" priority="5506" operator="equal">
      <formula>"NINGUNO"</formula>
    </cfRule>
  </conditionalFormatting>
  <conditionalFormatting sqref="H421">
    <cfRule type="notContainsBlanks" dxfId="10342" priority="5500">
      <formula>LEN(TRIM(H421))&gt;0</formula>
    </cfRule>
  </conditionalFormatting>
  <conditionalFormatting sqref="G421">
    <cfRule type="notContainsBlanks" dxfId="10341" priority="5499">
      <formula>LEN(TRIM(G421))&gt;0</formula>
    </cfRule>
  </conditionalFormatting>
  <conditionalFormatting sqref="F421">
    <cfRule type="notContainsBlanks" dxfId="10340" priority="5498">
      <formula>LEN(TRIM(F421))&gt;0</formula>
    </cfRule>
  </conditionalFormatting>
  <conditionalFormatting sqref="E421">
    <cfRule type="notContainsBlanks" dxfId="10339" priority="5497">
      <formula>LEN(TRIM(E421))&gt;0</formula>
    </cfRule>
  </conditionalFormatting>
  <conditionalFormatting sqref="D421">
    <cfRule type="notContainsBlanks" dxfId="10338" priority="5496">
      <formula>LEN(TRIM(D421))&gt;0</formula>
    </cfRule>
  </conditionalFormatting>
  <conditionalFormatting sqref="C421">
    <cfRule type="notContainsBlanks" dxfId="10337" priority="5495">
      <formula>LEN(TRIM(C421))&gt;0</formula>
    </cfRule>
  </conditionalFormatting>
  <conditionalFormatting sqref="I421">
    <cfRule type="notContainsBlanks" dxfId="10336" priority="5494">
      <formula>LEN(TRIM(I421))&gt;0</formula>
    </cfRule>
  </conditionalFormatting>
  <conditionalFormatting sqref="S409 S412 S415 S418 S421">
    <cfRule type="cellIs" dxfId="10335" priority="5492" operator="greaterThan">
      <formula>0</formula>
    </cfRule>
    <cfRule type="cellIs" dxfId="10334" priority="5493" operator="equal">
      <formula>0</formula>
    </cfRule>
  </conditionalFormatting>
  <conditionalFormatting sqref="T424">
    <cfRule type="cellIs" dxfId="10333" priority="5490" operator="equal">
      <formula>"NO CUMPLE"</formula>
    </cfRule>
    <cfRule type="cellIs" dxfId="10332" priority="5491" operator="equal">
      <formula>"CUMPLE"</formula>
    </cfRule>
  </conditionalFormatting>
  <conditionalFormatting sqref="N431">
    <cfRule type="expression" dxfId="10331" priority="5417">
      <formula>N431=" "</formula>
    </cfRule>
    <cfRule type="expression" dxfId="10330" priority="5418">
      <formula>N431="NO PRESENTÓ CERTIFICADO"</formula>
    </cfRule>
    <cfRule type="expression" dxfId="10329" priority="5419">
      <formula>N431="PRESENTÓ CERTIFICADO"</formula>
    </cfRule>
  </conditionalFormatting>
  <conditionalFormatting sqref="P431">
    <cfRule type="expression" dxfId="10328" priority="5404">
      <formula>Q431="NO SUBSANABLE"</formula>
    </cfRule>
    <cfRule type="expression" dxfId="10327" priority="5406">
      <formula>Q431="REQUERIMIENTOS SUBSANADOS"</formula>
    </cfRule>
    <cfRule type="expression" dxfId="10326" priority="5407">
      <formula>Q431="PENDIENTES POR SUBSANAR"</formula>
    </cfRule>
    <cfRule type="expression" dxfId="10325" priority="5412">
      <formula>Q431="SIN OBSERVACIÓN"</formula>
    </cfRule>
    <cfRule type="containsBlanks" dxfId="10324" priority="5413">
      <formula>LEN(TRIM(P431))=0</formula>
    </cfRule>
  </conditionalFormatting>
  <conditionalFormatting sqref="O431">
    <cfRule type="cellIs" dxfId="10323" priority="5405" operator="equal">
      <formula>"PENDIENTE POR DESCRIPCIÓN"</formula>
    </cfRule>
    <cfRule type="cellIs" dxfId="10322" priority="5409" operator="equal">
      <formula>"DESCRIPCIÓN INSUFICIENTE"</formula>
    </cfRule>
    <cfRule type="cellIs" dxfId="10321" priority="5410" operator="equal">
      <formula>"NO ESTÁ ACORDE A ITEM 5.2.1 (T.R.)"</formula>
    </cfRule>
    <cfRule type="cellIs" dxfId="10320" priority="5411" operator="equal">
      <formula>"ACORDE A ITEM 5.2.1 (T.R.)"</formula>
    </cfRule>
  </conditionalFormatting>
  <conditionalFormatting sqref="Q431">
    <cfRule type="containsBlanks" dxfId="10319" priority="5399">
      <formula>LEN(TRIM(Q431))=0</formula>
    </cfRule>
    <cfRule type="cellIs" dxfId="10318" priority="5408" operator="equal">
      <formula>"REQUERIMIENTOS SUBSANADOS"</formula>
    </cfRule>
    <cfRule type="containsText" dxfId="10317" priority="5414" operator="containsText" text="NO SUBSANABLE">
      <formula>NOT(ISERROR(SEARCH("NO SUBSANABLE",Q431)))</formula>
    </cfRule>
    <cfRule type="containsText" dxfId="10316" priority="5415" operator="containsText" text="PENDIENTES POR SUBSANAR">
      <formula>NOT(ISERROR(SEARCH("PENDIENTES POR SUBSANAR",Q431)))</formula>
    </cfRule>
    <cfRule type="containsText" dxfId="10315" priority="5416" operator="containsText" text="SIN OBSERVACIÓN">
      <formula>NOT(ISERROR(SEARCH("SIN OBSERVACIÓN",Q431)))</formula>
    </cfRule>
  </conditionalFormatting>
  <conditionalFormatting sqref="R431">
    <cfRule type="containsBlanks" dxfId="10314" priority="5398">
      <formula>LEN(TRIM(R431))=0</formula>
    </cfRule>
    <cfRule type="cellIs" dxfId="10313" priority="5400" operator="equal">
      <formula>"NO CUMPLEN CON LO SOLICITADO"</formula>
    </cfRule>
    <cfRule type="cellIs" dxfId="10312" priority="5401" operator="equal">
      <formula>"CUMPLEN CON LO SOLICITADO"</formula>
    </cfRule>
    <cfRule type="cellIs" dxfId="10311" priority="5402" operator="equal">
      <formula>"PENDIENTES"</formula>
    </cfRule>
    <cfRule type="cellIs" dxfId="10310" priority="5403" operator="equal">
      <formula>"NINGUNO"</formula>
    </cfRule>
  </conditionalFormatting>
  <conditionalFormatting sqref="B446">
    <cfRule type="cellIs" dxfId="10309" priority="5396" operator="equal">
      <formula>"NO CUMPLE CON LA EXPERIENCIA REQUERIDA"</formula>
    </cfRule>
    <cfRule type="cellIs" dxfId="10308" priority="5397" operator="equal">
      <formula>"CUMPLE CON LA EXPERIENCIA REQUERIDA"</formula>
    </cfRule>
  </conditionalFormatting>
  <conditionalFormatting sqref="H431">
    <cfRule type="notContainsBlanks" dxfId="10307" priority="5395">
      <formula>LEN(TRIM(H431))&gt;0</formula>
    </cfRule>
  </conditionalFormatting>
  <conditionalFormatting sqref="G431">
    <cfRule type="notContainsBlanks" dxfId="10306" priority="5394">
      <formula>LEN(TRIM(G431))&gt;0</formula>
    </cfRule>
  </conditionalFormatting>
  <conditionalFormatting sqref="F431">
    <cfRule type="notContainsBlanks" dxfId="10305" priority="5393">
      <formula>LEN(TRIM(F431))&gt;0</formula>
    </cfRule>
  </conditionalFormatting>
  <conditionalFormatting sqref="E431">
    <cfRule type="notContainsBlanks" dxfId="10304" priority="5392">
      <formula>LEN(TRIM(E431))&gt;0</formula>
    </cfRule>
  </conditionalFormatting>
  <conditionalFormatting sqref="D431">
    <cfRule type="notContainsBlanks" dxfId="10303" priority="5391">
      <formula>LEN(TRIM(D431))&gt;0</formula>
    </cfRule>
  </conditionalFormatting>
  <conditionalFormatting sqref="C431">
    <cfRule type="notContainsBlanks" dxfId="10302" priority="5390">
      <formula>LEN(TRIM(C431))&gt;0</formula>
    </cfRule>
  </conditionalFormatting>
  <conditionalFormatting sqref="I431">
    <cfRule type="notContainsBlanks" dxfId="10301" priority="5389">
      <formula>LEN(TRIM(I431))&gt;0</formula>
    </cfRule>
  </conditionalFormatting>
  <conditionalFormatting sqref="N434 N437">
    <cfRule type="expression" dxfId="10300" priority="5386">
      <formula>N434=" "</formula>
    </cfRule>
    <cfRule type="expression" dxfId="10299" priority="5387">
      <formula>N434="NO PRESENTÓ CERTIFICADO"</formula>
    </cfRule>
    <cfRule type="expression" dxfId="10298" priority="5388">
      <formula>N434="PRESENTÓ CERTIFICADO"</formula>
    </cfRule>
  </conditionalFormatting>
  <conditionalFormatting sqref="P434 P437">
    <cfRule type="expression" dxfId="10297" priority="5373">
      <formula>Q434="NO SUBSANABLE"</formula>
    </cfRule>
    <cfRule type="expression" dxfId="10296" priority="5375">
      <formula>Q434="REQUERIMIENTOS SUBSANADOS"</formula>
    </cfRule>
    <cfRule type="expression" dxfId="10295" priority="5376">
      <formula>Q434="PENDIENTES POR SUBSANAR"</formula>
    </cfRule>
    <cfRule type="expression" dxfId="10294" priority="5381">
      <formula>Q434="SIN OBSERVACIÓN"</formula>
    </cfRule>
    <cfRule type="containsBlanks" dxfId="10293" priority="5382">
      <formula>LEN(TRIM(P434))=0</formula>
    </cfRule>
  </conditionalFormatting>
  <conditionalFormatting sqref="O434 O437">
    <cfRule type="cellIs" dxfId="10292" priority="5374" operator="equal">
      <formula>"PENDIENTE POR DESCRIPCIÓN"</formula>
    </cfRule>
    <cfRule type="cellIs" dxfId="10291" priority="5378" operator="equal">
      <formula>"DESCRIPCIÓN INSUFICIENTE"</formula>
    </cfRule>
    <cfRule type="cellIs" dxfId="10290" priority="5379" operator="equal">
      <formula>"NO ESTÁ ACORDE A ITEM 5.2.1 (T.R.)"</formula>
    </cfRule>
    <cfRule type="cellIs" dxfId="10289" priority="5380" operator="equal">
      <formula>"ACORDE A ITEM 5.2.1 (T.R.)"</formula>
    </cfRule>
  </conditionalFormatting>
  <conditionalFormatting sqref="Q434 Q437">
    <cfRule type="containsBlanks" dxfId="10288" priority="5368">
      <formula>LEN(TRIM(Q434))=0</formula>
    </cfRule>
    <cfRule type="cellIs" dxfId="10287" priority="5377" operator="equal">
      <formula>"REQUERIMIENTOS SUBSANADOS"</formula>
    </cfRule>
    <cfRule type="containsText" dxfId="10286" priority="5383" operator="containsText" text="NO SUBSANABLE">
      <formula>NOT(ISERROR(SEARCH("NO SUBSANABLE",Q434)))</formula>
    </cfRule>
    <cfRule type="containsText" dxfId="10285" priority="5384" operator="containsText" text="PENDIENTES POR SUBSANAR">
      <formula>NOT(ISERROR(SEARCH("PENDIENTES POR SUBSANAR",Q434)))</formula>
    </cfRule>
    <cfRule type="containsText" dxfId="10284" priority="5385" operator="containsText" text="SIN OBSERVACIÓN">
      <formula>NOT(ISERROR(SEARCH("SIN OBSERVACIÓN",Q434)))</formula>
    </cfRule>
  </conditionalFormatting>
  <conditionalFormatting sqref="R434 R437">
    <cfRule type="containsBlanks" dxfId="10283" priority="5367">
      <formula>LEN(TRIM(R434))=0</formula>
    </cfRule>
    <cfRule type="cellIs" dxfId="10282" priority="5369" operator="equal">
      <formula>"NO CUMPLEN CON LO SOLICITADO"</formula>
    </cfRule>
    <cfRule type="cellIs" dxfId="10281" priority="5370" operator="equal">
      <formula>"CUMPLEN CON LO SOLICITADO"</formula>
    </cfRule>
    <cfRule type="cellIs" dxfId="10280" priority="5371" operator="equal">
      <formula>"PENDIENTES"</formula>
    </cfRule>
    <cfRule type="cellIs" dxfId="10279" priority="5372" operator="equal">
      <formula>"NINGUNO"</formula>
    </cfRule>
  </conditionalFormatting>
  <conditionalFormatting sqref="H434 H437">
    <cfRule type="notContainsBlanks" dxfId="10278" priority="5366">
      <formula>LEN(TRIM(H434))&gt;0</formula>
    </cfRule>
  </conditionalFormatting>
  <conditionalFormatting sqref="G434 G437">
    <cfRule type="notContainsBlanks" dxfId="10277" priority="5365">
      <formula>LEN(TRIM(G434))&gt;0</formula>
    </cfRule>
  </conditionalFormatting>
  <conditionalFormatting sqref="F434 F437">
    <cfRule type="notContainsBlanks" dxfId="10276" priority="5364">
      <formula>LEN(TRIM(F434))&gt;0</formula>
    </cfRule>
  </conditionalFormatting>
  <conditionalFormatting sqref="E434 E437">
    <cfRule type="notContainsBlanks" dxfId="10275" priority="5363">
      <formula>LEN(TRIM(E434))&gt;0</formula>
    </cfRule>
  </conditionalFormatting>
  <conditionalFormatting sqref="D434 D437">
    <cfRule type="notContainsBlanks" dxfId="10274" priority="5362">
      <formula>LEN(TRIM(D434))&gt;0</formula>
    </cfRule>
  </conditionalFormatting>
  <conditionalFormatting sqref="C434 C437">
    <cfRule type="notContainsBlanks" dxfId="10273" priority="5361">
      <formula>LEN(TRIM(C434))&gt;0</formula>
    </cfRule>
  </conditionalFormatting>
  <conditionalFormatting sqref="I434 I437">
    <cfRule type="notContainsBlanks" dxfId="10272" priority="5360">
      <formula>LEN(TRIM(I434))&gt;0</formula>
    </cfRule>
  </conditionalFormatting>
  <conditionalFormatting sqref="N440">
    <cfRule type="expression" dxfId="10271" priority="5357">
      <formula>N440=" "</formula>
    </cfRule>
    <cfRule type="expression" dxfId="10270" priority="5358">
      <formula>N440="NO PRESENTÓ CERTIFICADO"</formula>
    </cfRule>
    <cfRule type="expression" dxfId="10269" priority="5359">
      <formula>N440="PRESENTÓ CERTIFICADO"</formula>
    </cfRule>
  </conditionalFormatting>
  <conditionalFormatting sqref="P440">
    <cfRule type="expression" dxfId="10268" priority="5344">
      <formula>Q440="NO SUBSANABLE"</formula>
    </cfRule>
    <cfRule type="expression" dxfId="10267" priority="5346">
      <formula>Q440="REQUERIMIENTOS SUBSANADOS"</formula>
    </cfRule>
    <cfRule type="expression" dxfId="10266" priority="5347">
      <formula>Q440="PENDIENTES POR SUBSANAR"</formula>
    </cfRule>
    <cfRule type="expression" dxfId="10265" priority="5352">
      <formula>Q440="SIN OBSERVACIÓN"</formula>
    </cfRule>
    <cfRule type="containsBlanks" dxfId="10264" priority="5353">
      <formula>LEN(TRIM(P440))=0</formula>
    </cfRule>
  </conditionalFormatting>
  <conditionalFormatting sqref="O440">
    <cfRule type="cellIs" dxfId="10263" priority="5345" operator="equal">
      <formula>"PENDIENTE POR DESCRIPCIÓN"</formula>
    </cfRule>
    <cfRule type="cellIs" dxfId="10262" priority="5349" operator="equal">
      <formula>"DESCRIPCIÓN INSUFICIENTE"</formula>
    </cfRule>
    <cfRule type="cellIs" dxfId="10261" priority="5350" operator="equal">
      <formula>"NO ESTÁ ACORDE A ITEM 5.2.1 (T.R.)"</formula>
    </cfRule>
    <cfRule type="cellIs" dxfId="10260" priority="5351" operator="equal">
      <formula>"ACORDE A ITEM 5.2.1 (T.R.)"</formula>
    </cfRule>
  </conditionalFormatting>
  <conditionalFormatting sqref="Q440">
    <cfRule type="containsBlanks" dxfId="10259" priority="5339">
      <formula>LEN(TRIM(Q440))=0</formula>
    </cfRule>
    <cfRule type="cellIs" dxfId="10258" priority="5348" operator="equal">
      <formula>"REQUERIMIENTOS SUBSANADOS"</formula>
    </cfRule>
    <cfRule type="containsText" dxfId="10257" priority="5354" operator="containsText" text="NO SUBSANABLE">
      <formula>NOT(ISERROR(SEARCH("NO SUBSANABLE",Q440)))</formula>
    </cfRule>
    <cfRule type="containsText" dxfId="10256" priority="5355" operator="containsText" text="PENDIENTES POR SUBSANAR">
      <formula>NOT(ISERROR(SEARCH("PENDIENTES POR SUBSANAR",Q440)))</formula>
    </cfRule>
    <cfRule type="containsText" dxfId="10255" priority="5356" operator="containsText" text="SIN OBSERVACIÓN">
      <formula>NOT(ISERROR(SEARCH("SIN OBSERVACIÓN",Q440)))</formula>
    </cfRule>
  </conditionalFormatting>
  <conditionalFormatting sqref="R440">
    <cfRule type="containsBlanks" dxfId="10254" priority="5338">
      <formula>LEN(TRIM(R440))=0</formula>
    </cfRule>
    <cfRule type="cellIs" dxfId="10253" priority="5340" operator="equal">
      <formula>"NO CUMPLEN CON LO SOLICITADO"</formula>
    </cfRule>
    <cfRule type="cellIs" dxfId="10252" priority="5341" operator="equal">
      <formula>"CUMPLEN CON LO SOLICITADO"</formula>
    </cfRule>
    <cfRule type="cellIs" dxfId="10251" priority="5342" operator="equal">
      <formula>"PENDIENTES"</formula>
    </cfRule>
    <cfRule type="cellIs" dxfId="10250" priority="5343" operator="equal">
      <formula>"NINGUNO"</formula>
    </cfRule>
  </conditionalFormatting>
  <conditionalFormatting sqref="H440">
    <cfRule type="notContainsBlanks" dxfId="10249" priority="5337">
      <formula>LEN(TRIM(H440))&gt;0</formula>
    </cfRule>
  </conditionalFormatting>
  <conditionalFormatting sqref="G440">
    <cfRule type="notContainsBlanks" dxfId="10248" priority="5336">
      <formula>LEN(TRIM(G440))&gt;0</formula>
    </cfRule>
  </conditionalFormatting>
  <conditionalFormatting sqref="F440">
    <cfRule type="notContainsBlanks" dxfId="10247" priority="5335">
      <formula>LEN(TRIM(F440))&gt;0</formula>
    </cfRule>
  </conditionalFormatting>
  <conditionalFormatting sqref="E440">
    <cfRule type="notContainsBlanks" dxfId="10246" priority="5334">
      <formula>LEN(TRIM(E440))&gt;0</formula>
    </cfRule>
  </conditionalFormatting>
  <conditionalFormatting sqref="D440">
    <cfRule type="notContainsBlanks" dxfId="10245" priority="5333">
      <formula>LEN(TRIM(D440))&gt;0</formula>
    </cfRule>
  </conditionalFormatting>
  <conditionalFormatting sqref="C440">
    <cfRule type="notContainsBlanks" dxfId="10244" priority="5332">
      <formula>LEN(TRIM(C440))&gt;0</formula>
    </cfRule>
  </conditionalFormatting>
  <conditionalFormatting sqref="I440">
    <cfRule type="notContainsBlanks" dxfId="10243" priority="5331">
      <formula>LEN(TRIM(I440))&gt;0</formula>
    </cfRule>
  </conditionalFormatting>
  <conditionalFormatting sqref="T431">
    <cfRule type="cellIs" dxfId="10242" priority="5329" operator="equal">
      <formula>"NO"</formula>
    </cfRule>
    <cfRule type="cellIs" dxfId="10241" priority="5330" operator="equal">
      <formula>"SI"</formula>
    </cfRule>
  </conditionalFormatting>
  <conditionalFormatting sqref="N443">
    <cfRule type="expression" dxfId="10240" priority="5326">
      <formula>N443=" "</formula>
    </cfRule>
    <cfRule type="expression" dxfId="10239" priority="5327">
      <formula>N443="NO PRESENTÓ CERTIFICADO"</formula>
    </cfRule>
    <cfRule type="expression" dxfId="10238" priority="5328">
      <formula>N443="PRESENTÓ CERTIFICADO"</formula>
    </cfRule>
  </conditionalFormatting>
  <conditionalFormatting sqref="P443">
    <cfRule type="expression" dxfId="10237" priority="5313">
      <formula>Q443="NO SUBSANABLE"</formula>
    </cfRule>
    <cfRule type="expression" dxfId="10236" priority="5315">
      <formula>Q443="REQUERIMIENTOS SUBSANADOS"</formula>
    </cfRule>
    <cfRule type="expression" dxfId="10235" priority="5316">
      <formula>Q443="PENDIENTES POR SUBSANAR"</formula>
    </cfRule>
    <cfRule type="expression" dxfId="10234" priority="5321">
      <formula>Q443="SIN OBSERVACIÓN"</formula>
    </cfRule>
    <cfRule type="containsBlanks" dxfId="10233" priority="5322">
      <formula>LEN(TRIM(P443))=0</formula>
    </cfRule>
  </conditionalFormatting>
  <conditionalFormatting sqref="O443">
    <cfRule type="cellIs" dxfId="10232" priority="5314" operator="equal">
      <formula>"PENDIENTE POR DESCRIPCIÓN"</formula>
    </cfRule>
    <cfRule type="cellIs" dxfId="10231" priority="5318" operator="equal">
      <formula>"DESCRIPCIÓN INSUFICIENTE"</formula>
    </cfRule>
    <cfRule type="cellIs" dxfId="10230" priority="5319" operator="equal">
      <formula>"NO ESTÁ ACORDE A ITEM 5.2.1 (T.R.)"</formula>
    </cfRule>
    <cfRule type="cellIs" dxfId="10229" priority="5320" operator="equal">
      <formula>"ACORDE A ITEM 5.2.1 (T.R.)"</formula>
    </cfRule>
  </conditionalFormatting>
  <conditionalFormatting sqref="Q443">
    <cfRule type="containsBlanks" dxfId="10228" priority="5308">
      <formula>LEN(TRIM(Q443))=0</formula>
    </cfRule>
    <cfRule type="cellIs" dxfId="10227" priority="5317" operator="equal">
      <formula>"REQUERIMIENTOS SUBSANADOS"</formula>
    </cfRule>
    <cfRule type="containsText" dxfId="10226" priority="5323" operator="containsText" text="NO SUBSANABLE">
      <formula>NOT(ISERROR(SEARCH("NO SUBSANABLE",Q443)))</formula>
    </cfRule>
    <cfRule type="containsText" dxfId="10225" priority="5324" operator="containsText" text="PENDIENTES POR SUBSANAR">
      <formula>NOT(ISERROR(SEARCH("PENDIENTES POR SUBSANAR",Q443)))</formula>
    </cfRule>
    <cfRule type="containsText" dxfId="10224" priority="5325" operator="containsText" text="SIN OBSERVACIÓN">
      <formula>NOT(ISERROR(SEARCH("SIN OBSERVACIÓN",Q443)))</formula>
    </cfRule>
  </conditionalFormatting>
  <conditionalFormatting sqref="R443">
    <cfRule type="containsBlanks" dxfId="10223" priority="5307">
      <formula>LEN(TRIM(R443))=0</formula>
    </cfRule>
    <cfRule type="cellIs" dxfId="10222" priority="5309" operator="equal">
      <formula>"NO CUMPLEN CON LO SOLICITADO"</formula>
    </cfRule>
    <cfRule type="cellIs" dxfId="10221" priority="5310" operator="equal">
      <formula>"CUMPLEN CON LO SOLICITADO"</formula>
    </cfRule>
    <cfRule type="cellIs" dxfId="10220" priority="5311" operator="equal">
      <formula>"PENDIENTES"</formula>
    </cfRule>
    <cfRule type="cellIs" dxfId="10219" priority="5312" operator="equal">
      <formula>"NINGUNO"</formula>
    </cfRule>
  </conditionalFormatting>
  <conditionalFormatting sqref="H443">
    <cfRule type="notContainsBlanks" dxfId="10218" priority="5306">
      <formula>LEN(TRIM(H443))&gt;0</formula>
    </cfRule>
  </conditionalFormatting>
  <conditionalFormatting sqref="G443">
    <cfRule type="notContainsBlanks" dxfId="10217" priority="5305">
      <formula>LEN(TRIM(G443))&gt;0</formula>
    </cfRule>
  </conditionalFormatting>
  <conditionalFormatting sqref="F443">
    <cfRule type="notContainsBlanks" dxfId="10216" priority="5304">
      <formula>LEN(TRIM(F443))&gt;0</formula>
    </cfRule>
  </conditionalFormatting>
  <conditionalFormatting sqref="E443">
    <cfRule type="notContainsBlanks" dxfId="10215" priority="5303">
      <formula>LEN(TRIM(E443))&gt;0</formula>
    </cfRule>
  </conditionalFormatting>
  <conditionalFormatting sqref="D443">
    <cfRule type="notContainsBlanks" dxfId="10214" priority="5302">
      <formula>LEN(TRIM(D443))&gt;0</formula>
    </cfRule>
  </conditionalFormatting>
  <conditionalFormatting sqref="C443">
    <cfRule type="notContainsBlanks" dxfId="10213" priority="5301">
      <formula>LEN(TRIM(C443))&gt;0</formula>
    </cfRule>
  </conditionalFormatting>
  <conditionalFormatting sqref="I443">
    <cfRule type="notContainsBlanks" dxfId="10212" priority="5300">
      <formula>LEN(TRIM(I443))&gt;0</formula>
    </cfRule>
  </conditionalFormatting>
  <conditionalFormatting sqref="S431 S434 S437 S440 S443">
    <cfRule type="cellIs" dxfId="10211" priority="5298" operator="greaterThan">
      <formula>0</formula>
    </cfRule>
    <cfRule type="cellIs" dxfId="10210" priority="5299" operator="equal">
      <formula>0</formula>
    </cfRule>
  </conditionalFormatting>
  <conditionalFormatting sqref="T446">
    <cfRule type="cellIs" dxfId="10209" priority="5296" operator="equal">
      <formula>"NO CUMPLE"</formula>
    </cfRule>
    <cfRule type="cellIs" dxfId="10208" priority="5297" operator="equal">
      <formula>"CUMPLE"</formula>
    </cfRule>
  </conditionalFormatting>
  <conditionalFormatting sqref="N453">
    <cfRule type="expression" dxfId="10207" priority="5223">
      <formula>N453=" "</formula>
    </cfRule>
    <cfRule type="expression" dxfId="10206" priority="5224">
      <formula>N453="NO PRESENTÓ CERTIFICADO"</formula>
    </cfRule>
    <cfRule type="expression" dxfId="10205" priority="5225">
      <formula>N453="PRESENTÓ CERTIFICADO"</formula>
    </cfRule>
  </conditionalFormatting>
  <conditionalFormatting sqref="P453">
    <cfRule type="expression" dxfId="10204" priority="5210">
      <formula>Q453="NO SUBSANABLE"</formula>
    </cfRule>
    <cfRule type="expression" dxfId="10203" priority="5212">
      <formula>Q453="REQUERIMIENTOS SUBSANADOS"</formula>
    </cfRule>
    <cfRule type="expression" dxfId="10202" priority="5213">
      <formula>Q453="PENDIENTES POR SUBSANAR"</formula>
    </cfRule>
    <cfRule type="expression" dxfId="10201" priority="5218">
      <formula>Q453="SIN OBSERVACIÓN"</formula>
    </cfRule>
    <cfRule type="containsBlanks" dxfId="10200" priority="5219">
      <formula>LEN(TRIM(P453))=0</formula>
    </cfRule>
  </conditionalFormatting>
  <conditionalFormatting sqref="O453">
    <cfRule type="cellIs" dxfId="10199" priority="5211" operator="equal">
      <formula>"PENDIENTE POR DESCRIPCIÓN"</formula>
    </cfRule>
    <cfRule type="cellIs" dxfId="10198" priority="5215" operator="equal">
      <formula>"DESCRIPCIÓN INSUFICIENTE"</formula>
    </cfRule>
    <cfRule type="cellIs" dxfId="10197" priority="5216" operator="equal">
      <formula>"NO ESTÁ ACORDE A ITEM 5.2.1 (T.R.)"</formula>
    </cfRule>
    <cfRule type="cellIs" dxfId="10196" priority="5217" operator="equal">
      <formula>"ACORDE A ITEM 5.2.1 (T.R.)"</formula>
    </cfRule>
  </conditionalFormatting>
  <conditionalFormatting sqref="Q453">
    <cfRule type="containsBlanks" dxfId="10195" priority="5205">
      <formula>LEN(TRIM(Q453))=0</formula>
    </cfRule>
    <cfRule type="cellIs" dxfId="10194" priority="5214" operator="equal">
      <formula>"REQUERIMIENTOS SUBSANADOS"</formula>
    </cfRule>
    <cfRule type="containsText" dxfId="10193" priority="5220" operator="containsText" text="NO SUBSANABLE">
      <formula>NOT(ISERROR(SEARCH("NO SUBSANABLE",Q453)))</formula>
    </cfRule>
    <cfRule type="containsText" dxfId="10192" priority="5221" operator="containsText" text="PENDIENTES POR SUBSANAR">
      <formula>NOT(ISERROR(SEARCH("PENDIENTES POR SUBSANAR",Q453)))</formula>
    </cfRule>
    <cfRule type="containsText" dxfId="10191" priority="5222" operator="containsText" text="SIN OBSERVACIÓN">
      <formula>NOT(ISERROR(SEARCH("SIN OBSERVACIÓN",Q453)))</formula>
    </cfRule>
  </conditionalFormatting>
  <conditionalFormatting sqref="R453">
    <cfRule type="containsBlanks" dxfId="10190" priority="5204">
      <formula>LEN(TRIM(R453))=0</formula>
    </cfRule>
    <cfRule type="cellIs" dxfId="10189" priority="5206" operator="equal">
      <formula>"NO CUMPLEN CON LO SOLICITADO"</formula>
    </cfRule>
    <cfRule type="cellIs" dxfId="10188" priority="5207" operator="equal">
      <formula>"CUMPLEN CON LO SOLICITADO"</formula>
    </cfRule>
    <cfRule type="cellIs" dxfId="10187" priority="5208" operator="equal">
      <formula>"PENDIENTES"</formula>
    </cfRule>
    <cfRule type="cellIs" dxfId="10186" priority="5209" operator="equal">
      <formula>"NINGUNO"</formula>
    </cfRule>
  </conditionalFormatting>
  <conditionalFormatting sqref="B468">
    <cfRule type="cellIs" dxfId="10185" priority="5202" operator="equal">
      <formula>"NO CUMPLE CON LA EXPERIENCIA REQUERIDA"</formula>
    </cfRule>
    <cfRule type="cellIs" dxfId="10184" priority="5203" operator="equal">
      <formula>"CUMPLE CON LA EXPERIENCIA REQUERIDA"</formula>
    </cfRule>
  </conditionalFormatting>
  <conditionalFormatting sqref="H453">
    <cfRule type="notContainsBlanks" dxfId="10183" priority="5201">
      <formula>LEN(TRIM(H453))&gt;0</formula>
    </cfRule>
  </conditionalFormatting>
  <conditionalFormatting sqref="G453">
    <cfRule type="notContainsBlanks" dxfId="10182" priority="5200">
      <formula>LEN(TRIM(G453))&gt;0</formula>
    </cfRule>
  </conditionalFormatting>
  <conditionalFormatting sqref="F453">
    <cfRule type="notContainsBlanks" dxfId="10181" priority="5199">
      <formula>LEN(TRIM(F453))&gt;0</formula>
    </cfRule>
  </conditionalFormatting>
  <conditionalFormatting sqref="E453">
    <cfRule type="notContainsBlanks" dxfId="10180" priority="5198">
      <formula>LEN(TRIM(E453))&gt;0</formula>
    </cfRule>
  </conditionalFormatting>
  <conditionalFormatting sqref="D453">
    <cfRule type="notContainsBlanks" dxfId="10179" priority="5197">
      <formula>LEN(TRIM(D453))&gt;0</formula>
    </cfRule>
  </conditionalFormatting>
  <conditionalFormatting sqref="C453">
    <cfRule type="notContainsBlanks" dxfId="10178" priority="5196">
      <formula>LEN(TRIM(C453))&gt;0</formula>
    </cfRule>
  </conditionalFormatting>
  <conditionalFormatting sqref="I453">
    <cfRule type="notContainsBlanks" dxfId="10177" priority="5195">
      <formula>LEN(TRIM(I453))&gt;0</formula>
    </cfRule>
  </conditionalFormatting>
  <conditionalFormatting sqref="N456 N459">
    <cfRule type="expression" dxfId="10176" priority="5192">
      <formula>N456=" "</formula>
    </cfRule>
    <cfRule type="expression" dxfId="10175" priority="5193">
      <formula>N456="NO PRESENTÓ CERTIFICADO"</formula>
    </cfRule>
    <cfRule type="expression" dxfId="10174" priority="5194">
      <formula>N456="PRESENTÓ CERTIFICADO"</formula>
    </cfRule>
  </conditionalFormatting>
  <conditionalFormatting sqref="P456 P459">
    <cfRule type="expression" dxfId="10173" priority="5179">
      <formula>Q456="NO SUBSANABLE"</formula>
    </cfRule>
    <cfRule type="expression" dxfId="10172" priority="5181">
      <formula>Q456="REQUERIMIENTOS SUBSANADOS"</formula>
    </cfRule>
    <cfRule type="expression" dxfId="10171" priority="5182">
      <formula>Q456="PENDIENTES POR SUBSANAR"</formula>
    </cfRule>
    <cfRule type="expression" dxfId="10170" priority="5187">
      <formula>Q456="SIN OBSERVACIÓN"</formula>
    </cfRule>
    <cfRule type="containsBlanks" dxfId="10169" priority="5188">
      <formula>LEN(TRIM(P456))=0</formula>
    </cfRule>
  </conditionalFormatting>
  <conditionalFormatting sqref="O456 O459">
    <cfRule type="cellIs" dxfId="10168" priority="5180" operator="equal">
      <formula>"PENDIENTE POR DESCRIPCIÓN"</formula>
    </cfRule>
    <cfRule type="cellIs" dxfId="10167" priority="5184" operator="equal">
      <formula>"DESCRIPCIÓN INSUFICIENTE"</formula>
    </cfRule>
    <cfRule type="cellIs" dxfId="10166" priority="5185" operator="equal">
      <formula>"NO ESTÁ ACORDE A ITEM 5.2.1 (T.R.)"</formula>
    </cfRule>
    <cfRule type="cellIs" dxfId="10165" priority="5186" operator="equal">
      <formula>"ACORDE A ITEM 5.2.1 (T.R.)"</formula>
    </cfRule>
  </conditionalFormatting>
  <conditionalFormatting sqref="Q456 Q459">
    <cfRule type="containsBlanks" dxfId="10164" priority="5174">
      <formula>LEN(TRIM(Q456))=0</formula>
    </cfRule>
    <cfRule type="cellIs" dxfId="10163" priority="5183" operator="equal">
      <formula>"REQUERIMIENTOS SUBSANADOS"</formula>
    </cfRule>
    <cfRule type="containsText" dxfId="10162" priority="5189" operator="containsText" text="NO SUBSANABLE">
      <formula>NOT(ISERROR(SEARCH("NO SUBSANABLE",Q456)))</formula>
    </cfRule>
    <cfRule type="containsText" dxfId="10161" priority="5190" operator="containsText" text="PENDIENTES POR SUBSANAR">
      <formula>NOT(ISERROR(SEARCH("PENDIENTES POR SUBSANAR",Q456)))</formula>
    </cfRule>
    <cfRule type="containsText" dxfId="10160" priority="5191" operator="containsText" text="SIN OBSERVACIÓN">
      <formula>NOT(ISERROR(SEARCH("SIN OBSERVACIÓN",Q456)))</formula>
    </cfRule>
  </conditionalFormatting>
  <conditionalFormatting sqref="R456 R459">
    <cfRule type="containsBlanks" dxfId="10159" priority="5173">
      <formula>LEN(TRIM(R456))=0</formula>
    </cfRule>
    <cfRule type="cellIs" dxfId="10158" priority="5175" operator="equal">
      <formula>"NO CUMPLEN CON LO SOLICITADO"</formula>
    </cfRule>
    <cfRule type="cellIs" dxfId="10157" priority="5176" operator="equal">
      <formula>"CUMPLEN CON LO SOLICITADO"</formula>
    </cfRule>
    <cfRule type="cellIs" dxfId="10156" priority="5177" operator="equal">
      <formula>"PENDIENTES"</formula>
    </cfRule>
    <cfRule type="cellIs" dxfId="10155" priority="5178" operator="equal">
      <formula>"NINGUNO"</formula>
    </cfRule>
  </conditionalFormatting>
  <conditionalFormatting sqref="H456 H459">
    <cfRule type="notContainsBlanks" dxfId="10154" priority="5172">
      <formula>LEN(TRIM(H456))&gt;0</formula>
    </cfRule>
  </conditionalFormatting>
  <conditionalFormatting sqref="G456 G459">
    <cfRule type="notContainsBlanks" dxfId="10153" priority="5171">
      <formula>LEN(TRIM(G456))&gt;0</formula>
    </cfRule>
  </conditionalFormatting>
  <conditionalFormatting sqref="F456 F459">
    <cfRule type="notContainsBlanks" dxfId="10152" priority="5170">
      <formula>LEN(TRIM(F456))&gt;0</formula>
    </cfRule>
  </conditionalFormatting>
  <conditionalFormatting sqref="E456 E459">
    <cfRule type="notContainsBlanks" dxfId="10151" priority="5169">
      <formula>LEN(TRIM(E456))&gt;0</formula>
    </cfRule>
  </conditionalFormatting>
  <conditionalFormatting sqref="D456 D459">
    <cfRule type="notContainsBlanks" dxfId="10150" priority="5168">
      <formula>LEN(TRIM(D456))&gt;0</formula>
    </cfRule>
  </conditionalFormatting>
  <conditionalFormatting sqref="C456 C459">
    <cfRule type="notContainsBlanks" dxfId="10149" priority="5167">
      <formula>LEN(TRIM(C456))&gt;0</formula>
    </cfRule>
  </conditionalFormatting>
  <conditionalFormatting sqref="I456 I459">
    <cfRule type="notContainsBlanks" dxfId="10148" priority="5166">
      <formula>LEN(TRIM(I456))&gt;0</formula>
    </cfRule>
  </conditionalFormatting>
  <conditionalFormatting sqref="N462">
    <cfRule type="expression" dxfId="10147" priority="5163">
      <formula>N462=" "</formula>
    </cfRule>
    <cfRule type="expression" dxfId="10146" priority="5164">
      <formula>N462="NO PRESENTÓ CERTIFICADO"</formula>
    </cfRule>
    <cfRule type="expression" dxfId="10145" priority="5165">
      <formula>N462="PRESENTÓ CERTIFICADO"</formula>
    </cfRule>
  </conditionalFormatting>
  <conditionalFormatting sqref="P462">
    <cfRule type="expression" dxfId="10144" priority="5150">
      <formula>Q462="NO SUBSANABLE"</formula>
    </cfRule>
    <cfRule type="expression" dxfId="10143" priority="5152">
      <formula>Q462="REQUERIMIENTOS SUBSANADOS"</formula>
    </cfRule>
    <cfRule type="expression" dxfId="10142" priority="5153">
      <formula>Q462="PENDIENTES POR SUBSANAR"</formula>
    </cfRule>
    <cfRule type="expression" dxfId="10141" priority="5158">
      <formula>Q462="SIN OBSERVACIÓN"</formula>
    </cfRule>
    <cfRule type="containsBlanks" dxfId="10140" priority="5159">
      <formula>LEN(TRIM(P462))=0</formula>
    </cfRule>
  </conditionalFormatting>
  <conditionalFormatting sqref="O462">
    <cfRule type="cellIs" dxfId="10139" priority="5151" operator="equal">
      <formula>"PENDIENTE POR DESCRIPCIÓN"</formula>
    </cfRule>
    <cfRule type="cellIs" dxfId="10138" priority="5155" operator="equal">
      <formula>"DESCRIPCIÓN INSUFICIENTE"</formula>
    </cfRule>
    <cfRule type="cellIs" dxfId="10137" priority="5156" operator="equal">
      <formula>"NO ESTÁ ACORDE A ITEM 5.2.1 (T.R.)"</formula>
    </cfRule>
    <cfRule type="cellIs" dxfId="10136" priority="5157" operator="equal">
      <formula>"ACORDE A ITEM 5.2.1 (T.R.)"</formula>
    </cfRule>
  </conditionalFormatting>
  <conditionalFormatting sqref="Q462">
    <cfRule type="containsBlanks" dxfId="10135" priority="5145">
      <formula>LEN(TRIM(Q462))=0</formula>
    </cfRule>
    <cfRule type="cellIs" dxfId="10134" priority="5154" operator="equal">
      <formula>"REQUERIMIENTOS SUBSANADOS"</formula>
    </cfRule>
    <cfRule type="containsText" dxfId="10133" priority="5160" operator="containsText" text="NO SUBSANABLE">
      <formula>NOT(ISERROR(SEARCH("NO SUBSANABLE",Q462)))</formula>
    </cfRule>
    <cfRule type="containsText" dxfId="10132" priority="5161" operator="containsText" text="PENDIENTES POR SUBSANAR">
      <formula>NOT(ISERROR(SEARCH("PENDIENTES POR SUBSANAR",Q462)))</formula>
    </cfRule>
    <cfRule type="containsText" dxfId="10131" priority="5162" operator="containsText" text="SIN OBSERVACIÓN">
      <formula>NOT(ISERROR(SEARCH("SIN OBSERVACIÓN",Q462)))</formula>
    </cfRule>
  </conditionalFormatting>
  <conditionalFormatting sqref="R462">
    <cfRule type="containsBlanks" dxfId="10130" priority="5144">
      <formula>LEN(TRIM(R462))=0</formula>
    </cfRule>
    <cfRule type="cellIs" dxfId="10129" priority="5146" operator="equal">
      <formula>"NO CUMPLEN CON LO SOLICITADO"</formula>
    </cfRule>
    <cfRule type="cellIs" dxfId="10128" priority="5147" operator="equal">
      <formula>"CUMPLEN CON LO SOLICITADO"</formula>
    </cfRule>
    <cfRule type="cellIs" dxfId="10127" priority="5148" operator="equal">
      <formula>"PENDIENTES"</formula>
    </cfRule>
    <cfRule type="cellIs" dxfId="10126" priority="5149" operator="equal">
      <formula>"NINGUNO"</formula>
    </cfRule>
  </conditionalFormatting>
  <conditionalFormatting sqref="H462">
    <cfRule type="notContainsBlanks" dxfId="10125" priority="5143">
      <formula>LEN(TRIM(H462))&gt;0</formula>
    </cfRule>
  </conditionalFormatting>
  <conditionalFormatting sqref="G462">
    <cfRule type="notContainsBlanks" dxfId="10124" priority="5142">
      <formula>LEN(TRIM(G462))&gt;0</formula>
    </cfRule>
  </conditionalFormatting>
  <conditionalFormatting sqref="F462">
    <cfRule type="notContainsBlanks" dxfId="10123" priority="5141">
      <formula>LEN(TRIM(F462))&gt;0</formula>
    </cfRule>
  </conditionalFormatting>
  <conditionalFormatting sqref="E462">
    <cfRule type="notContainsBlanks" dxfId="10122" priority="5140">
      <formula>LEN(TRIM(E462))&gt;0</formula>
    </cfRule>
  </conditionalFormatting>
  <conditionalFormatting sqref="D462">
    <cfRule type="notContainsBlanks" dxfId="10121" priority="5139">
      <formula>LEN(TRIM(D462))&gt;0</formula>
    </cfRule>
  </conditionalFormatting>
  <conditionalFormatting sqref="C462">
    <cfRule type="notContainsBlanks" dxfId="10120" priority="5138">
      <formula>LEN(TRIM(C462))&gt;0</formula>
    </cfRule>
  </conditionalFormatting>
  <conditionalFormatting sqref="I462">
    <cfRule type="notContainsBlanks" dxfId="10119" priority="5137">
      <formula>LEN(TRIM(I462))&gt;0</formula>
    </cfRule>
  </conditionalFormatting>
  <conditionalFormatting sqref="T453">
    <cfRule type="cellIs" dxfId="10118" priority="5135" operator="equal">
      <formula>"NO"</formula>
    </cfRule>
    <cfRule type="cellIs" dxfId="10117" priority="5136" operator="equal">
      <formula>"SI"</formula>
    </cfRule>
  </conditionalFormatting>
  <conditionalFormatting sqref="N465">
    <cfRule type="expression" dxfId="10116" priority="5132">
      <formula>N465=" "</formula>
    </cfRule>
    <cfRule type="expression" dxfId="10115" priority="5133">
      <formula>N465="NO PRESENTÓ CERTIFICADO"</formula>
    </cfRule>
    <cfRule type="expression" dxfId="10114" priority="5134">
      <formula>N465="PRESENTÓ CERTIFICADO"</formula>
    </cfRule>
  </conditionalFormatting>
  <conditionalFormatting sqref="P465">
    <cfRule type="expression" dxfId="10113" priority="5119">
      <formula>Q465="NO SUBSANABLE"</formula>
    </cfRule>
    <cfRule type="expression" dxfId="10112" priority="5121">
      <formula>Q465="REQUERIMIENTOS SUBSANADOS"</formula>
    </cfRule>
    <cfRule type="expression" dxfId="10111" priority="5122">
      <formula>Q465="PENDIENTES POR SUBSANAR"</formula>
    </cfRule>
    <cfRule type="expression" dxfId="10110" priority="5127">
      <formula>Q465="SIN OBSERVACIÓN"</formula>
    </cfRule>
    <cfRule type="containsBlanks" dxfId="10109" priority="5128">
      <formula>LEN(TRIM(P465))=0</formula>
    </cfRule>
  </conditionalFormatting>
  <conditionalFormatting sqref="O465">
    <cfRule type="cellIs" dxfId="10108" priority="5120" operator="equal">
      <formula>"PENDIENTE POR DESCRIPCIÓN"</formula>
    </cfRule>
    <cfRule type="cellIs" dxfId="10107" priority="5124" operator="equal">
      <formula>"DESCRIPCIÓN INSUFICIENTE"</formula>
    </cfRule>
    <cfRule type="cellIs" dxfId="10106" priority="5125" operator="equal">
      <formula>"NO ESTÁ ACORDE A ITEM 5.2.1 (T.R.)"</formula>
    </cfRule>
    <cfRule type="cellIs" dxfId="10105" priority="5126" operator="equal">
      <formula>"ACORDE A ITEM 5.2.1 (T.R.)"</formula>
    </cfRule>
  </conditionalFormatting>
  <conditionalFormatting sqref="Q465">
    <cfRule type="containsBlanks" dxfId="10104" priority="5114">
      <formula>LEN(TRIM(Q465))=0</formula>
    </cfRule>
    <cfRule type="cellIs" dxfId="10103" priority="5123" operator="equal">
      <formula>"REQUERIMIENTOS SUBSANADOS"</formula>
    </cfRule>
    <cfRule type="containsText" dxfId="10102" priority="5129" operator="containsText" text="NO SUBSANABLE">
      <formula>NOT(ISERROR(SEARCH("NO SUBSANABLE",Q465)))</formula>
    </cfRule>
    <cfRule type="containsText" dxfId="10101" priority="5130" operator="containsText" text="PENDIENTES POR SUBSANAR">
      <formula>NOT(ISERROR(SEARCH("PENDIENTES POR SUBSANAR",Q465)))</formula>
    </cfRule>
    <cfRule type="containsText" dxfId="10100" priority="5131" operator="containsText" text="SIN OBSERVACIÓN">
      <formula>NOT(ISERROR(SEARCH("SIN OBSERVACIÓN",Q465)))</formula>
    </cfRule>
  </conditionalFormatting>
  <conditionalFormatting sqref="R465">
    <cfRule type="containsBlanks" dxfId="10099" priority="5113">
      <formula>LEN(TRIM(R465))=0</formula>
    </cfRule>
    <cfRule type="cellIs" dxfId="10098" priority="5115" operator="equal">
      <formula>"NO CUMPLEN CON LO SOLICITADO"</formula>
    </cfRule>
    <cfRule type="cellIs" dxfId="10097" priority="5116" operator="equal">
      <formula>"CUMPLEN CON LO SOLICITADO"</formula>
    </cfRule>
    <cfRule type="cellIs" dxfId="10096" priority="5117" operator="equal">
      <formula>"PENDIENTES"</formula>
    </cfRule>
    <cfRule type="cellIs" dxfId="10095" priority="5118" operator="equal">
      <formula>"NINGUNO"</formula>
    </cfRule>
  </conditionalFormatting>
  <conditionalFormatting sqref="H465">
    <cfRule type="notContainsBlanks" dxfId="10094" priority="5112">
      <formula>LEN(TRIM(H465))&gt;0</formula>
    </cfRule>
  </conditionalFormatting>
  <conditionalFormatting sqref="G465">
    <cfRule type="notContainsBlanks" dxfId="10093" priority="5111">
      <formula>LEN(TRIM(G465))&gt;0</formula>
    </cfRule>
  </conditionalFormatting>
  <conditionalFormatting sqref="F465">
    <cfRule type="notContainsBlanks" dxfId="10092" priority="5110">
      <formula>LEN(TRIM(F465))&gt;0</formula>
    </cfRule>
  </conditionalFormatting>
  <conditionalFormatting sqref="E465">
    <cfRule type="notContainsBlanks" dxfId="10091" priority="5109">
      <formula>LEN(TRIM(E465))&gt;0</formula>
    </cfRule>
  </conditionalFormatting>
  <conditionalFormatting sqref="D465">
    <cfRule type="notContainsBlanks" dxfId="10090" priority="5108">
      <formula>LEN(TRIM(D465))&gt;0</formula>
    </cfRule>
  </conditionalFormatting>
  <conditionalFormatting sqref="C465">
    <cfRule type="notContainsBlanks" dxfId="10089" priority="5107">
      <formula>LEN(TRIM(C465))&gt;0</formula>
    </cfRule>
  </conditionalFormatting>
  <conditionalFormatting sqref="I465">
    <cfRule type="notContainsBlanks" dxfId="10088" priority="5106">
      <formula>LEN(TRIM(I465))&gt;0</formula>
    </cfRule>
  </conditionalFormatting>
  <conditionalFormatting sqref="S453 S456 S459 S462 S465">
    <cfRule type="cellIs" dxfId="10087" priority="5104" operator="greaterThan">
      <formula>0</formula>
    </cfRule>
    <cfRule type="cellIs" dxfId="10086" priority="5105" operator="equal">
      <formula>0</formula>
    </cfRule>
  </conditionalFormatting>
  <conditionalFormatting sqref="T468">
    <cfRule type="cellIs" dxfId="10085" priority="5102" operator="equal">
      <formula>"NO CUMPLE"</formula>
    </cfRule>
    <cfRule type="cellIs" dxfId="10084" priority="5103" operator="equal">
      <formula>"CUMPLE"</formula>
    </cfRule>
  </conditionalFormatting>
  <conditionalFormatting sqref="N475">
    <cfRule type="expression" dxfId="10083" priority="5029">
      <formula>N475=" "</formula>
    </cfRule>
    <cfRule type="expression" dxfId="10082" priority="5030">
      <formula>N475="NO PRESENTÓ CERTIFICADO"</formula>
    </cfRule>
    <cfRule type="expression" dxfId="10081" priority="5031">
      <formula>N475="PRESENTÓ CERTIFICADO"</formula>
    </cfRule>
  </conditionalFormatting>
  <conditionalFormatting sqref="P475">
    <cfRule type="expression" dxfId="10080" priority="5016">
      <formula>Q475="NO SUBSANABLE"</formula>
    </cfRule>
    <cfRule type="expression" dxfId="10079" priority="5018">
      <formula>Q475="REQUERIMIENTOS SUBSANADOS"</formula>
    </cfRule>
    <cfRule type="expression" dxfId="10078" priority="5019">
      <formula>Q475="PENDIENTES POR SUBSANAR"</formula>
    </cfRule>
    <cfRule type="expression" dxfId="10077" priority="5024">
      <formula>Q475="SIN OBSERVACIÓN"</formula>
    </cfRule>
    <cfRule type="containsBlanks" dxfId="10076" priority="5025">
      <formula>LEN(TRIM(P475))=0</formula>
    </cfRule>
  </conditionalFormatting>
  <conditionalFormatting sqref="O475">
    <cfRule type="cellIs" dxfId="10075" priority="5017" operator="equal">
      <formula>"PENDIENTE POR DESCRIPCIÓN"</formula>
    </cfRule>
    <cfRule type="cellIs" dxfId="10074" priority="5021" operator="equal">
      <formula>"DESCRIPCIÓN INSUFICIENTE"</formula>
    </cfRule>
    <cfRule type="cellIs" dxfId="10073" priority="5022" operator="equal">
      <formula>"NO ESTÁ ACORDE A ITEM 5.2.1 (T.R.)"</formula>
    </cfRule>
    <cfRule type="cellIs" dxfId="10072" priority="5023" operator="equal">
      <formula>"ACORDE A ITEM 5.2.1 (T.R.)"</formula>
    </cfRule>
  </conditionalFormatting>
  <conditionalFormatting sqref="Q475">
    <cfRule type="containsBlanks" dxfId="10071" priority="5011">
      <formula>LEN(TRIM(Q475))=0</formula>
    </cfRule>
    <cfRule type="cellIs" dxfId="10070" priority="5020" operator="equal">
      <formula>"REQUERIMIENTOS SUBSANADOS"</formula>
    </cfRule>
    <cfRule type="containsText" dxfId="10069" priority="5026" operator="containsText" text="NO SUBSANABLE">
      <formula>NOT(ISERROR(SEARCH("NO SUBSANABLE",Q475)))</formula>
    </cfRule>
    <cfRule type="containsText" dxfId="10068" priority="5027" operator="containsText" text="PENDIENTES POR SUBSANAR">
      <formula>NOT(ISERROR(SEARCH("PENDIENTES POR SUBSANAR",Q475)))</formula>
    </cfRule>
    <cfRule type="containsText" dxfId="10067" priority="5028" operator="containsText" text="SIN OBSERVACIÓN">
      <formula>NOT(ISERROR(SEARCH("SIN OBSERVACIÓN",Q475)))</formula>
    </cfRule>
  </conditionalFormatting>
  <conditionalFormatting sqref="R475">
    <cfRule type="containsBlanks" dxfId="10066" priority="5010">
      <formula>LEN(TRIM(R475))=0</formula>
    </cfRule>
    <cfRule type="cellIs" dxfId="10065" priority="5012" operator="equal">
      <formula>"NO CUMPLEN CON LO SOLICITADO"</formula>
    </cfRule>
    <cfRule type="cellIs" dxfId="10064" priority="5013" operator="equal">
      <formula>"CUMPLEN CON LO SOLICITADO"</formula>
    </cfRule>
    <cfRule type="cellIs" dxfId="10063" priority="5014" operator="equal">
      <formula>"PENDIENTES"</formula>
    </cfRule>
    <cfRule type="cellIs" dxfId="10062" priority="5015" operator="equal">
      <formula>"NINGUNO"</formula>
    </cfRule>
  </conditionalFormatting>
  <conditionalFormatting sqref="B490">
    <cfRule type="cellIs" dxfId="10061" priority="5008" operator="equal">
      <formula>"NO CUMPLE CON LA EXPERIENCIA REQUERIDA"</formula>
    </cfRule>
    <cfRule type="cellIs" dxfId="10060" priority="5009" operator="equal">
      <formula>"CUMPLE CON LA EXPERIENCIA REQUERIDA"</formula>
    </cfRule>
  </conditionalFormatting>
  <conditionalFormatting sqref="H475">
    <cfRule type="notContainsBlanks" dxfId="10059" priority="5007">
      <formula>LEN(TRIM(H475))&gt;0</formula>
    </cfRule>
  </conditionalFormatting>
  <conditionalFormatting sqref="G475">
    <cfRule type="notContainsBlanks" dxfId="10058" priority="5006">
      <formula>LEN(TRIM(G475))&gt;0</formula>
    </cfRule>
  </conditionalFormatting>
  <conditionalFormatting sqref="F475">
    <cfRule type="notContainsBlanks" dxfId="10057" priority="5005">
      <formula>LEN(TRIM(F475))&gt;0</formula>
    </cfRule>
  </conditionalFormatting>
  <conditionalFormatting sqref="E475">
    <cfRule type="notContainsBlanks" dxfId="10056" priority="5004">
      <formula>LEN(TRIM(E475))&gt;0</formula>
    </cfRule>
  </conditionalFormatting>
  <conditionalFormatting sqref="D475">
    <cfRule type="notContainsBlanks" dxfId="10055" priority="5003">
      <formula>LEN(TRIM(D475))&gt;0</formula>
    </cfRule>
  </conditionalFormatting>
  <conditionalFormatting sqref="C475">
    <cfRule type="notContainsBlanks" dxfId="10054" priority="5002">
      <formula>LEN(TRIM(C475))&gt;0</formula>
    </cfRule>
  </conditionalFormatting>
  <conditionalFormatting sqref="I475">
    <cfRule type="notContainsBlanks" dxfId="10053" priority="5001">
      <formula>LEN(TRIM(I475))&gt;0</formula>
    </cfRule>
  </conditionalFormatting>
  <conditionalFormatting sqref="N478 N481">
    <cfRule type="expression" dxfId="10052" priority="4998">
      <formula>N478=" "</formula>
    </cfRule>
    <cfRule type="expression" dxfId="10051" priority="4999">
      <formula>N478="NO PRESENTÓ CERTIFICADO"</formula>
    </cfRule>
    <cfRule type="expression" dxfId="10050" priority="5000">
      <formula>N478="PRESENTÓ CERTIFICADO"</formula>
    </cfRule>
  </conditionalFormatting>
  <conditionalFormatting sqref="P478 P481">
    <cfRule type="expression" dxfId="10049" priority="4985">
      <formula>Q478="NO SUBSANABLE"</formula>
    </cfRule>
    <cfRule type="expression" dxfId="10048" priority="4987">
      <formula>Q478="REQUERIMIENTOS SUBSANADOS"</formula>
    </cfRule>
    <cfRule type="expression" dxfId="10047" priority="4988">
      <formula>Q478="PENDIENTES POR SUBSANAR"</formula>
    </cfRule>
    <cfRule type="expression" dxfId="10046" priority="4993">
      <formula>Q478="SIN OBSERVACIÓN"</formula>
    </cfRule>
    <cfRule type="containsBlanks" dxfId="10045" priority="4994">
      <formula>LEN(TRIM(P478))=0</formula>
    </cfRule>
  </conditionalFormatting>
  <conditionalFormatting sqref="O478 O481">
    <cfRule type="cellIs" dxfId="10044" priority="4986" operator="equal">
      <formula>"PENDIENTE POR DESCRIPCIÓN"</formula>
    </cfRule>
    <cfRule type="cellIs" dxfId="10043" priority="4990" operator="equal">
      <formula>"DESCRIPCIÓN INSUFICIENTE"</formula>
    </cfRule>
    <cfRule type="cellIs" dxfId="10042" priority="4991" operator="equal">
      <formula>"NO ESTÁ ACORDE A ITEM 5.2.1 (T.R.)"</formula>
    </cfRule>
    <cfRule type="cellIs" dxfId="10041" priority="4992" operator="equal">
      <formula>"ACORDE A ITEM 5.2.1 (T.R.)"</formula>
    </cfRule>
  </conditionalFormatting>
  <conditionalFormatting sqref="Q478 Q481">
    <cfRule type="containsBlanks" dxfId="10040" priority="4980">
      <formula>LEN(TRIM(Q478))=0</formula>
    </cfRule>
    <cfRule type="cellIs" dxfId="10039" priority="4989" operator="equal">
      <formula>"REQUERIMIENTOS SUBSANADOS"</formula>
    </cfRule>
    <cfRule type="containsText" dxfId="10038" priority="4995" operator="containsText" text="NO SUBSANABLE">
      <formula>NOT(ISERROR(SEARCH("NO SUBSANABLE",Q478)))</formula>
    </cfRule>
    <cfRule type="containsText" dxfId="10037" priority="4996" operator="containsText" text="PENDIENTES POR SUBSANAR">
      <formula>NOT(ISERROR(SEARCH("PENDIENTES POR SUBSANAR",Q478)))</formula>
    </cfRule>
    <cfRule type="containsText" dxfId="10036" priority="4997" operator="containsText" text="SIN OBSERVACIÓN">
      <formula>NOT(ISERROR(SEARCH("SIN OBSERVACIÓN",Q478)))</formula>
    </cfRule>
  </conditionalFormatting>
  <conditionalFormatting sqref="R478 R481">
    <cfRule type="containsBlanks" dxfId="10035" priority="4979">
      <formula>LEN(TRIM(R478))=0</formula>
    </cfRule>
    <cfRule type="cellIs" dxfId="10034" priority="4981" operator="equal">
      <formula>"NO CUMPLEN CON LO SOLICITADO"</formula>
    </cfRule>
    <cfRule type="cellIs" dxfId="10033" priority="4982" operator="equal">
      <formula>"CUMPLEN CON LO SOLICITADO"</formula>
    </cfRule>
    <cfRule type="cellIs" dxfId="10032" priority="4983" operator="equal">
      <formula>"PENDIENTES"</formula>
    </cfRule>
    <cfRule type="cellIs" dxfId="10031" priority="4984" operator="equal">
      <formula>"NINGUNO"</formula>
    </cfRule>
  </conditionalFormatting>
  <conditionalFormatting sqref="H478 H481">
    <cfRule type="notContainsBlanks" dxfId="10030" priority="4978">
      <formula>LEN(TRIM(H478))&gt;0</formula>
    </cfRule>
  </conditionalFormatting>
  <conditionalFormatting sqref="G478 G481">
    <cfRule type="notContainsBlanks" dxfId="10029" priority="4977">
      <formula>LEN(TRIM(G478))&gt;0</formula>
    </cfRule>
  </conditionalFormatting>
  <conditionalFormatting sqref="F478 F481">
    <cfRule type="notContainsBlanks" dxfId="10028" priority="4976">
      <formula>LEN(TRIM(F478))&gt;0</formula>
    </cfRule>
  </conditionalFormatting>
  <conditionalFormatting sqref="E478 E481">
    <cfRule type="notContainsBlanks" dxfId="10027" priority="4975">
      <formula>LEN(TRIM(E478))&gt;0</formula>
    </cfRule>
  </conditionalFormatting>
  <conditionalFormatting sqref="D478 D481">
    <cfRule type="notContainsBlanks" dxfId="10026" priority="4974">
      <formula>LEN(TRIM(D478))&gt;0</formula>
    </cfRule>
  </conditionalFormatting>
  <conditionalFormatting sqref="C478 C481">
    <cfRule type="notContainsBlanks" dxfId="10025" priority="4973">
      <formula>LEN(TRIM(C478))&gt;0</formula>
    </cfRule>
  </conditionalFormatting>
  <conditionalFormatting sqref="I478 I481">
    <cfRule type="notContainsBlanks" dxfId="10024" priority="4972">
      <formula>LEN(TRIM(I478))&gt;0</formula>
    </cfRule>
  </conditionalFormatting>
  <conditionalFormatting sqref="N484">
    <cfRule type="expression" dxfId="10023" priority="4969">
      <formula>N484=" "</formula>
    </cfRule>
    <cfRule type="expression" dxfId="10022" priority="4970">
      <formula>N484="NO PRESENTÓ CERTIFICADO"</formula>
    </cfRule>
    <cfRule type="expression" dxfId="10021" priority="4971">
      <formula>N484="PRESENTÓ CERTIFICADO"</formula>
    </cfRule>
  </conditionalFormatting>
  <conditionalFormatting sqref="P484">
    <cfRule type="expression" dxfId="10020" priority="4956">
      <formula>Q484="NO SUBSANABLE"</formula>
    </cfRule>
    <cfRule type="expression" dxfId="10019" priority="4958">
      <formula>Q484="REQUERIMIENTOS SUBSANADOS"</formula>
    </cfRule>
    <cfRule type="expression" dxfId="10018" priority="4959">
      <formula>Q484="PENDIENTES POR SUBSANAR"</formula>
    </cfRule>
    <cfRule type="expression" dxfId="10017" priority="4964">
      <formula>Q484="SIN OBSERVACIÓN"</formula>
    </cfRule>
    <cfRule type="containsBlanks" dxfId="10016" priority="4965">
      <formula>LEN(TRIM(P484))=0</formula>
    </cfRule>
  </conditionalFormatting>
  <conditionalFormatting sqref="O484">
    <cfRule type="cellIs" dxfId="10015" priority="4957" operator="equal">
      <formula>"PENDIENTE POR DESCRIPCIÓN"</formula>
    </cfRule>
    <cfRule type="cellIs" dxfId="10014" priority="4961" operator="equal">
      <formula>"DESCRIPCIÓN INSUFICIENTE"</formula>
    </cfRule>
    <cfRule type="cellIs" dxfId="10013" priority="4962" operator="equal">
      <formula>"NO ESTÁ ACORDE A ITEM 5.2.1 (T.R.)"</formula>
    </cfRule>
    <cfRule type="cellIs" dxfId="10012" priority="4963" operator="equal">
      <formula>"ACORDE A ITEM 5.2.1 (T.R.)"</formula>
    </cfRule>
  </conditionalFormatting>
  <conditionalFormatting sqref="Q484">
    <cfRule type="containsBlanks" dxfId="10011" priority="4951">
      <formula>LEN(TRIM(Q484))=0</formula>
    </cfRule>
    <cfRule type="cellIs" dxfId="10010" priority="4960" operator="equal">
      <formula>"REQUERIMIENTOS SUBSANADOS"</formula>
    </cfRule>
    <cfRule type="containsText" dxfId="10009" priority="4966" operator="containsText" text="NO SUBSANABLE">
      <formula>NOT(ISERROR(SEARCH("NO SUBSANABLE",Q484)))</formula>
    </cfRule>
    <cfRule type="containsText" dxfId="10008" priority="4967" operator="containsText" text="PENDIENTES POR SUBSANAR">
      <formula>NOT(ISERROR(SEARCH("PENDIENTES POR SUBSANAR",Q484)))</formula>
    </cfRule>
    <cfRule type="containsText" dxfId="10007" priority="4968" operator="containsText" text="SIN OBSERVACIÓN">
      <formula>NOT(ISERROR(SEARCH("SIN OBSERVACIÓN",Q484)))</formula>
    </cfRule>
  </conditionalFormatting>
  <conditionalFormatting sqref="R484">
    <cfRule type="containsBlanks" dxfId="10006" priority="4950">
      <formula>LEN(TRIM(R484))=0</formula>
    </cfRule>
    <cfRule type="cellIs" dxfId="10005" priority="4952" operator="equal">
      <formula>"NO CUMPLEN CON LO SOLICITADO"</formula>
    </cfRule>
    <cfRule type="cellIs" dxfId="10004" priority="4953" operator="equal">
      <formula>"CUMPLEN CON LO SOLICITADO"</formula>
    </cfRule>
    <cfRule type="cellIs" dxfId="10003" priority="4954" operator="equal">
      <formula>"PENDIENTES"</formula>
    </cfRule>
    <cfRule type="cellIs" dxfId="10002" priority="4955" operator="equal">
      <formula>"NINGUNO"</formula>
    </cfRule>
  </conditionalFormatting>
  <conditionalFormatting sqref="H484">
    <cfRule type="notContainsBlanks" dxfId="10001" priority="4949">
      <formula>LEN(TRIM(H484))&gt;0</formula>
    </cfRule>
  </conditionalFormatting>
  <conditionalFormatting sqref="G484">
    <cfRule type="notContainsBlanks" dxfId="10000" priority="4948">
      <formula>LEN(TRIM(G484))&gt;0</formula>
    </cfRule>
  </conditionalFormatting>
  <conditionalFormatting sqref="F484">
    <cfRule type="notContainsBlanks" dxfId="9999" priority="4947">
      <formula>LEN(TRIM(F484))&gt;0</formula>
    </cfRule>
  </conditionalFormatting>
  <conditionalFormatting sqref="E484">
    <cfRule type="notContainsBlanks" dxfId="9998" priority="4946">
      <formula>LEN(TRIM(E484))&gt;0</formula>
    </cfRule>
  </conditionalFormatting>
  <conditionalFormatting sqref="D484">
    <cfRule type="notContainsBlanks" dxfId="9997" priority="4945">
      <formula>LEN(TRIM(D484))&gt;0</formula>
    </cfRule>
  </conditionalFormatting>
  <conditionalFormatting sqref="C484">
    <cfRule type="notContainsBlanks" dxfId="9996" priority="4944">
      <formula>LEN(TRIM(C484))&gt;0</formula>
    </cfRule>
  </conditionalFormatting>
  <conditionalFormatting sqref="I484">
    <cfRule type="notContainsBlanks" dxfId="9995" priority="4943">
      <formula>LEN(TRIM(I484))&gt;0</formula>
    </cfRule>
  </conditionalFormatting>
  <conditionalFormatting sqref="T475">
    <cfRule type="cellIs" dxfId="9994" priority="4941" operator="equal">
      <formula>"NO"</formula>
    </cfRule>
    <cfRule type="cellIs" dxfId="9993" priority="4942" operator="equal">
      <formula>"SI"</formula>
    </cfRule>
  </conditionalFormatting>
  <conditionalFormatting sqref="N487">
    <cfRule type="expression" dxfId="9992" priority="4938">
      <formula>N487=" "</formula>
    </cfRule>
    <cfRule type="expression" dxfId="9991" priority="4939">
      <formula>N487="NO PRESENTÓ CERTIFICADO"</formula>
    </cfRule>
    <cfRule type="expression" dxfId="9990" priority="4940">
      <formula>N487="PRESENTÓ CERTIFICADO"</formula>
    </cfRule>
  </conditionalFormatting>
  <conditionalFormatting sqref="P487">
    <cfRule type="expression" dxfId="9989" priority="4925">
      <formula>Q487="NO SUBSANABLE"</formula>
    </cfRule>
    <cfRule type="expression" dxfId="9988" priority="4927">
      <formula>Q487="REQUERIMIENTOS SUBSANADOS"</formula>
    </cfRule>
    <cfRule type="expression" dxfId="9987" priority="4928">
      <formula>Q487="PENDIENTES POR SUBSANAR"</formula>
    </cfRule>
    <cfRule type="expression" dxfId="9986" priority="4933">
      <formula>Q487="SIN OBSERVACIÓN"</formula>
    </cfRule>
    <cfRule type="containsBlanks" dxfId="9985" priority="4934">
      <formula>LEN(TRIM(P487))=0</formula>
    </cfRule>
  </conditionalFormatting>
  <conditionalFormatting sqref="O487">
    <cfRule type="cellIs" dxfId="9984" priority="4926" operator="equal">
      <formula>"PENDIENTE POR DESCRIPCIÓN"</formula>
    </cfRule>
    <cfRule type="cellIs" dxfId="9983" priority="4930" operator="equal">
      <formula>"DESCRIPCIÓN INSUFICIENTE"</formula>
    </cfRule>
    <cfRule type="cellIs" dxfId="9982" priority="4931" operator="equal">
      <formula>"NO ESTÁ ACORDE A ITEM 5.2.1 (T.R.)"</formula>
    </cfRule>
    <cfRule type="cellIs" dxfId="9981" priority="4932" operator="equal">
      <formula>"ACORDE A ITEM 5.2.1 (T.R.)"</formula>
    </cfRule>
  </conditionalFormatting>
  <conditionalFormatting sqref="Q487">
    <cfRule type="containsBlanks" dxfId="9980" priority="4920">
      <formula>LEN(TRIM(Q487))=0</formula>
    </cfRule>
    <cfRule type="cellIs" dxfId="9979" priority="4929" operator="equal">
      <formula>"REQUERIMIENTOS SUBSANADOS"</formula>
    </cfRule>
    <cfRule type="containsText" dxfId="9978" priority="4935" operator="containsText" text="NO SUBSANABLE">
      <formula>NOT(ISERROR(SEARCH("NO SUBSANABLE",Q487)))</formula>
    </cfRule>
    <cfRule type="containsText" dxfId="9977" priority="4936" operator="containsText" text="PENDIENTES POR SUBSANAR">
      <formula>NOT(ISERROR(SEARCH("PENDIENTES POR SUBSANAR",Q487)))</formula>
    </cfRule>
    <cfRule type="containsText" dxfId="9976" priority="4937" operator="containsText" text="SIN OBSERVACIÓN">
      <formula>NOT(ISERROR(SEARCH("SIN OBSERVACIÓN",Q487)))</formula>
    </cfRule>
  </conditionalFormatting>
  <conditionalFormatting sqref="R487">
    <cfRule type="containsBlanks" dxfId="9975" priority="4919">
      <formula>LEN(TRIM(R487))=0</formula>
    </cfRule>
    <cfRule type="cellIs" dxfId="9974" priority="4921" operator="equal">
      <formula>"NO CUMPLEN CON LO SOLICITADO"</formula>
    </cfRule>
    <cfRule type="cellIs" dxfId="9973" priority="4922" operator="equal">
      <formula>"CUMPLEN CON LO SOLICITADO"</formula>
    </cfRule>
    <cfRule type="cellIs" dxfId="9972" priority="4923" operator="equal">
      <formula>"PENDIENTES"</formula>
    </cfRule>
    <cfRule type="cellIs" dxfId="9971" priority="4924" operator="equal">
      <formula>"NINGUNO"</formula>
    </cfRule>
  </conditionalFormatting>
  <conditionalFormatting sqref="H487">
    <cfRule type="notContainsBlanks" dxfId="9970" priority="4918">
      <formula>LEN(TRIM(H487))&gt;0</formula>
    </cfRule>
  </conditionalFormatting>
  <conditionalFormatting sqref="G487">
    <cfRule type="notContainsBlanks" dxfId="9969" priority="4917">
      <formula>LEN(TRIM(G487))&gt;0</formula>
    </cfRule>
  </conditionalFormatting>
  <conditionalFormatting sqref="F487">
    <cfRule type="notContainsBlanks" dxfId="9968" priority="4916">
      <formula>LEN(TRIM(F487))&gt;0</formula>
    </cfRule>
  </conditionalFormatting>
  <conditionalFormatting sqref="E487">
    <cfRule type="notContainsBlanks" dxfId="9967" priority="4915">
      <formula>LEN(TRIM(E487))&gt;0</formula>
    </cfRule>
  </conditionalFormatting>
  <conditionalFormatting sqref="D487">
    <cfRule type="notContainsBlanks" dxfId="9966" priority="4914">
      <formula>LEN(TRIM(D487))&gt;0</formula>
    </cfRule>
  </conditionalFormatting>
  <conditionalFormatting sqref="C487">
    <cfRule type="notContainsBlanks" dxfId="9965" priority="4913">
      <formula>LEN(TRIM(C487))&gt;0</formula>
    </cfRule>
  </conditionalFormatting>
  <conditionalFormatting sqref="I487">
    <cfRule type="notContainsBlanks" dxfId="9964" priority="4912">
      <formula>LEN(TRIM(I487))&gt;0</formula>
    </cfRule>
  </conditionalFormatting>
  <conditionalFormatting sqref="S475 S478 S481 S484 S487">
    <cfRule type="cellIs" dxfId="9963" priority="4910" operator="greaterThan">
      <formula>0</formula>
    </cfRule>
    <cfRule type="cellIs" dxfId="9962" priority="4911" operator="equal">
      <formula>0</formula>
    </cfRule>
  </conditionalFormatting>
  <conditionalFormatting sqref="T490">
    <cfRule type="cellIs" dxfId="9961" priority="4908" operator="equal">
      <formula>"NO CUMPLE"</formula>
    </cfRule>
    <cfRule type="cellIs" dxfId="9960" priority="4909" operator="equal">
      <formula>"CUMPLE"</formula>
    </cfRule>
  </conditionalFormatting>
  <conditionalFormatting sqref="N497">
    <cfRule type="expression" dxfId="9959" priority="4835">
      <formula>N497=" "</formula>
    </cfRule>
    <cfRule type="expression" dxfId="9958" priority="4836">
      <formula>N497="NO PRESENTÓ CERTIFICADO"</formula>
    </cfRule>
    <cfRule type="expression" dxfId="9957" priority="4837">
      <formula>N497="PRESENTÓ CERTIFICADO"</formula>
    </cfRule>
  </conditionalFormatting>
  <conditionalFormatting sqref="P497">
    <cfRule type="expression" dxfId="9956" priority="4822">
      <formula>Q497="NO SUBSANABLE"</formula>
    </cfRule>
    <cfRule type="expression" dxfId="9955" priority="4824">
      <formula>Q497="REQUERIMIENTOS SUBSANADOS"</formula>
    </cfRule>
    <cfRule type="expression" dxfId="9954" priority="4825">
      <formula>Q497="PENDIENTES POR SUBSANAR"</formula>
    </cfRule>
    <cfRule type="expression" dxfId="9953" priority="4830">
      <formula>Q497="SIN OBSERVACIÓN"</formula>
    </cfRule>
    <cfRule type="containsBlanks" dxfId="9952" priority="4831">
      <formula>LEN(TRIM(P497))=0</formula>
    </cfRule>
  </conditionalFormatting>
  <conditionalFormatting sqref="O497">
    <cfRule type="cellIs" dxfId="9951" priority="4823" operator="equal">
      <formula>"PENDIENTE POR DESCRIPCIÓN"</formula>
    </cfRule>
    <cfRule type="cellIs" dxfId="9950" priority="4827" operator="equal">
      <formula>"DESCRIPCIÓN INSUFICIENTE"</formula>
    </cfRule>
    <cfRule type="cellIs" dxfId="9949" priority="4828" operator="equal">
      <formula>"NO ESTÁ ACORDE A ITEM 5.2.1 (T.R.)"</formula>
    </cfRule>
    <cfRule type="cellIs" dxfId="9948" priority="4829" operator="equal">
      <formula>"ACORDE A ITEM 5.2.1 (T.R.)"</formula>
    </cfRule>
  </conditionalFormatting>
  <conditionalFormatting sqref="Q497">
    <cfRule type="containsBlanks" dxfId="9947" priority="4817">
      <formula>LEN(TRIM(Q497))=0</formula>
    </cfRule>
    <cfRule type="cellIs" dxfId="9946" priority="4826" operator="equal">
      <formula>"REQUERIMIENTOS SUBSANADOS"</formula>
    </cfRule>
    <cfRule type="containsText" dxfId="9945" priority="4832" operator="containsText" text="NO SUBSANABLE">
      <formula>NOT(ISERROR(SEARCH("NO SUBSANABLE",Q497)))</formula>
    </cfRule>
    <cfRule type="containsText" dxfId="9944" priority="4833" operator="containsText" text="PENDIENTES POR SUBSANAR">
      <formula>NOT(ISERROR(SEARCH("PENDIENTES POR SUBSANAR",Q497)))</formula>
    </cfRule>
    <cfRule type="containsText" dxfId="9943" priority="4834" operator="containsText" text="SIN OBSERVACIÓN">
      <formula>NOT(ISERROR(SEARCH("SIN OBSERVACIÓN",Q497)))</formula>
    </cfRule>
  </conditionalFormatting>
  <conditionalFormatting sqref="R497">
    <cfRule type="containsBlanks" dxfId="9942" priority="4816">
      <formula>LEN(TRIM(R497))=0</formula>
    </cfRule>
    <cfRule type="cellIs" dxfId="9941" priority="4818" operator="equal">
      <formula>"NO CUMPLEN CON LO SOLICITADO"</formula>
    </cfRule>
    <cfRule type="cellIs" dxfId="9940" priority="4819" operator="equal">
      <formula>"CUMPLEN CON LO SOLICITADO"</formula>
    </cfRule>
    <cfRule type="cellIs" dxfId="9939" priority="4820" operator="equal">
      <formula>"PENDIENTES"</formula>
    </cfRule>
    <cfRule type="cellIs" dxfId="9938" priority="4821" operator="equal">
      <formula>"NINGUNO"</formula>
    </cfRule>
  </conditionalFormatting>
  <conditionalFormatting sqref="B512">
    <cfRule type="cellIs" dxfId="9937" priority="4814" operator="equal">
      <formula>"NO CUMPLE CON LA EXPERIENCIA REQUERIDA"</formula>
    </cfRule>
    <cfRule type="cellIs" dxfId="9936" priority="4815" operator="equal">
      <formula>"CUMPLE CON LA EXPERIENCIA REQUERIDA"</formula>
    </cfRule>
  </conditionalFormatting>
  <conditionalFormatting sqref="H497">
    <cfRule type="notContainsBlanks" dxfId="9935" priority="4813">
      <formula>LEN(TRIM(H497))&gt;0</formula>
    </cfRule>
  </conditionalFormatting>
  <conditionalFormatting sqref="G497">
    <cfRule type="notContainsBlanks" dxfId="9934" priority="4812">
      <formula>LEN(TRIM(G497))&gt;0</formula>
    </cfRule>
  </conditionalFormatting>
  <conditionalFormatting sqref="F497">
    <cfRule type="notContainsBlanks" dxfId="9933" priority="4811">
      <formula>LEN(TRIM(F497))&gt;0</formula>
    </cfRule>
  </conditionalFormatting>
  <conditionalFormatting sqref="E497">
    <cfRule type="notContainsBlanks" dxfId="9932" priority="4810">
      <formula>LEN(TRIM(E497))&gt;0</formula>
    </cfRule>
  </conditionalFormatting>
  <conditionalFormatting sqref="D497">
    <cfRule type="notContainsBlanks" dxfId="9931" priority="4809">
      <formula>LEN(TRIM(D497))&gt;0</formula>
    </cfRule>
  </conditionalFormatting>
  <conditionalFormatting sqref="C497">
    <cfRule type="notContainsBlanks" dxfId="9930" priority="4808">
      <formula>LEN(TRIM(C497))&gt;0</formula>
    </cfRule>
  </conditionalFormatting>
  <conditionalFormatting sqref="I497">
    <cfRule type="notContainsBlanks" dxfId="9929" priority="4807">
      <formula>LEN(TRIM(I497))&gt;0</formula>
    </cfRule>
  </conditionalFormatting>
  <conditionalFormatting sqref="N500 N503">
    <cfRule type="expression" dxfId="9928" priority="4804">
      <formula>N500=" "</formula>
    </cfRule>
    <cfRule type="expression" dxfId="9927" priority="4805">
      <formula>N500="NO PRESENTÓ CERTIFICADO"</formula>
    </cfRule>
    <cfRule type="expression" dxfId="9926" priority="4806">
      <formula>N500="PRESENTÓ CERTIFICADO"</formula>
    </cfRule>
  </conditionalFormatting>
  <conditionalFormatting sqref="P500 P503">
    <cfRule type="expression" dxfId="9925" priority="4791">
      <formula>Q500="NO SUBSANABLE"</formula>
    </cfRule>
    <cfRule type="expression" dxfId="9924" priority="4793">
      <formula>Q500="REQUERIMIENTOS SUBSANADOS"</formula>
    </cfRule>
    <cfRule type="expression" dxfId="9923" priority="4794">
      <formula>Q500="PENDIENTES POR SUBSANAR"</formula>
    </cfRule>
    <cfRule type="expression" dxfId="9922" priority="4799">
      <formula>Q500="SIN OBSERVACIÓN"</formula>
    </cfRule>
    <cfRule type="containsBlanks" dxfId="9921" priority="4800">
      <formula>LEN(TRIM(P500))=0</formula>
    </cfRule>
  </conditionalFormatting>
  <conditionalFormatting sqref="O500 O503">
    <cfRule type="cellIs" dxfId="9920" priority="4792" operator="equal">
      <formula>"PENDIENTE POR DESCRIPCIÓN"</formula>
    </cfRule>
    <cfRule type="cellIs" dxfId="9919" priority="4796" operator="equal">
      <formula>"DESCRIPCIÓN INSUFICIENTE"</formula>
    </cfRule>
    <cfRule type="cellIs" dxfId="9918" priority="4797" operator="equal">
      <formula>"NO ESTÁ ACORDE A ITEM 5.2.1 (T.R.)"</formula>
    </cfRule>
    <cfRule type="cellIs" dxfId="9917" priority="4798" operator="equal">
      <formula>"ACORDE A ITEM 5.2.1 (T.R.)"</formula>
    </cfRule>
  </conditionalFormatting>
  <conditionalFormatting sqref="Q500 Q503">
    <cfRule type="containsBlanks" dxfId="9916" priority="4786">
      <formula>LEN(TRIM(Q500))=0</formula>
    </cfRule>
    <cfRule type="cellIs" dxfId="9915" priority="4795" operator="equal">
      <formula>"REQUERIMIENTOS SUBSANADOS"</formula>
    </cfRule>
    <cfRule type="containsText" dxfId="9914" priority="4801" operator="containsText" text="NO SUBSANABLE">
      <formula>NOT(ISERROR(SEARCH("NO SUBSANABLE",Q500)))</formula>
    </cfRule>
    <cfRule type="containsText" dxfId="9913" priority="4802" operator="containsText" text="PENDIENTES POR SUBSANAR">
      <formula>NOT(ISERROR(SEARCH("PENDIENTES POR SUBSANAR",Q500)))</formula>
    </cfRule>
    <cfRule type="containsText" dxfId="9912" priority="4803" operator="containsText" text="SIN OBSERVACIÓN">
      <formula>NOT(ISERROR(SEARCH("SIN OBSERVACIÓN",Q500)))</formula>
    </cfRule>
  </conditionalFormatting>
  <conditionalFormatting sqref="R500 R503">
    <cfRule type="containsBlanks" dxfId="9911" priority="4785">
      <formula>LEN(TRIM(R500))=0</formula>
    </cfRule>
    <cfRule type="cellIs" dxfId="9910" priority="4787" operator="equal">
      <formula>"NO CUMPLEN CON LO SOLICITADO"</formula>
    </cfRule>
    <cfRule type="cellIs" dxfId="9909" priority="4788" operator="equal">
      <formula>"CUMPLEN CON LO SOLICITADO"</formula>
    </cfRule>
    <cfRule type="cellIs" dxfId="9908" priority="4789" operator="equal">
      <formula>"PENDIENTES"</formula>
    </cfRule>
    <cfRule type="cellIs" dxfId="9907" priority="4790" operator="equal">
      <formula>"NINGUNO"</formula>
    </cfRule>
  </conditionalFormatting>
  <conditionalFormatting sqref="H500 H503">
    <cfRule type="notContainsBlanks" dxfId="9906" priority="4784">
      <formula>LEN(TRIM(H500))&gt;0</formula>
    </cfRule>
  </conditionalFormatting>
  <conditionalFormatting sqref="G500 G503">
    <cfRule type="notContainsBlanks" dxfId="9905" priority="4783">
      <formula>LEN(TRIM(G500))&gt;0</formula>
    </cfRule>
  </conditionalFormatting>
  <conditionalFormatting sqref="F500 F503">
    <cfRule type="notContainsBlanks" dxfId="9904" priority="4782">
      <formula>LEN(TRIM(F500))&gt;0</formula>
    </cfRule>
  </conditionalFormatting>
  <conditionalFormatting sqref="E500 E503">
    <cfRule type="notContainsBlanks" dxfId="9903" priority="4781">
      <formula>LEN(TRIM(E500))&gt;0</formula>
    </cfRule>
  </conditionalFormatting>
  <conditionalFormatting sqref="D500 D503">
    <cfRule type="notContainsBlanks" dxfId="9902" priority="4780">
      <formula>LEN(TRIM(D500))&gt;0</formula>
    </cfRule>
  </conditionalFormatting>
  <conditionalFormatting sqref="C500 C503">
    <cfRule type="notContainsBlanks" dxfId="9901" priority="4779">
      <formula>LEN(TRIM(C500))&gt;0</formula>
    </cfRule>
  </conditionalFormatting>
  <conditionalFormatting sqref="I500 I503">
    <cfRule type="notContainsBlanks" dxfId="9900" priority="4778">
      <formula>LEN(TRIM(I500))&gt;0</formula>
    </cfRule>
  </conditionalFormatting>
  <conditionalFormatting sqref="N506">
    <cfRule type="expression" dxfId="9899" priority="4775">
      <formula>N506=" "</formula>
    </cfRule>
    <cfRule type="expression" dxfId="9898" priority="4776">
      <formula>N506="NO PRESENTÓ CERTIFICADO"</formula>
    </cfRule>
    <cfRule type="expression" dxfId="9897" priority="4777">
      <formula>N506="PRESENTÓ CERTIFICADO"</formula>
    </cfRule>
  </conditionalFormatting>
  <conditionalFormatting sqref="P506">
    <cfRule type="expression" dxfId="9896" priority="4762">
      <formula>Q506="NO SUBSANABLE"</formula>
    </cfRule>
    <cfRule type="expression" dxfId="9895" priority="4764">
      <formula>Q506="REQUERIMIENTOS SUBSANADOS"</formula>
    </cfRule>
    <cfRule type="expression" dxfId="9894" priority="4765">
      <formula>Q506="PENDIENTES POR SUBSANAR"</formula>
    </cfRule>
    <cfRule type="expression" dxfId="9893" priority="4770">
      <formula>Q506="SIN OBSERVACIÓN"</formula>
    </cfRule>
    <cfRule type="containsBlanks" dxfId="9892" priority="4771">
      <formula>LEN(TRIM(P506))=0</formula>
    </cfRule>
  </conditionalFormatting>
  <conditionalFormatting sqref="O506">
    <cfRule type="cellIs" dxfId="9891" priority="4763" operator="equal">
      <formula>"PENDIENTE POR DESCRIPCIÓN"</formula>
    </cfRule>
    <cfRule type="cellIs" dxfId="9890" priority="4767" operator="equal">
      <formula>"DESCRIPCIÓN INSUFICIENTE"</formula>
    </cfRule>
    <cfRule type="cellIs" dxfId="9889" priority="4768" operator="equal">
      <formula>"NO ESTÁ ACORDE A ITEM 5.2.1 (T.R.)"</formula>
    </cfRule>
    <cfRule type="cellIs" dxfId="9888" priority="4769" operator="equal">
      <formula>"ACORDE A ITEM 5.2.1 (T.R.)"</formula>
    </cfRule>
  </conditionalFormatting>
  <conditionalFormatting sqref="Q506">
    <cfRule type="containsBlanks" dxfId="9887" priority="4757">
      <formula>LEN(TRIM(Q506))=0</formula>
    </cfRule>
    <cfRule type="cellIs" dxfId="9886" priority="4766" operator="equal">
      <formula>"REQUERIMIENTOS SUBSANADOS"</formula>
    </cfRule>
    <cfRule type="containsText" dxfId="9885" priority="4772" operator="containsText" text="NO SUBSANABLE">
      <formula>NOT(ISERROR(SEARCH("NO SUBSANABLE",Q506)))</formula>
    </cfRule>
    <cfRule type="containsText" dxfId="9884" priority="4773" operator="containsText" text="PENDIENTES POR SUBSANAR">
      <formula>NOT(ISERROR(SEARCH("PENDIENTES POR SUBSANAR",Q506)))</formula>
    </cfRule>
    <cfRule type="containsText" dxfId="9883" priority="4774" operator="containsText" text="SIN OBSERVACIÓN">
      <formula>NOT(ISERROR(SEARCH("SIN OBSERVACIÓN",Q506)))</formula>
    </cfRule>
  </conditionalFormatting>
  <conditionalFormatting sqref="R506">
    <cfRule type="containsBlanks" dxfId="9882" priority="4756">
      <formula>LEN(TRIM(R506))=0</formula>
    </cfRule>
    <cfRule type="cellIs" dxfId="9881" priority="4758" operator="equal">
      <formula>"NO CUMPLEN CON LO SOLICITADO"</formula>
    </cfRule>
    <cfRule type="cellIs" dxfId="9880" priority="4759" operator="equal">
      <formula>"CUMPLEN CON LO SOLICITADO"</formula>
    </cfRule>
    <cfRule type="cellIs" dxfId="9879" priority="4760" operator="equal">
      <formula>"PENDIENTES"</formula>
    </cfRule>
    <cfRule type="cellIs" dxfId="9878" priority="4761" operator="equal">
      <formula>"NINGUNO"</formula>
    </cfRule>
  </conditionalFormatting>
  <conditionalFormatting sqref="H506">
    <cfRule type="notContainsBlanks" dxfId="9877" priority="4755">
      <formula>LEN(TRIM(H506))&gt;0</formula>
    </cfRule>
  </conditionalFormatting>
  <conditionalFormatting sqref="G506">
    <cfRule type="notContainsBlanks" dxfId="9876" priority="4754">
      <formula>LEN(TRIM(G506))&gt;0</formula>
    </cfRule>
  </conditionalFormatting>
  <conditionalFormatting sqref="F506">
    <cfRule type="notContainsBlanks" dxfId="9875" priority="4753">
      <formula>LEN(TRIM(F506))&gt;0</formula>
    </cfRule>
  </conditionalFormatting>
  <conditionalFormatting sqref="E506">
    <cfRule type="notContainsBlanks" dxfId="9874" priority="4752">
      <formula>LEN(TRIM(E506))&gt;0</formula>
    </cfRule>
  </conditionalFormatting>
  <conditionalFormatting sqref="D506">
    <cfRule type="notContainsBlanks" dxfId="9873" priority="4751">
      <formula>LEN(TRIM(D506))&gt;0</formula>
    </cfRule>
  </conditionalFormatting>
  <conditionalFormatting sqref="C506">
    <cfRule type="notContainsBlanks" dxfId="9872" priority="4750">
      <formula>LEN(TRIM(C506))&gt;0</formula>
    </cfRule>
  </conditionalFormatting>
  <conditionalFormatting sqref="I506">
    <cfRule type="notContainsBlanks" dxfId="9871" priority="4749">
      <formula>LEN(TRIM(I506))&gt;0</formula>
    </cfRule>
  </conditionalFormatting>
  <conditionalFormatting sqref="T497">
    <cfRule type="cellIs" dxfId="9870" priority="4747" operator="equal">
      <formula>"NO"</formula>
    </cfRule>
    <cfRule type="cellIs" dxfId="9869" priority="4748" operator="equal">
      <formula>"SI"</formula>
    </cfRule>
  </conditionalFormatting>
  <conditionalFormatting sqref="N509">
    <cfRule type="expression" dxfId="9868" priority="4744">
      <formula>N509=" "</formula>
    </cfRule>
    <cfRule type="expression" dxfId="9867" priority="4745">
      <formula>N509="NO PRESENTÓ CERTIFICADO"</formula>
    </cfRule>
    <cfRule type="expression" dxfId="9866" priority="4746">
      <formula>N509="PRESENTÓ CERTIFICADO"</formula>
    </cfRule>
  </conditionalFormatting>
  <conditionalFormatting sqref="P509">
    <cfRule type="expression" dxfId="9865" priority="4731">
      <formula>Q509="NO SUBSANABLE"</formula>
    </cfRule>
    <cfRule type="expression" dxfId="9864" priority="4733">
      <formula>Q509="REQUERIMIENTOS SUBSANADOS"</formula>
    </cfRule>
    <cfRule type="expression" dxfId="9863" priority="4734">
      <formula>Q509="PENDIENTES POR SUBSANAR"</formula>
    </cfRule>
    <cfRule type="expression" dxfId="9862" priority="4739">
      <formula>Q509="SIN OBSERVACIÓN"</formula>
    </cfRule>
    <cfRule type="containsBlanks" dxfId="9861" priority="4740">
      <formula>LEN(TRIM(P509))=0</formula>
    </cfRule>
  </conditionalFormatting>
  <conditionalFormatting sqref="O509">
    <cfRule type="cellIs" dxfId="9860" priority="4732" operator="equal">
      <formula>"PENDIENTE POR DESCRIPCIÓN"</formula>
    </cfRule>
    <cfRule type="cellIs" dxfId="9859" priority="4736" operator="equal">
      <formula>"DESCRIPCIÓN INSUFICIENTE"</formula>
    </cfRule>
    <cfRule type="cellIs" dxfId="9858" priority="4737" operator="equal">
      <formula>"NO ESTÁ ACORDE A ITEM 5.2.1 (T.R.)"</formula>
    </cfRule>
    <cfRule type="cellIs" dxfId="9857" priority="4738" operator="equal">
      <formula>"ACORDE A ITEM 5.2.1 (T.R.)"</formula>
    </cfRule>
  </conditionalFormatting>
  <conditionalFormatting sqref="Q509">
    <cfRule type="containsBlanks" dxfId="9856" priority="4726">
      <formula>LEN(TRIM(Q509))=0</formula>
    </cfRule>
    <cfRule type="cellIs" dxfId="9855" priority="4735" operator="equal">
      <formula>"REQUERIMIENTOS SUBSANADOS"</formula>
    </cfRule>
    <cfRule type="containsText" dxfId="9854" priority="4741" operator="containsText" text="NO SUBSANABLE">
      <formula>NOT(ISERROR(SEARCH("NO SUBSANABLE",Q509)))</formula>
    </cfRule>
    <cfRule type="containsText" dxfId="9853" priority="4742" operator="containsText" text="PENDIENTES POR SUBSANAR">
      <formula>NOT(ISERROR(SEARCH("PENDIENTES POR SUBSANAR",Q509)))</formula>
    </cfRule>
    <cfRule type="containsText" dxfId="9852" priority="4743" operator="containsText" text="SIN OBSERVACIÓN">
      <formula>NOT(ISERROR(SEARCH("SIN OBSERVACIÓN",Q509)))</formula>
    </cfRule>
  </conditionalFormatting>
  <conditionalFormatting sqref="R509">
    <cfRule type="containsBlanks" dxfId="9851" priority="4725">
      <formula>LEN(TRIM(R509))=0</formula>
    </cfRule>
    <cfRule type="cellIs" dxfId="9850" priority="4727" operator="equal">
      <formula>"NO CUMPLEN CON LO SOLICITADO"</formula>
    </cfRule>
    <cfRule type="cellIs" dxfId="9849" priority="4728" operator="equal">
      <formula>"CUMPLEN CON LO SOLICITADO"</formula>
    </cfRule>
    <cfRule type="cellIs" dxfId="9848" priority="4729" operator="equal">
      <formula>"PENDIENTES"</formula>
    </cfRule>
    <cfRule type="cellIs" dxfId="9847" priority="4730" operator="equal">
      <formula>"NINGUNO"</formula>
    </cfRule>
  </conditionalFormatting>
  <conditionalFormatting sqref="H509">
    <cfRule type="notContainsBlanks" dxfId="9846" priority="4724">
      <formula>LEN(TRIM(H509))&gt;0</formula>
    </cfRule>
  </conditionalFormatting>
  <conditionalFormatting sqref="G509">
    <cfRule type="notContainsBlanks" dxfId="9845" priority="4723">
      <formula>LEN(TRIM(G509))&gt;0</formula>
    </cfRule>
  </conditionalFormatting>
  <conditionalFormatting sqref="F509">
    <cfRule type="notContainsBlanks" dxfId="9844" priority="4722">
      <formula>LEN(TRIM(F509))&gt;0</formula>
    </cfRule>
  </conditionalFormatting>
  <conditionalFormatting sqref="E509">
    <cfRule type="notContainsBlanks" dxfId="9843" priority="4721">
      <formula>LEN(TRIM(E509))&gt;0</formula>
    </cfRule>
  </conditionalFormatting>
  <conditionalFormatting sqref="D509">
    <cfRule type="notContainsBlanks" dxfId="9842" priority="4720">
      <formula>LEN(TRIM(D509))&gt;0</formula>
    </cfRule>
  </conditionalFormatting>
  <conditionalFormatting sqref="C509">
    <cfRule type="notContainsBlanks" dxfId="9841" priority="4719">
      <formula>LEN(TRIM(C509))&gt;0</formula>
    </cfRule>
  </conditionalFormatting>
  <conditionalFormatting sqref="I509">
    <cfRule type="notContainsBlanks" dxfId="9840" priority="4718">
      <formula>LEN(TRIM(I509))&gt;0</formula>
    </cfRule>
  </conditionalFormatting>
  <conditionalFormatting sqref="S497 S500 S503 S506 S509">
    <cfRule type="cellIs" dxfId="9839" priority="4716" operator="greaterThan">
      <formula>0</formula>
    </cfRule>
    <cfRule type="cellIs" dxfId="9838" priority="4717" operator="equal">
      <formula>0</formula>
    </cfRule>
  </conditionalFormatting>
  <conditionalFormatting sqref="T512">
    <cfRule type="cellIs" dxfId="9837" priority="4714" operator="equal">
      <formula>"NO CUMPLE"</formula>
    </cfRule>
    <cfRule type="cellIs" dxfId="9836" priority="4715" operator="equal">
      <formula>"CUMPLE"</formula>
    </cfRule>
  </conditionalFormatting>
  <conditionalFormatting sqref="N519">
    <cfRule type="expression" dxfId="9835" priority="4641">
      <formula>N519=" "</formula>
    </cfRule>
    <cfRule type="expression" dxfId="9834" priority="4642">
      <formula>N519="NO PRESENTÓ CERTIFICADO"</formula>
    </cfRule>
    <cfRule type="expression" dxfId="9833" priority="4643">
      <formula>N519="PRESENTÓ CERTIFICADO"</formula>
    </cfRule>
  </conditionalFormatting>
  <conditionalFormatting sqref="P519">
    <cfRule type="expression" dxfId="9832" priority="4628">
      <formula>Q519="NO SUBSANABLE"</formula>
    </cfRule>
    <cfRule type="expression" dxfId="9831" priority="4630">
      <formula>Q519="REQUERIMIENTOS SUBSANADOS"</formula>
    </cfRule>
    <cfRule type="expression" dxfId="9830" priority="4631">
      <formula>Q519="PENDIENTES POR SUBSANAR"</formula>
    </cfRule>
    <cfRule type="expression" dxfId="9829" priority="4636">
      <formula>Q519="SIN OBSERVACIÓN"</formula>
    </cfRule>
    <cfRule type="containsBlanks" dxfId="9828" priority="4637">
      <formula>LEN(TRIM(P519))=0</formula>
    </cfRule>
  </conditionalFormatting>
  <conditionalFormatting sqref="O519">
    <cfRule type="cellIs" dxfId="9827" priority="4629" operator="equal">
      <formula>"PENDIENTE POR DESCRIPCIÓN"</formula>
    </cfRule>
    <cfRule type="cellIs" dxfId="9826" priority="4633" operator="equal">
      <formula>"DESCRIPCIÓN INSUFICIENTE"</formula>
    </cfRule>
    <cfRule type="cellIs" dxfId="9825" priority="4634" operator="equal">
      <formula>"NO ESTÁ ACORDE A ITEM 5.2.1 (T.R.)"</formula>
    </cfRule>
    <cfRule type="cellIs" dxfId="9824" priority="4635" operator="equal">
      <formula>"ACORDE A ITEM 5.2.1 (T.R.)"</formula>
    </cfRule>
  </conditionalFormatting>
  <conditionalFormatting sqref="Q519">
    <cfRule type="containsBlanks" dxfId="9823" priority="4623">
      <formula>LEN(TRIM(Q519))=0</formula>
    </cfRule>
    <cfRule type="cellIs" dxfId="9822" priority="4632" operator="equal">
      <formula>"REQUERIMIENTOS SUBSANADOS"</formula>
    </cfRule>
    <cfRule type="containsText" dxfId="9821" priority="4638" operator="containsText" text="NO SUBSANABLE">
      <formula>NOT(ISERROR(SEARCH("NO SUBSANABLE",Q519)))</formula>
    </cfRule>
    <cfRule type="containsText" dxfId="9820" priority="4639" operator="containsText" text="PENDIENTES POR SUBSANAR">
      <formula>NOT(ISERROR(SEARCH("PENDIENTES POR SUBSANAR",Q519)))</formula>
    </cfRule>
    <cfRule type="containsText" dxfId="9819" priority="4640" operator="containsText" text="SIN OBSERVACIÓN">
      <formula>NOT(ISERROR(SEARCH("SIN OBSERVACIÓN",Q519)))</formula>
    </cfRule>
  </conditionalFormatting>
  <conditionalFormatting sqref="R519">
    <cfRule type="containsBlanks" dxfId="9818" priority="4622">
      <formula>LEN(TRIM(R519))=0</formula>
    </cfRule>
    <cfRule type="cellIs" dxfId="9817" priority="4624" operator="equal">
      <formula>"NO CUMPLEN CON LO SOLICITADO"</formula>
    </cfRule>
    <cfRule type="cellIs" dxfId="9816" priority="4625" operator="equal">
      <formula>"CUMPLEN CON LO SOLICITADO"</formula>
    </cfRule>
    <cfRule type="cellIs" dxfId="9815" priority="4626" operator="equal">
      <formula>"PENDIENTES"</formula>
    </cfRule>
    <cfRule type="cellIs" dxfId="9814" priority="4627" operator="equal">
      <formula>"NINGUNO"</formula>
    </cfRule>
  </conditionalFormatting>
  <conditionalFormatting sqref="B534">
    <cfRule type="cellIs" dxfId="9813" priority="4620" operator="equal">
      <formula>"NO CUMPLE CON LA EXPERIENCIA REQUERIDA"</formula>
    </cfRule>
    <cfRule type="cellIs" dxfId="9812" priority="4621" operator="equal">
      <formula>"CUMPLE CON LA EXPERIENCIA REQUERIDA"</formula>
    </cfRule>
  </conditionalFormatting>
  <conditionalFormatting sqref="H519">
    <cfRule type="notContainsBlanks" dxfId="9811" priority="4619">
      <formula>LEN(TRIM(H519))&gt;0</formula>
    </cfRule>
  </conditionalFormatting>
  <conditionalFormatting sqref="G519">
    <cfRule type="notContainsBlanks" dxfId="9810" priority="4618">
      <formula>LEN(TRIM(G519))&gt;0</formula>
    </cfRule>
  </conditionalFormatting>
  <conditionalFormatting sqref="F519">
    <cfRule type="notContainsBlanks" dxfId="9809" priority="4617">
      <formula>LEN(TRIM(F519))&gt;0</formula>
    </cfRule>
  </conditionalFormatting>
  <conditionalFormatting sqref="E519">
    <cfRule type="notContainsBlanks" dxfId="9808" priority="4616">
      <formula>LEN(TRIM(E519))&gt;0</formula>
    </cfRule>
  </conditionalFormatting>
  <conditionalFormatting sqref="D519">
    <cfRule type="notContainsBlanks" dxfId="9807" priority="4615">
      <formula>LEN(TRIM(D519))&gt;0</formula>
    </cfRule>
  </conditionalFormatting>
  <conditionalFormatting sqref="C519">
    <cfRule type="notContainsBlanks" dxfId="9806" priority="4614">
      <formula>LEN(TRIM(C519))&gt;0</formula>
    </cfRule>
  </conditionalFormatting>
  <conditionalFormatting sqref="I519">
    <cfRule type="notContainsBlanks" dxfId="9805" priority="4613">
      <formula>LEN(TRIM(I519))&gt;0</formula>
    </cfRule>
  </conditionalFormatting>
  <conditionalFormatting sqref="N522 N525">
    <cfRule type="expression" dxfId="9804" priority="4610">
      <formula>N522=" "</formula>
    </cfRule>
    <cfRule type="expression" dxfId="9803" priority="4611">
      <formula>N522="NO PRESENTÓ CERTIFICADO"</formula>
    </cfRule>
    <cfRule type="expression" dxfId="9802" priority="4612">
      <formula>N522="PRESENTÓ CERTIFICADO"</formula>
    </cfRule>
  </conditionalFormatting>
  <conditionalFormatting sqref="P522 P525">
    <cfRule type="expression" dxfId="9801" priority="4597">
      <formula>Q522="NO SUBSANABLE"</formula>
    </cfRule>
    <cfRule type="expression" dxfId="9800" priority="4599">
      <formula>Q522="REQUERIMIENTOS SUBSANADOS"</formula>
    </cfRule>
    <cfRule type="expression" dxfId="9799" priority="4600">
      <formula>Q522="PENDIENTES POR SUBSANAR"</formula>
    </cfRule>
    <cfRule type="expression" dxfId="9798" priority="4605">
      <formula>Q522="SIN OBSERVACIÓN"</formula>
    </cfRule>
    <cfRule type="containsBlanks" dxfId="9797" priority="4606">
      <formula>LEN(TRIM(P522))=0</formula>
    </cfRule>
  </conditionalFormatting>
  <conditionalFormatting sqref="O522 O525">
    <cfRule type="cellIs" dxfId="9796" priority="4598" operator="equal">
      <formula>"PENDIENTE POR DESCRIPCIÓN"</formula>
    </cfRule>
    <cfRule type="cellIs" dxfId="9795" priority="4602" operator="equal">
      <formula>"DESCRIPCIÓN INSUFICIENTE"</formula>
    </cfRule>
    <cfRule type="cellIs" dxfId="9794" priority="4603" operator="equal">
      <formula>"NO ESTÁ ACORDE A ITEM 5.2.1 (T.R.)"</formula>
    </cfRule>
    <cfRule type="cellIs" dxfId="9793" priority="4604" operator="equal">
      <formula>"ACORDE A ITEM 5.2.1 (T.R.)"</formula>
    </cfRule>
  </conditionalFormatting>
  <conditionalFormatting sqref="Q522 Q525">
    <cfRule type="containsBlanks" dxfId="9792" priority="4592">
      <formula>LEN(TRIM(Q522))=0</formula>
    </cfRule>
    <cfRule type="cellIs" dxfId="9791" priority="4601" operator="equal">
      <formula>"REQUERIMIENTOS SUBSANADOS"</formula>
    </cfRule>
    <cfRule type="containsText" dxfId="9790" priority="4607" operator="containsText" text="NO SUBSANABLE">
      <formula>NOT(ISERROR(SEARCH("NO SUBSANABLE",Q522)))</formula>
    </cfRule>
    <cfRule type="containsText" dxfId="9789" priority="4608" operator="containsText" text="PENDIENTES POR SUBSANAR">
      <formula>NOT(ISERROR(SEARCH("PENDIENTES POR SUBSANAR",Q522)))</formula>
    </cfRule>
    <cfRule type="containsText" dxfId="9788" priority="4609" operator="containsText" text="SIN OBSERVACIÓN">
      <formula>NOT(ISERROR(SEARCH("SIN OBSERVACIÓN",Q522)))</formula>
    </cfRule>
  </conditionalFormatting>
  <conditionalFormatting sqref="R522 R525">
    <cfRule type="containsBlanks" dxfId="9787" priority="4591">
      <formula>LEN(TRIM(R522))=0</formula>
    </cfRule>
    <cfRule type="cellIs" dxfId="9786" priority="4593" operator="equal">
      <formula>"NO CUMPLEN CON LO SOLICITADO"</formula>
    </cfRule>
    <cfRule type="cellIs" dxfId="9785" priority="4594" operator="equal">
      <formula>"CUMPLEN CON LO SOLICITADO"</formula>
    </cfRule>
    <cfRule type="cellIs" dxfId="9784" priority="4595" operator="equal">
      <formula>"PENDIENTES"</formula>
    </cfRule>
    <cfRule type="cellIs" dxfId="9783" priority="4596" operator="equal">
      <formula>"NINGUNO"</formula>
    </cfRule>
  </conditionalFormatting>
  <conditionalFormatting sqref="H522 H525">
    <cfRule type="notContainsBlanks" dxfId="9782" priority="4590">
      <formula>LEN(TRIM(H522))&gt;0</formula>
    </cfRule>
  </conditionalFormatting>
  <conditionalFormatting sqref="G522 G525">
    <cfRule type="notContainsBlanks" dxfId="9781" priority="4589">
      <formula>LEN(TRIM(G522))&gt;0</formula>
    </cfRule>
  </conditionalFormatting>
  <conditionalFormatting sqref="F522 F525">
    <cfRule type="notContainsBlanks" dxfId="9780" priority="4588">
      <formula>LEN(TRIM(F522))&gt;0</formula>
    </cfRule>
  </conditionalFormatting>
  <conditionalFormatting sqref="E522 E525">
    <cfRule type="notContainsBlanks" dxfId="9779" priority="4587">
      <formula>LEN(TRIM(E522))&gt;0</formula>
    </cfRule>
  </conditionalFormatting>
  <conditionalFormatting sqref="D522 D525">
    <cfRule type="notContainsBlanks" dxfId="9778" priority="4586">
      <formula>LEN(TRIM(D522))&gt;0</formula>
    </cfRule>
  </conditionalFormatting>
  <conditionalFormatting sqref="C522 C525">
    <cfRule type="notContainsBlanks" dxfId="9777" priority="4585">
      <formula>LEN(TRIM(C522))&gt;0</formula>
    </cfRule>
  </conditionalFormatting>
  <conditionalFormatting sqref="I522 I525">
    <cfRule type="notContainsBlanks" dxfId="9776" priority="4584">
      <formula>LEN(TRIM(I522))&gt;0</formula>
    </cfRule>
  </conditionalFormatting>
  <conditionalFormatting sqref="N528">
    <cfRule type="expression" dxfId="9775" priority="4581">
      <formula>N528=" "</formula>
    </cfRule>
    <cfRule type="expression" dxfId="9774" priority="4582">
      <formula>N528="NO PRESENTÓ CERTIFICADO"</formula>
    </cfRule>
    <cfRule type="expression" dxfId="9773" priority="4583">
      <formula>N528="PRESENTÓ CERTIFICADO"</formula>
    </cfRule>
  </conditionalFormatting>
  <conditionalFormatting sqref="P528">
    <cfRule type="expression" dxfId="9772" priority="4568">
      <formula>Q528="NO SUBSANABLE"</formula>
    </cfRule>
    <cfRule type="expression" dxfId="9771" priority="4570">
      <formula>Q528="REQUERIMIENTOS SUBSANADOS"</formula>
    </cfRule>
    <cfRule type="expression" dxfId="9770" priority="4571">
      <formula>Q528="PENDIENTES POR SUBSANAR"</formula>
    </cfRule>
    <cfRule type="expression" dxfId="9769" priority="4576">
      <formula>Q528="SIN OBSERVACIÓN"</formula>
    </cfRule>
    <cfRule type="containsBlanks" dxfId="9768" priority="4577">
      <formula>LEN(TRIM(P528))=0</formula>
    </cfRule>
  </conditionalFormatting>
  <conditionalFormatting sqref="O528">
    <cfRule type="cellIs" dxfId="9767" priority="4569" operator="equal">
      <formula>"PENDIENTE POR DESCRIPCIÓN"</formula>
    </cfRule>
    <cfRule type="cellIs" dxfId="9766" priority="4573" operator="equal">
      <formula>"DESCRIPCIÓN INSUFICIENTE"</formula>
    </cfRule>
    <cfRule type="cellIs" dxfId="9765" priority="4574" operator="equal">
      <formula>"NO ESTÁ ACORDE A ITEM 5.2.1 (T.R.)"</formula>
    </cfRule>
    <cfRule type="cellIs" dxfId="9764" priority="4575" operator="equal">
      <formula>"ACORDE A ITEM 5.2.1 (T.R.)"</formula>
    </cfRule>
  </conditionalFormatting>
  <conditionalFormatting sqref="Q528">
    <cfRule type="containsBlanks" dxfId="9763" priority="4563">
      <formula>LEN(TRIM(Q528))=0</formula>
    </cfRule>
    <cfRule type="cellIs" dxfId="9762" priority="4572" operator="equal">
      <formula>"REQUERIMIENTOS SUBSANADOS"</formula>
    </cfRule>
    <cfRule type="containsText" dxfId="9761" priority="4578" operator="containsText" text="NO SUBSANABLE">
      <formula>NOT(ISERROR(SEARCH("NO SUBSANABLE",Q528)))</formula>
    </cfRule>
    <cfRule type="containsText" dxfId="9760" priority="4579" operator="containsText" text="PENDIENTES POR SUBSANAR">
      <formula>NOT(ISERROR(SEARCH("PENDIENTES POR SUBSANAR",Q528)))</formula>
    </cfRule>
    <cfRule type="containsText" dxfId="9759" priority="4580" operator="containsText" text="SIN OBSERVACIÓN">
      <formula>NOT(ISERROR(SEARCH("SIN OBSERVACIÓN",Q528)))</formula>
    </cfRule>
  </conditionalFormatting>
  <conditionalFormatting sqref="R528">
    <cfRule type="containsBlanks" dxfId="9758" priority="4562">
      <formula>LEN(TRIM(R528))=0</formula>
    </cfRule>
    <cfRule type="cellIs" dxfId="9757" priority="4564" operator="equal">
      <formula>"NO CUMPLEN CON LO SOLICITADO"</formula>
    </cfRule>
    <cfRule type="cellIs" dxfId="9756" priority="4565" operator="equal">
      <formula>"CUMPLEN CON LO SOLICITADO"</formula>
    </cfRule>
    <cfRule type="cellIs" dxfId="9755" priority="4566" operator="equal">
      <formula>"PENDIENTES"</formula>
    </cfRule>
    <cfRule type="cellIs" dxfId="9754" priority="4567" operator="equal">
      <formula>"NINGUNO"</formula>
    </cfRule>
  </conditionalFormatting>
  <conditionalFormatting sqref="H528">
    <cfRule type="notContainsBlanks" dxfId="9753" priority="4561">
      <formula>LEN(TRIM(H528))&gt;0</formula>
    </cfRule>
  </conditionalFormatting>
  <conditionalFormatting sqref="G528">
    <cfRule type="notContainsBlanks" dxfId="9752" priority="4560">
      <formula>LEN(TRIM(G528))&gt;0</formula>
    </cfRule>
  </conditionalFormatting>
  <conditionalFormatting sqref="F528">
    <cfRule type="notContainsBlanks" dxfId="9751" priority="4559">
      <formula>LEN(TRIM(F528))&gt;0</formula>
    </cfRule>
  </conditionalFormatting>
  <conditionalFormatting sqref="E528">
    <cfRule type="notContainsBlanks" dxfId="9750" priority="4558">
      <formula>LEN(TRIM(E528))&gt;0</formula>
    </cfRule>
  </conditionalFormatting>
  <conditionalFormatting sqref="D528">
    <cfRule type="notContainsBlanks" dxfId="9749" priority="4557">
      <formula>LEN(TRIM(D528))&gt;0</formula>
    </cfRule>
  </conditionalFormatting>
  <conditionalFormatting sqref="C528">
    <cfRule type="notContainsBlanks" dxfId="9748" priority="4556">
      <formula>LEN(TRIM(C528))&gt;0</formula>
    </cfRule>
  </conditionalFormatting>
  <conditionalFormatting sqref="I528">
    <cfRule type="notContainsBlanks" dxfId="9747" priority="4555">
      <formula>LEN(TRIM(I528))&gt;0</formula>
    </cfRule>
  </conditionalFormatting>
  <conditionalFormatting sqref="T519">
    <cfRule type="cellIs" dxfId="9746" priority="4553" operator="equal">
      <formula>"NO"</formula>
    </cfRule>
    <cfRule type="cellIs" dxfId="9745" priority="4554" operator="equal">
      <formula>"SI"</formula>
    </cfRule>
  </conditionalFormatting>
  <conditionalFormatting sqref="N531">
    <cfRule type="expression" dxfId="9744" priority="4550">
      <formula>N531=" "</formula>
    </cfRule>
    <cfRule type="expression" dxfId="9743" priority="4551">
      <formula>N531="NO PRESENTÓ CERTIFICADO"</formula>
    </cfRule>
    <cfRule type="expression" dxfId="9742" priority="4552">
      <formula>N531="PRESENTÓ CERTIFICADO"</formula>
    </cfRule>
  </conditionalFormatting>
  <conditionalFormatting sqref="P531">
    <cfRule type="expression" dxfId="9741" priority="4537">
      <formula>Q531="NO SUBSANABLE"</formula>
    </cfRule>
    <cfRule type="expression" dxfId="9740" priority="4539">
      <formula>Q531="REQUERIMIENTOS SUBSANADOS"</formula>
    </cfRule>
    <cfRule type="expression" dxfId="9739" priority="4540">
      <formula>Q531="PENDIENTES POR SUBSANAR"</formula>
    </cfRule>
    <cfRule type="expression" dxfId="9738" priority="4545">
      <formula>Q531="SIN OBSERVACIÓN"</formula>
    </cfRule>
    <cfRule type="containsBlanks" dxfId="9737" priority="4546">
      <formula>LEN(TRIM(P531))=0</formula>
    </cfRule>
  </conditionalFormatting>
  <conditionalFormatting sqref="O531">
    <cfRule type="cellIs" dxfId="9736" priority="4538" operator="equal">
      <formula>"PENDIENTE POR DESCRIPCIÓN"</formula>
    </cfRule>
    <cfRule type="cellIs" dxfId="9735" priority="4542" operator="equal">
      <formula>"DESCRIPCIÓN INSUFICIENTE"</formula>
    </cfRule>
    <cfRule type="cellIs" dxfId="9734" priority="4543" operator="equal">
      <formula>"NO ESTÁ ACORDE A ITEM 5.2.1 (T.R.)"</formula>
    </cfRule>
    <cfRule type="cellIs" dxfId="9733" priority="4544" operator="equal">
      <formula>"ACORDE A ITEM 5.2.1 (T.R.)"</formula>
    </cfRule>
  </conditionalFormatting>
  <conditionalFormatting sqref="Q531">
    <cfRule type="containsBlanks" dxfId="9732" priority="4532">
      <formula>LEN(TRIM(Q531))=0</formula>
    </cfRule>
    <cfRule type="cellIs" dxfId="9731" priority="4541" operator="equal">
      <formula>"REQUERIMIENTOS SUBSANADOS"</formula>
    </cfRule>
    <cfRule type="containsText" dxfId="9730" priority="4547" operator="containsText" text="NO SUBSANABLE">
      <formula>NOT(ISERROR(SEARCH("NO SUBSANABLE",Q531)))</formula>
    </cfRule>
    <cfRule type="containsText" dxfId="9729" priority="4548" operator="containsText" text="PENDIENTES POR SUBSANAR">
      <formula>NOT(ISERROR(SEARCH("PENDIENTES POR SUBSANAR",Q531)))</formula>
    </cfRule>
    <cfRule type="containsText" dxfId="9728" priority="4549" operator="containsText" text="SIN OBSERVACIÓN">
      <formula>NOT(ISERROR(SEARCH("SIN OBSERVACIÓN",Q531)))</formula>
    </cfRule>
  </conditionalFormatting>
  <conditionalFormatting sqref="R531">
    <cfRule type="containsBlanks" dxfId="9727" priority="4531">
      <formula>LEN(TRIM(R531))=0</formula>
    </cfRule>
    <cfRule type="cellIs" dxfId="9726" priority="4533" operator="equal">
      <formula>"NO CUMPLEN CON LO SOLICITADO"</formula>
    </cfRule>
    <cfRule type="cellIs" dxfId="9725" priority="4534" operator="equal">
      <formula>"CUMPLEN CON LO SOLICITADO"</formula>
    </cfRule>
    <cfRule type="cellIs" dxfId="9724" priority="4535" operator="equal">
      <formula>"PENDIENTES"</formula>
    </cfRule>
    <cfRule type="cellIs" dxfId="9723" priority="4536" operator="equal">
      <formula>"NINGUNO"</formula>
    </cfRule>
  </conditionalFormatting>
  <conditionalFormatting sqref="H531">
    <cfRule type="notContainsBlanks" dxfId="9722" priority="4530">
      <formula>LEN(TRIM(H531))&gt;0</formula>
    </cfRule>
  </conditionalFormatting>
  <conditionalFormatting sqref="G531">
    <cfRule type="notContainsBlanks" dxfId="9721" priority="4529">
      <formula>LEN(TRIM(G531))&gt;0</formula>
    </cfRule>
  </conditionalFormatting>
  <conditionalFormatting sqref="F531">
    <cfRule type="notContainsBlanks" dxfId="9720" priority="4528">
      <formula>LEN(TRIM(F531))&gt;0</formula>
    </cfRule>
  </conditionalFormatting>
  <conditionalFormatting sqref="E531">
    <cfRule type="notContainsBlanks" dxfId="9719" priority="4527">
      <formula>LEN(TRIM(E531))&gt;0</formula>
    </cfRule>
  </conditionalFormatting>
  <conditionalFormatting sqref="D531">
    <cfRule type="notContainsBlanks" dxfId="9718" priority="4526">
      <formula>LEN(TRIM(D531))&gt;0</formula>
    </cfRule>
  </conditionalFormatting>
  <conditionalFormatting sqref="C531">
    <cfRule type="notContainsBlanks" dxfId="9717" priority="4525">
      <formula>LEN(TRIM(C531))&gt;0</formula>
    </cfRule>
  </conditionalFormatting>
  <conditionalFormatting sqref="I531">
    <cfRule type="notContainsBlanks" dxfId="9716" priority="4524">
      <formula>LEN(TRIM(I531))&gt;0</formula>
    </cfRule>
  </conditionalFormatting>
  <conditionalFormatting sqref="S519 S522 S525 S528 S531">
    <cfRule type="cellIs" dxfId="9715" priority="4522" operator="greaterThan">
      <formula>0</formula>
    </cfRule>
    <cfRule type="cellIs" dxfId="9714" priority="4523" operator="equal">
      <formula>0</formula>
    </cfRule>
  </conditionalFormatting>
  <conditionalFormatting sqref="T534">
    <cfRule type="cellIs" dxfId="9713" priority="4520" operator="equal">
      <formula>"NO CUMPLE"</formula>
    </cfRule>
    <cfRule type="cellIs" dxfId="9712" priority="4521" operator="equal">
      <formula>"CUMPLE"</formula>
    </cfRule>
  </conditionalFormatting>
  <conditionalFormatting sqref="N541">
    <cfRule type="expression" dxfId="9711" priority="4447">
      <formula>N541=" "</formula>
    </cfRule>
    <cfRule type="expression" dxfId="9710" priority="4448">
      <formula>N541="NO PRESENTÓ CERTIFICADO"</formula>
    </cfRule>
    <cfRule type="expression" dxfId="9709" priority="4449">
      <formula>N541="PRESENTÓ CERTIFICADO"</formula>
    </cfRule>
  </conditionalFormatting>
  <conditionalFormatting sqref="P541">
    <cfRule type="expression" dxfId="9708" priority="4434">
      <formula>Q541="NO SUBSANABLE"</formula>
    </cfRule>
    <cfRule type="expression" dxfId="9707" priority="4436">
      <formula>Q541="REQUERIMIENTOS SUBSANADOS"</formula>
    </cfRule>
    <cfRule type="expression" dxfId="9706" priority="4437">
      <formula>Q541="PENDIENTES POR SUBSANAR"</formula>
    </cfRule>
    <cfRule type="expression" dxfId="9705" priority="4442">
      <formula>Q541="SIN OBSERVACIÓN"</formula>
    </cfRule>
    <cfRule type="containsBlanks" dxfId="9704" priority="4443">
      <formula>LEN(TRIM(P541))=0</formula>
    </cfRule>
  </conditionalFormatting>
  <conditionalFormatting sqref="O541">
    <cfRule type="cellIs" dxfId="9703" priority="4435" operator="equal">
      <formula>"PENDIENTE POR DESCRIPCIÓN"</formula>
    </cfRule>
    <cfRule type="cellIs" dxfId="9702" priority="4439" operator="equal">
      <formula>"DESCRIPCIÓN INSUFICIENTE"</formula>
    </cfRule>
    <cfRule type="cellIs" dxfId="9701" priority="4440" operator="equal">
      <formula>"NO ESTÁ ACORDE A ITEM 5.2.1 (T.R.)"</formula>
    </cfRule>
    <cfRule type="cellIs" dxfId="9700" priority="4441" operator="equal">
      <formula>"ACORDE A ITEM 5.2.1 (T.R.)"</formula>
    </cfRule>
  </conditionalFormatting>
  <conditionalFormatting sqref="Q541">
    <cfRule type="containsBlanks" dxfId="9699" priority="4429">
      <formula>LEN(TRIM(Q541))=0</formula>
    </cfRule>
    <cfRule type="cellIs" dxfId="9698" priority="4438" operator="equal">
      <formula>"REQUERIMIENTOS SUBSANADOS"</formula>
    </cfRule>
    <cfRule type="containsText" dxfId="9697" priority="4444" operator="containsText" text="NO SUBSANABLE">
      <formula>NOT(ISERROR(SEARCH("NO SUBSANABLE",Q541)))</formula>
    </cfRule>
    <cfRule type="containsText" dxfId="9696" priority="4445" operator="containsText" text="PENDIENTES POR SUBSANAR">
      <formula>NOT(ISERROR(SEARCH("PENDIENTES POR SUBSANAR",Q541)))</formula>
    </cfRule>
    <cfRule type="containsText" dxfId="9695" priority="4446" operator="containsText" text="SIN OBSERVACIÓN">
      <formula>NOT(ISERROR(SEARCH("SIN OBSERVACIÓN",Q541)))</formula>
    </cfRule>
  </conditionalFormatting>
  <conditionalFormatting sqref="R541">
    <cfRule type="containsBlanks" dxfId="9694" priority="4428">
      <formula>LEN(TRIM(R541))=0</formula>
    </cfRule>
    <cfRule type="cellIs" dxfId="9693" priority="4430" operator="equal">
      <formula>"NO CUMPLEN CON LO SOLICITADO"</formula>
    </cfRule>
    <cfRule type="cellIs" dxfId="9692" priority="4431" operator="equal">
      <formula>"CUMPLEN CON LO SOLICITADO"</formula>
    </cfRule>
    <cfRule type="cellIs" dxfId="9691" priority="4432" operator="equal">
      <formula>"PENDIENTES"</formula>
    </cfRule>
    <cfRule type="cellIs" dxfId="9690" priority="4433" operator="equal">
      <formula>"NINGUNO"</formula>
    </cfRule>
  </conditionalFormatting>
  <conditionalFormatting sqref="B556">
    <cfRule type="cellIs" dxfId="9689" priority="4426" operator="equal">
      <formula>"NO CUMPLE CON LA EXPERIENCIA REQUERIDA"</formula>
    </cfRule>
    <cfRule type="cellIs" dxfId="9688" priority="4427" operator="equal">
      <formula>"CUMPLE CON LA EXPERIENCIA REQUERIDA"</formula>
    </cfRule>
  </conditionalFormatting>
  <conditionalFormatting sqref="H541">
    <cfRule type="notContainsBlanks" dxfId="9687" priority="4425">
      <formula>LEN(TRIM(H541))&gt;0</formula>
    </cfRule>
  </conditionalFormatting>
  <conditionalFormatting sqref="G541">
    <cfRule type="notContainsBlanks" dxfId="9686" priority="4424">
      <formula>LEN(TRIM(G541))&gt;0</formula>
    </cfRule>
  </conditionalFormatting>
  <conditionalFormatting sqref="F541">
    <cfRule type="notContainsBlanks" dxfId="9685" priority="4423">
      <formula>LEN(TRIM(F541))&gt;0</formula>
    </cfRule>
  </conditionalFormatting>
  <conditionalFormatting sqref="E541">
    <cfRule type="notContainsBlanks" dxfId="9684" priority="4422">
      <formula>LEN(TRIM(E541))&gt;0</formula>
    </cfRule>
  </conditionalFormatting>
  <conditionalFormatting sqref="D541">
    <cfRule type="notContainsBlanks" dxfId="9683" priority="4421">
      <formula>LEN(TRIM(D541))&gt;0</formula>
    </cfRule>
  </conditionalFormatting>
  <conditionalFormatting sqref="C541">
    <cfRule type="notContainsBlanks" dxfId="9682" priority="4420">
      <formula>LEN(TRIM(C541))&gt;0</formula>
    </cfRule>
  </conditionalFormatting>
  <conditionalFormatting sqref="I541">
    <cfRule type="notContainsBlanks" dxfId="9681" priority="4419">
      <formula>LEN(TRIM(I541))&gt;0</formula>
    </cfRule>
  </conditionalFormatting>
  <conditionalFormatting sqref="N544 N547">
    <cfRule type="expression" dxfId="9680" priority="4416">
      <formula>N544=" "</formula>
    </cfRule>
    <cfRule type="expression" dxfId="9679" priority="4417">
      <formula>N544="NO PRESENTÓ CERTIFICADO"</formula>
    </cfRule>
    <cfRule type="expression" dxfId="9678" priority="4418">
      <formula>N544="PRESENTÓ CERTIFICADO"</formula>
    </cfRule>
  </conditionalFormatting>
  <conditionalFormatting sqref="P544 P547">
    <cfRule type="expression" dxfId="9677" priority="4403">
      <formula>Q544="NO SUBSANABLE"</formula>
    </cfRule>
    <cfRule type="expression" dxfId="9676" priority="4405">
      <formula>Q544="REQUERIMIENTOS SUBSANADOS"</formula>
    </cfRule>
    <cfRule type="expression" dxfId="9675" priority="4406">
      <formula>Q544="PENDIENTES POR SUBSANAR"</formula>
    </cfRule>
    <cfRule type="expression" dxfId="9674" priority="4411">
      <formula>Q544="SIN OBSERVACIÓN"</formula>
    </cfRule>
    <cfRule type="containsBlanks" dxfId="9673" priority="4412">
      <formula>LEN(TRIM(P544))=0</formula>
    </cfRule>
  </conditionalFormatting>
  <conditionalFormatting sqref="O544 O547">
    <cfRule type="cellIs" dxfId="9672" priority="4404" operator="equal">
      <formula>"PENDIENTE POR DESCRIPCIÓN"</formula>
    </cfRule>
    <cfRule type="cellIs" dxfId="9671" priority="4408" operator="equal">
      <formula>"DESCRIPCIÓN INSUFICIENTE"</formula>
    </cfRule>
    <cfRule type="cellIs" dxfId="9670" priority="4409" operator="equal">
      <formula>"NO ESTÁ ACORDE A ITEM 5.2.1 (T.R.)"</formula>
    </cfRule>
    <cfRule type="cellIs" dxfId="9669" priority="4410" operator="equal">
      <formula>"ACORDE A ITEM 5.2.1 (T.R.)"</formula>
    </cfRule>
  </conditionalFormatting>
  <conditionalFormatting sqref="Q544 Q547">
    <cfRule type="containsBlanks" dxfId="9668" priority="4398">
      <formula>LEN(TRIM(Q544))=0</formula>
    </cfRule>
    <cfRule type="cellIs" dxfId="9667" priority="4407" operator="equal">
      <formula>"REQUERIMIENTOS SUBSANADOS"</formula>
    </cfRule>
    <cfRule type="containsText" dxfId="9666" priority="4413" operator="containsText" text="NO SUBSANABLE">
      <formula>NOT(ISERROR(SEARCH("NO SUBSANABLE",Q544)))</formula>
    </cfRule>
    <cfRule type="containsText" dxfId="9665" priority="4414" operator="containsText" text="PENDIENTES POR SUBSANAR">
      <formula>NOT(ISERROR(SEARCH("PENDIENTES POR SUBSANAR",Q544)))</formula>
    </cfRule>
    <cfRule type="containsText" dxfId="9664" priority="4415" operator="containsText" text="SIN OBSERVACIÓN">
      <formula>NOT(ISERROR(SEARCH("SIN OBSERVACIÓN",Q544)))</formula>
    </cfRule>
  </conditionalFormatting>
  <conditionalFormatting sqref="R544 R547">
    <cfRule type="containsBlanks" dxfId="9663" priority="4397">
      <formula>LEN(TRIM(R544))=0</formula>
    </cfRule>
    <cfRule type="cellIs" dxfId="9662" priority="4399" operator="equal">
      <formula>"NO CUMPLEN CON LO SOLICITADO"</formula>
    </cfRule>
    <cfRule type="cellIs" dxfId="9661" priority="4400" operator="equal">
      <formula>"CUMPLEN CON LO SOLICITADO"</formula>
    </cfRule>
    <cfRule type="cellIs" dxfId="9660" priority="4401" operator="equal">
      <formula>"PENDIENTES"</formula>
    </cfRule>
    <cfRule type="cellIs" dxfId="9659" priority="4402" operator="equal">
      <formula>"NINGUNO"</formula>
    </cfRule>
  </conditionalFormatting>
  <conditionalFormatting sqref="H544 H547">
    <cfRule type="notContainsBlanks" dxfId="9658" priority="4396">
      <formula>LEN(TRIM(H544))&gt;0</formula>
    </cfRule>
  </conditionalFormatting>
  <conditionalFormatting sqref="G544 G547">
    <cfRule type="notContainsBlanks" dxfId="9657" priority="4395">
      <formula>LEN(TRIM(G544))&gt;0</formula>
    </cfRule>
  </conditionalFormatting>
  <conditionalFormatting sqref="F544 F547">
    <cfRule type="notContainsBlanks" dxfId="9656" priority="4394">
      <formula>LEN(TRIM(F544))&gt;0</formula>
    </cfRule>
  </conditionalFormatting>
  <conditionalFormatting sqref="E544 E547">
    <cfRule type="notContainsBlanks" dxfId="9655" priority="4393">
      <formula>LEN(TRIM(E544))&gt;0</formula>
    </cfRule>
  </conditionalFormatting>
  <conditionalFormatting sqref="D544 D547">
    <cfRule type="notContainsBlanks" dxfId="9654" priority="4392">
      <formula>LEN(TRIM(D544))&gt;0</formula>
    </cfRule>
  </conditionalFormatting>
  <conditionalFormatting sqref="C544 C547">
    <cfRule type="notContainsBlanks" dxfId="9653" priority="4391">
      <formula>LEN(TRIM(C544))&gt;0</formula>
    </cfRule>
  </conditionalFormatting>
  <conditionalFormatting sqref="I544 I547">
    <cfRule type="notContainsBlanks" dxfId="9652" priority="4390">
      <formula>LEN(TRIM(I544))&gt;0</formula>
    </cfRule>
  </conditionalFormatting>
  <conditionalFormatting sqref="N550">
    <cfRule type="expression" dxfId="9651" priority="4387">
      <formula>N550=" "</formula>
    </cfRule>
    <cfRule type="expression" dxfId="9650" priority="4388">
      <formula>N550="NO PRESENTÓ CERTIFICADO"</formula>
    </cfRule>
    <cfRule type="expression" dxfId="9649" priority="4389">
      <formula>N550="PRESENTÓ CERTIFICADO"</formula>
    </cfRule>
  </conditionalFormatting>
  <conditionalFormatting sqref="P550">
    <cfRule type="expression" dxfId="9648" priority="4374">
      <formula>Q550="NO SUBSANABLE"</formula>
    </cfRule>
    <cfRule type="expression" dxfId="9647" priority="4376">
      <formula>Q550="REQUERIMIENTOS SUBSANADOS"</formula>
    </cfRule>
    <cfRule type="expression" dxfId="9646" priority="4377">
      <formula>Q550="PENDIENTES POR SUBSANAR"</formula>
    </cfRule>
    <cfRule type="expression" dxfId="9645" priority="4382">
      <formula>Q550="SIN OBSERVACIÓN"</formula>
    </cfRule>
    <cfRule type="containsBlanks" dxfId="9644" priority="4383">
      <formula>LEN(TRIM(P550))=0</formula>
    </cfRule>
  </conditionalFormatting>
  <conditionalFormatting sqref="O550">
    <cfRule type="cellIs" dxfId="9643" priority="4375" operator="equal">
      <formula>"PENDIENTE POR DESCRIPCIÓN"</formula>
    </cfRule>
    <cfRule type="cellIs" dxfId="9642" priority="4379" operator="equal">
      <formula>"DESCRIPCIÓN INSUFICIENTE"</formula>
    </cfRule>
    <cfRule type="cellIs" dxfId="9641" priority="4380" operator="equal">
      <formula>"NO ESTÁ ACORDE A ITEM 5.2.1 (T.R.)"</formula>
    </cfRule>
    <cfRule type="cellIs" dxfId="9640" priority="4381" operator="equal">
      <formula>"ACORDE A ITEM 5.2.1 (T.R.)"</formula>
    </cfRule>
  </conditionalFormatting>
  <conditionalFormatting sqref="Q550">
    <cfRule type="containsBlanks" dxfId="9639" priority="4369">
      <formula>LEN(TRIM(Q550))=0</formula>
    </cfRule>
    <cfRule type="cellIs" dxfId="9638" priority="4378" operator="equal">
      <formula>"REQUERIMIENTOS SUBSANADOS"</formula>
    </cfRule>
    <cfRule type="containsText" dxfId="9637" priority="4384" operator="containsText" text="NO SUBSANABLE">
      <formula>NOT(ISERROR(SEARCH("NO SUBSANABLE",Q550)))</formula>
    </cfRule>
    <cfRule type="containsText" dxfId="9636" priority="4385" operator="containsText" text="PENDIENTES POR SUBSANAR">
      <formula>NOT(ISERROR(SEARCH("PENDIENTES POR SUBSANAR",Q550)))</formula>
    </cfRule>
    <cfRule type="containsText" dxfId="9635" priority="4386" operator="containsText" text="SIN OBSERVACIÓN">
      <formula>NOT(ISERROR(SEARCH("SIN OBSERVACIÓN",Q550)))</formula>
    </cfRule>
  </conditionalFormatting>
  <conditionalFormatting sqref="R550">
    <cfRule type="containsBlanks" dxfId="9634" priority="4368">
      <formula>LEN(TRIM(R550))=0</formula>
    </cfRule>
    <cfRule type="cellIs" dxfId="9633" priority="4370" operator="equal">
      <formula>"NO CUMPLEN CON LO SOLICITADO"</formula>
    </cfRule>
    <cfRule type="cellIs" dxfId="9632" priority="4371" operator="equal">
      <formula>"CUMPLEN CON LO SOLICITADO"</formula>
    </cfRule>
    <cfRule type="cellIs" dxfId="9631" priority="4372" operator="equal">
      <formula>"PENDIENTES"</formula>
    </cfRule>
    <cfRule type="cellIs" dxfId="9630" priority="4373" operator="equal">
      <formula>"NINGUNO"</formula>
    </cfRule>
  </conditionalFormatting>
  <conditionalFormatting sqref="H550">
    <cfRule type="notContainsBlanks" dxfId="9629" priority="4367">
      <formula>LEN(TRIM(H550))&gt;0</formula>
    </cfRule>
  </conditionalFormatting>
  <conditionalFormatting sqref="G550">
    <cfRule type="notContainsBlanks" dxfId="9628" priority="4366">
      <formula>LEN(TRIM(G550))&gt;0</formula>
    </cfRule>
  </conditionalFormatting>
  <conditionalFormatting sqref="F550">
    <cfRule type="notContainsBlanks" dxfId="9627" priority="4365">
      <formula>LEN(TRIM(F550))&gt;0</formula>
    </cfRule>
  </conditionalFormatting>
  <conditionalFormatting sqref="E550">
    <cfRule type="notContainsBlanks" dxfId="9626" priority="4364">
      <formula>LEN(TRIM(E550))&gt;0</formula>
    </cfRule>
  </conditionalFormatting>
  <conditionalFormatting sqref="D550">
    <cfRule type="notContainsBlanks" dxfId="9625" priority="4363">
      <formula>LEN(TRIM(D550))&gt;0</formula>
    </cfRule>
  </conditionalFormatting>
  <conditionalFormatting sqref="C550">
    <cfRule type="notContainsBlanks" dxfId="9624" priority="4362">
      <formula>LEN(TRIM(C550))&gt;0</formula>
    </cfRule>
  </conditionalFormatting>
  <conditionalFormatting sqref="I550">
    <cfRule type="notContainsBlanks" dxfId="9623" priority="4361">
      <formula>LEN(TRIM(I550))&gt;0</formula>
    </cfRule>
  </conditionalFormatting>
  <conditionalFormatting sqref="T541">
    <cfRule type="cellIs" dxfId="9622" priority="4359" operator="equal">
      <formula>"NO"</formula>
    </cfRule>
    <cfRule type="cellIs" dxfId="9621" priority="4360" operator="equal">
      <formula>"SI"</formula>
    </cfRule>
  </conditionalFormatting>
  <conditionalFormatting sqref="N553">
    <cfRule type="expression" dxfId="9620" priority="4356">
      <formula>N553=" "</formula>
    </cfRule>
    <cfRule type="expression" dxfId="9619" priority="4357">
      <formula>N553="NO PRESENTÓ CERTIFICADO"</formula>
    </cfRule>
    <cfRule type="expression" dxfId="9618" priority="4358">
      <formula>N553="PRESENTÓ CERTIFICADO"</formula>
    </cfRule>
  </conditionalFormatting>
  <conditionalFormatting sqref="P553">
    <cfRule type="expression" dxfId="9617" priority="4343">
      <formula>Q553="NO SUBSANABLE"</formula>
    </cfRule>
    <cfRule type="expression" dxfId="9616" priority="4345">
      <formula>Q553="REQUERIMIENTOS SUBSANADOS"</formula>
    </cfRule>
    <cfRule type="expression" dxfId="9615" priority="4346">
      <formula>Q553="PENDIENTES POR SUBSANAR"</formula>
    </cfRule>
    <cfRule type="expression" dxfId="9614" priority="4351">
      <formula>Q553="SIN OBSERVACIÓN"</formula>
    </cfRule>
    <cfRule type="containsBlanks" dxfId="9613" priority="4352">
      <formula>LEN(TRIM(P553))=0</formula>
    </cfRule>
  </conditionalFormatting>
  <conditionalFormatting sqref="O553">
    <cfRule type="cellIs" dxfId="9612" priority="4344" operator="equal">
      <formula>"PENDIENTE POR DESCRIPCIÓN"</formula>
    </cfRule>
    <cfRule type="cellIs" dxfId="9611" priority="4348" operator="equal">
      <formula>"DESCRIPCIÓN INSUFICIENTE"</formula>
    </cfRule>
    <cfRule type="cellIs" dxfId="9610" priority="4349" operator="equal">
      <formula>"NO ESTÁ ACORDE A ITEM 5.2.1 (T.R.)"</formula>
    </cfRule>
    <cfRule type="cellIs" dxfId="9609" priority="4350" operator="equal">
      <formula>"ACORDE A ITEM 5.2.1 (T.R.)"</formula>
    </cfRule>
  </conditionalFormatting>
  <conditionalFormatting sqref="Q553">
    <cfRule type="containsBlanks" dxfId="9608" priority="4338">
      <formula>LEN(TRIM(Q553))=0</formula>
    </cfRule>
    <cfRule type="cellIs" dxfId="9607" priority="4347" operator="equal">
      <formula>"REQUERIMIENTOS SUBSANADOS"</formula>
    </cfRule>
    <cfRule type="containsText" dxfId="9606" priority="4353" operator="containsText" text="NO SUBSANABLE">
      <formula>NOT(ISERROR(SEARCH("NO SUBSANABLE",Q553)))</formula>
    </cfRule>
    <cfRule type="containsText" dxfId="9605" priority="4354" operator="containsText" text="PENDIENTES POR SUBSANAR">
      <formula>NOT(ISERROR(SEARCH("PENDIENTES POR SUBSANAR",Q553)))</formula>
    </cfRule>
    <cfRule type="containsText" dxfId="9604" priority="4355" operator="containsText" text="SIN OBSERVACIÓN">
      <formula>NOT(ISERROR(SEARCH("SIN OBSERVACIÓN",Q553)))</formula>
    </cfRule>
  </conditionalFormatting>
  <conditionalFormatting sqref="R553">
    <cfRule type="containsBlanks" dxfId="9603" priority="4337">
      <formula>LEN(TRIM(R553))=0</formula>
    </cfRule>
    <cfRule type="cellIs" dxfId="9602" priority="4339" operator="equal">
      <formula>"NO CUMPLEN CON LO SOLICITADO"</formula>
    </cfRule>
    <cfRule type="cellIs" dxfId="9601" priority="4340" operator="equal">
      <formula>"CUMPLEN CON LO SOLICITADO"</formula>
    </cfRule>
    <cfRule type="cellIs" dxfId="9600" priority="4341" operator="equal">
      <formula>"PENDIENTES"</formula>
    </cfRule>
    <cfRule type="cellIs" dxfId="9599" priority="4342" operator="equal">
      <formula>"NINGUNO"</formula>
    </cfRule>
  </conditionalFormatting>
  <conditionalFormatting sqref="H553">
    <cfRule type="notContainsBlanks" dxfId="9598" priority="4336">
      <formula>LEN(TRIM(H553))&gt;0</formula>
    </cfRule>
  </conditionalFormatting>
  <conditionalFormatting sqref="G553">
    <cfRule type="notContainsBlanks" dxfId="9597" priority="4335">
      <formula>LEN(TRIM(G553))&gt;0</formula>
    </cfRule>
  </conditionalFormatting>
  <conditionalFormatting sqref="F553">
    <cfRule type="notContainsBlanks" dxfId="9596" priority="4334">
      <formula>LEN(TRIM(F553))&gt;0</formula>
    </cfRule>
  </conditionalFormatting>
  <conditionalFormatting sqref="E553">
    <cfRule type="notContainsBlanks" dxfId="9595" priority="4333">
      <formula>LEN(TRIM(E553))&gt;0</formula>
    </cfRule>
  </conditionalFormatting>
  <conditionalFormatting sqref="D553">
    <cfRule type="notContainsBlanks" dxfId="9594" priority="4332">
      <formula>LEN(TRIM(D553))&gt;0</formula>
    </cfRule>
  </conditionalFormatting>
  <conditionalFormatting sqref="C553">
    <cfRule type="notContainsBlanks" dxfId="9593" priority="4331">
      <formula>LEN(TRIM(C553))&gt;0</formula>
    </cfRule>
  </conditionalFormatting>
  <conditionalFormatting sqref="I553">
    <cfRule type="notContainsBlanks" dxfId="9592" priority="4330">
      <formula>LEN(TRIM(I553))&gt;0</formula>
    </cfRule>
  </conditionalFormatting>
  <conditionalFormatting sqref="S541 S544 S547 S550 S553">
    <cfRule type="cellIs" dxfId="9591" priority="4328" operator="greaterThan">
      <formula>0</formula>
    </cfRule>
    <cfRule type="cellIs" dxfId="9590" priority="4329" operator="equal">
      <formula>0</formula>
    </cfRule>
  </conditionalFormatting>
  <conditionalFormatting sqref="T556">
    <cfRule type="cellIs" dxfId="9589" priority="4326" operator="equal">
      <formula>"NO CUMPLE"</formula>
    </cfRule>
    <cfRule type="cellIs" dxfId="9588" priority="4327" operator="equal">
      <formula>"CUMPLE"</formula>
    </cfRule>
  </conditionalFormatting>
  <conditionalFormatting sqref="N563">
    <cfRule type="expression" dxfId="9587" priority="4253">
      <formula>N563=" "</formula>
    </cfRule>
    <cfRule type="expression" dxfId="9586" priority="4254">
      <formula>N563="NO PRESENTÓ CERTIFICADO"</formula>
    </cfRule>
    <cfRule type="expression" dxfId="9585" priority="4255">
      <formula>N563="PRESENTÓ CERTIFICADO"</formula>
    </cfRule>
  </conditionalFormatting>
  <conditionalFormatting sqref="P563">
    <cfRule type="expression" dxfId="9584" priority="4240">
      <formula>Q563="NO SUBSANABLE"</formula>
    </cfRule>
    <cfRule type="expression" dxfId="9583" priority="4242">
      <formula>Q563="REQUERIMIENTOS SUBSANADOS"</formula>
    </cfRule>
    <cfRule type="expression" dxfId="9582" priority="4243">
      <formula>Q563="PENDIENTES POR SUBSANAR"</formula>
    </cfRule>
    <cfRule type="expression" dxfId="9581" priority="4248">
      <formula>Q563="SIN OBSERVACIÓN"</formula>
    </cfRule>
    <cfRule type="containsBlanks" dxfId="9580" priority="4249">
      <formula>LEN(TRIM(P563))=0</formula>
    </cfRule>
  </conditionalFormatting>
  <conditionalFormatting sqref="O563">
    <cfRule type="cellIs" dxfId="9579" priority="4241" operator="equal">
      <formula>"PENDIENTE POR DESCRIPCIÓN"</formula>
    </cfRule>
    <cfRule type="cellIs" dxfId="9578" priority="4245" operator="equal">
      <formula>"DESCRIPCIÓN INSUFICIENTE"</formula>
    </cfRule>
    <cfRule type="cellIs" dxfId="9577" priority="4246" operator="equal">
      <formula>"NO ESTÁ ACORDE A ITEM 5.2.1 (T.R.)"</formula>
    </cfRule>
    <cfRule type="cellIs" dxfId="9576" priority="4247" operator="equal">
      <formula>"ACORDE A ITEM 5.2.1 (T.R.)"</formula>
    </cfRule>
  </conditionalFormatting>
  <conditionalFormatting sqref="Q563">
    <cfRule type="containsBlanks" dxfId="9575" priority="4235">
      <formula>LEN(TRIM(Q563))=0</formula>
    </cfRule>
    <cfRule type="cellIs" dxfId="9574" priority="4244" operator="equal">
      <formula>"REQUERIMIENTOS SUBSANADOS"</formula>
    </cfRule>
    <cfRule type="containsText" dxfId="9573" priority="4250" operator="containsText" text="NO SUBSANABLE">
      <formula>NOT(ISERROR(SEARCH("NO SUBSANABLE",Q563)))</formula>
    </cfRule>
    <cfRule type="containsText" dxfId="9572" priority="4251" operator="containsText" text="PENDIENTES POR SUBSANAR">
      <formula>NOT(ISERROR(SEARCH("PENDIENTES POR SUBSANAR",Q563)))</formula>
    </cfRule>
    <cfRule type="containsText" dxfId="9571" priority="4252" operator="containsText" text="SIN OBSERVACIÓN">
      <formula>NOT(ISERROR(SEARCH("SIN OBSERVACIÓN",Q563)))</formula>
    </cfRule>
  </conditionalFormatting>
  <conditionalFormatting sqref="R563">
    <cfRule type="containsBlanks" dxfId="9570" priority="4234">
      <formula>LEN(TRIM(R563))=0</formula>
    </cfRule>
    <cfRule type="cellIs" dxfId="9569" priority="4236" operator="equal">
      <formula>"NO CUMPLEN CON LO SOLICITADO"</formula>
    </cfRule>
    <cfRule type="cellIs" dxfId="9568" priority="4237" operator="equal">
      <formula>"CUMPLEN CON LO SOLICITADO"</formula>
    </cfRule>
    <cfRule type="cellIs" dxfId="9567" priority="4238" operator="equal">
      <formula>"PENDIENTES"</formula>
    </cfRule>
    <cfRule type="cellIs" dxfId="9566" priority="4239" operator="equal">
      <formula>"NINGUNO"</formula>
    </cfRule>
  </conditionalFormatting>
  <conditionalFormatting sqref="B578">
    <cfRule type="cellIs" dxfId="9565" priority="4232" operator="equal">
      <formula>"NO CUMPLE CON LA EXPERIENCIA REQUERIDA"</formula>
    </cfRule>
    <cfRule type="cellIs" dxfId="9564" priority="4233" operator="equal">
      <formula>"CUMPLE CON LA EXPERIENCIA REQUERIDA"</formula>
    </cfRule>
  </conditionalFormatting>
  <conditionalFormatting sqref="H563">
    <cfRule type="notContainsBlanks" dxfId="9563" priority="4231">
      <formula>LEN(TRIM(H563))&gt;0</formula>
    </cfRule>
  </conditionalFormatting>
  <conditionalFormatting sqref="G563">
    <cfRule type="notContainsBlanks" dxfId="9562" priority="4230">
      <formula>LEN(TRIM(G563))&gt;0</formula>
    </cfRule>
  </conditionalFormatting>
  <conditionalFormatting sqref="F563">
    <cfRule type="notContainsBlanks" dxfId="9561" priority="4229">
      <formula>LEN(TRIM(F563))&gt;0</formula>
    </cfRule>
  </conditionalFormatting>
  <conditionalFormatting sqref="E563">
    <cfRule type="notContainsBlanks" dxfId="9560" priority="4228">
      <formula>LEN(TRIM(E563))&gt;0</formula>
    </cfRule>
  </conditionalFormatting>
  <conditionalFormatting sqref="D563">
    <cfRule type="notContainsBlanks" dxfId="9559" priority="4227">
      <formula>LEN(TRIM(D563))&gt;0</formula>
    </cfRule>
  </conditionalFormatting>
  <conditionalFormatting sqref="C563">
    <cfRule type="notContainsBlanks" dxfId="9558" priority="4226">
      <formula>LEN(TRIM(C563))&gt;0</formula>
    </cfRule>
  </conditionalFormatting>
  <conditionalFormatting sqref="I563">
    <cfRule type="notContainsBlanks" dxfId="9557" priority="4225">
      <formula>LEN(TRIM(I563))&gt;0</formula>
    </cfRule>
  </conditionalFormatting>
  <conditionalFormatting sqref="N566 N569">
    <cfRule type="expression" dxfId="9556" priority="4222">
      <formula>N566=" "</formula>
    </cfRule>
    <cfRule type="expression" dxfId="9555" priority="4223">
      <formula>N566="NO PRESENTÓ CERTIFICADO"</formula>
    </cfRule>
    <cfRule type="expression" dxfId="9554" priority="4224">
      <formula>N566="PRESENTÓ CERTIFICADO"</formula>
    </cfRule>
  </conditionalFormatting>
  <conditionalFormatting sqref="P566 P569">
    <cfRule type="expression" dxfId="9553" priority="4209">
      <formula>Q566="NO SUBSANABLE"</formula>
    </cfRule>
    <cfRule type="expression" dxfId="9552" priority="4211">
      <formula>Q566="REQUERIMIENTOS SUBSANADOS"</formula>
    </cfRule>
    <cfRule type="expression" dxfId="9551" priority="4212">
      <formula>Q566="PENDIENTES POR SUBSANAR"</formula>
    </cfRule>
    <cfRule type="expression" dxfId="9550" priority="4217">
      <formula>Q566="SIN OBSERVACIÓN"</formula>
    </cfRule>
    <cfRule type="containsBlanks" dxfId="9549" priority="4218">
      <formula>LEN(TRIM(P566))=0</formula>
    </cfRule>
  </conditionalFormatting>
  <conditionalFormatting sqref="O566 O569">
    <cfRule type="cellIs" dxfId="9548" priority="4210" operator="equal">
      <formula>"PENDIENTE POR DESCRIPCIÓN"</formula>
    </cfRule>
    <cfRule type="cellIs" dxfId="9547" priority="4214" operator="equal">
      <formula>"DESCRIPCIÓN INSUFICIENTE"</formula>
    </cfRule>
    <cfRule type="cellIs" dxfId="9546" priority="4215" operator="equal">
      <formula>"NO ESTÁ ACORDE A ITEM 5.2.1 (T.R.)"</formula>
    </cfRule>
    <cfRule type="cellIs" dxfId="9545" priority="4216" operator="equal">
      <formula>"ACORDE A ITEM 5.2.1 (T.R.)"</formula>
    </cfRule>
  </conditionalFormatting>
  <conditionalFormatting sqref="Q566 Q569">
    <cfRule type="containsBlanks" dxfId="9544" priority="4204">
      <formula>LEN(TRIM(Q566))=0</formula>
    </cfRule>
    <cfRule type="cellIs" dxfId="9543" priority="4213" operator="equal">
      <formula>"REQUERIMIENTOS SUBSANADOS"</formula>
    </cfRule>
    <cfRule type="containsText" dxfId="9542" priority="4219" operator="containsText" text="NO SUBSANABLE">
      <formula>NOT(ISERROR(SEARCH("NO SUBSANABLE",Q566)))</formula>
    </cfRule>
    <cfRule type="containsText" dxfId="9541" priority="4220" operator="containsText" text="PENDIENTES POR SUBSANAR">
      <formula>NOT(ISERROR(SEARCH("PENDIENTES POR SUBSANAR",Q566)))</formula>
    </cfRule>
    <cfRule type="containsText" dxfId="9540" priority="4221" operator="containsText" text="SIN OBSERVACIÓN">
      <formula>NOT(ISERROR(SEARCH("SIN OBSERVACIÓN",Q566)))</formula>
    </cfRule>
  </conditionalFormatting>
  <conditionalFormatting sqref="R566 R569">
    <cfRule type="containsBlanks" dxfId="9539" priority="4203">
      <formula>LEN(TRIM(R566))=0</formula>
    </cfRule>
    <cfRule type="cellIs" dxfId="9538" priority="4205" operator="equal">
      <formula>"NO CUMPLEN CON LO SOLICITADO"</formula>
    </cfRule>
    <cfRule type="cellIs" dxfId="9537" priority="4206" operator="equal">
      <formula>"CUMPLEN CON LO SOLICITADO"</formula>
    </cfRule>
    <cfRule type="cellIs" dxfId="9536" priority="4207" operator="equal">
      <formula>"PENDIENTES"</formula>
    </cfRule>
    <cfRule type="cellIs" dxfId="9535" priority="4208" operator="equal">
      <formula>"NINGUNO"</formula>
    </cfRule>
  </conditionalFormatting>
  <conditionalFormatting sqref="H566 H569">
    <cfRule type="notContainsBlanks" dxfId="9534" priority="4202">
      <formula>LEN(TRIM(H566))&gt;0</formula>
    </cfRule>
  </conditionalFormatting>
  <conditionalFormatting sqref="G566 G569">
    <cfRule type="notContainsBlanks" dxfId="9533" priority="4201">
      <formula>LEN(TRIM(G566))&gt;0</formula>
    </cfRule>
  </conditionalFormatting>
  <conditionalFormatting sqref="F566 F569">
    <cfRule type="notContainsBlanks" dxfId="9532" priority="4200">
      <formula>LEN(TRIM(F566))&gt;0</formula>
    </cfRule>
  </conditionalFormatting>
  <conditionalFormatting sqref="E566 E569">
    <cfRule type="notContainsBlanks" dxfId="9531" priority="4199">
      <formula>LEN(TRIM(E566))&gt;0</formula>
    </cfRule>
  </conditionalFormatting>
  <conditionalFormatting sqref="D566 D569">
    <cfRule type="notContainsBlanks" dxfId="9530" priority="4198">
      <formula>LEN(TRIM(D566))&gt;0</formula>
    </cfRule>
  </conditionalFormatting>
  <conditionalFormatting sqref="C566 C569">
    <cfRule type="notContainsBlanks" dxfId="9529" priority="4197">
      <formula>LEN(TRIM(C566))&gt;0</formula>
    </cfRule>
  </conditionalFormatting>
  <conditionalFormatting sqref="I566 I569">
    <cfRule type="notContainsBlanks" dxfId="9528" priority="4196">
      <formula>LEN(TRIM(I566))&gt;0</formula>
    </cfRule>
  </conditionalFormatting>
  <conditionalFormatting sqref="N572">
    <cfRule type="expression" dxfId="9527" priority="4193">
      <formula>N572=" "</formula>
    </cfRule>
    <cfRule type="expression" dxfId="9526" priority="4194">
      <formula>N572="NO PRESENTÓ CERTIFICADO"</formula>
    </cfRule>
    <cfRule type="expression" dxfId="9525" priority="4195">
      <formula>N572="PRESENTÓ CERTIFICADO"</formula>
    </cfRule>
  </conditionalFormatting>
  <conditionalFormatting sqref="P572">
    <cfRule type="expression" dxfId="9524" priority="4180">
      <formula>Q572="NO SUBSANABLE"</formula>
    </cfRule>
    <cfRule type="expression" dxfId="9523" priority="4182">
      <formula>Q572="REQUERIMIENTOS SUBSANADOS"</formula>
    </cfRule>
    <cfRule type="expression" dxfId="9522" priority="4183">
      <formula>Q572="PENDIENTES POR SUBSANAR"</formula>
    </cfRule>
    <cfRule type="expression" dxfId="9521" priority="4188">
      <formula>Q572="SIN OBSERVACIÓN"</formula>
    </cfRule>
    <cfRule type="containsBlanks" dxfId="9520" priority="4189">
      <formula>LEN(TRIM(P572))=0</formula>
    </cfRule>
  </conditionalFormatting>
  <conditionalFormatting sqref="O572">
    <cfRule type="cellIs" dxfId="9519" priority="4181" operator="equal">
      <formula>"PENDIENTE POR DESCRIPCIÓN"</formula>
    </cfRule>
    <cfRule type="cellIs" dxfId="9518" priority="4185" operator="equal">
      <formula>"DESCRIPCIÓN INSUFICIENTE"</formula>
    </cfRule>
    <cfRule type="cellIs" dxfId="9517" priority="4186" operator="equal">
      <formula>"NO ESTÁ ACORDE A ITEM 5.2.1 (T.R.)"</formula>
    </cfRule>
    <cfRule type="cellIs" dxfId="9516" priority="4187" operator="equal">
      <formula>"ACORDE A ITEM 5.2.1 (T.R.)"</formula>
    </cfRule>
  </conditionalFormatting>
  <conditionalFormatting sqref="Q572">
    <cfRule type="containsBlanks" dxfId="9515" priority="4175">
      <formula>LEN(TRIM(Q572))=0</formula>
    </cfRule>
    <cfRule type="cellIs" dxfId="9514" priority="4184" operator="equal">
      <formula>"REQUERIMIENTOS SUBSANADOS"</formula>
    </cfRule>
    <cfRule type="containsText" dxfId="9513" priority="4190" operator="containsText" text="NO SUBSANABLE">
      <formula>NOT(ISERROR(SEARCH("NO SUBSANABLE",Q572)))</formula>
    </cfRule>
    <cfRule type="containsText" dxfId="9512" priority="4191" operator="containsText" text="PENDIENTES POR SUBSANAR">
      <formula>NOT(ISERROR(SEARCH("PENDIENTES POR SUBSANAR",Q572)))</formula>
    </cfRule>
    <cfRule type="containsText" dxfId="9511" priority="4192" operator="containsText" text="SIN OBSERVACIÓN">
      <formula>NOT(ISERROR(SEARCH("SIN OBSERVACIÓN",Q572)))</formula>
    </cfRule>
  </conditionalFormatting>
  <conditionalFormatting sqref="R572">
    <cfRule type="containsBlanks" dxfId="9510" priority="4174">
      <formula>LEN(TRIM(R572))=0</formula>
    </cfRule>
    <cfRule type="cellIs" dxfId="9509" priority="4176" operator="equal">
      <formula>"NO CUMPLEN CON LO SOLICITADO"</formula>
    </cfRule>
    <cfRule type="cellIs" dxfId="9508" priority="4177" operator="equal">
      <formula>"CUMPLEN CON LO SOLICITADO"</formula>
    </cfRule>
    <cfRule type="cellIs" dxfId="9507" priority="4178" operator="equal">
      <formula>"PENDIENTES"</formula>
    </cfRule>
    <cfRule type="cellIs" dxfId="9506" priority="4179" operator="equal">
      <formula>"NINGUNO"</formula>
    </cfRule>
  </conditionalFormatting>
  <conditionalFormatting sqref="H572">
    <cfRule type="notContainsBlanks" dxfId="9505" priority="4173">
      <formula>LEN(TRIM(H572))&gt;0</formula>
    </cfRule>
  </conditionalFormatting>
  <conditionalFormatting sqref="G572">
    <cfRule type="notContainsBlanks" dxfId="9504" priority="4172">
      <formula>LEN(TRIM(G572))&gt;0</formula>
    </cfRule>
  </conditionalFormatting>
  <conditionalFormatting sqref="F572">
    <cfRule type="notContainsBlanks" dxfId="9503" priority="4171">
      <formula>LEN(TRIM(F572))&gt;0</formula>
    </cfRule>
  </conditionalFormatting>
  <conditionalFormatting sqref="E572">
    <cfRule type="notContainsBlanks" dxfId="9502" priority="4170">
      <formula>LEN(TRIM(E572))&gt;0</formula>
    </cfRule>
  </conditionalFormatting>
  <conditionalFormatting sqref="D572">
    <cfRule type="notContainsBlanks" dxfId="9501" priority="4169">
      <formula>LEN(TRIM(D572))&gt;0</formula>
    </cfRule>
  </conditionalFormatting>
  <conditionalFormatting sqref="C572">
    <cfRule type="notContainsBlanks" dxfId="9500" priority="4168">
      <formula>LEN(TRIM(C572))&gt;0</formula>
    </cfRule>
  </conditionalFormatting>
  <conditionalFormatting sqref="I572">
    <cfRule type="notContainsBlanks" dxfId="9499" priority="4167">
      <formula>LEN(TRIM(I572))&gt;0</formula>
    </cfRule>
  </conditionalFormatting>
  <conditionalFormatting sqref="T563">
    <cfRule type="cellIs" dxfId="9498" priority="4165" operator="equal">
      <formula>"NO"</formula>
    </cfRule>
    <cfRule type="cellIs" dxfId="9497" priority="4166" operator="equal">
      <formula>"SI"</formula>
    </cfRule>
  </conditionalFormatting>
  <conditionalFormatting sqref="N575">
    <cfRule type="expression" dxfId="9496" priority="4162">
      <formula>N575=" "</formula>
    </cfRule>
    <cfRule type="expression" dxfId="9495" priority="4163">
      <formula>N575="NO PRESENTÓ CERTIFICADO"</formula>
    </cfRule>
    <cfRule type="expression" dxfId="9494" priority="4164">
      <formula>N575="PRESENTÓ CERTIFICADO"</formula>
    </cfRule>
  </conditionalFormatting>
  <conditionalFormatting sqref="P575">
    <cfRule type="expression" dxfId="9493" priority="4149">
      <formula>Q575="NO SUBSANABLE"</formula>
    </cfRule>
    <cfRule type="expression" dxfId="9492" priority="4151">
      <formula>Q575="REQUERIMIENTOS SUBSANADOS"</formula>
    </cfRule>
    <cfRule type="expression" dxfId="9491" priority="4152">
      <formula>Q575="PENDIENTES POR SUBSANAR"</formula>
    </cfRule>
    <cfRule type="expression" dxfId="9490" priority="4157">
      <formula>Q575="SIN OBSERVACIÓN"</formula>
    </cfRule>
    <cfRule type="containsBlanks" dxfId="9489" priority="4158">
      <formula>LEN(TRIM(P575))=0</formula>
    </cfRule>
  </conditionalFormatting>
  <conditionalFormatting sqref="O575">
    <cfRule type="cellIs" dxfId="9488" priority="4150" operator="equal">
      <formula>"PENDIENTE POR DESCRIPCIÓN"</formula>
    </cfRule>
    <cfRule type="cellIs" dxfId="9487" priority="4154" operator="equal">
      <formula>"DESCRIPCIÓN INSUFICIENTE"</formula>
    </cfRule>
    <cfRule type="cellIs" dxfId="9486" priority="4155" operator="equal">
      <formula>"NO ESTÁ ACORDE A ITEM 5.2.1 (T.R.)"</formula>
    </cfRule>
    <cfRule type="cellIs" dxfId="9485" priority="4156" operator="equal">
      <formula>"ACORDE A ITEM 5.2.1 (T.R.)"</formula>
    </cfRule>
  </conditionalFormatting>
  <conditionalFormatting sqref="Q575">
    <cfRule type="containsBlanks" dxfId="9484" priority="4144">
      <formula>LEN(TRIM(Q575))=0</formula>
    </cfRule>
    <cfRule type="cellIs" dxfId="9483" priority="4153" operator="equal">
      <formula>"REQUERIMIENTOS SUBSANADOS"</formula>
    </cfRule>
    <cfRule type="containsText" dxfId="9482" priority="4159" operator="containsText" text="NO SUBSANABLE">
      <formula>NOT(ISERROR(SEARCH("NO SUBSANABLE",Q575)))</formula>
    </cfRule>
    <cfRule type="containsText" dxfId="9481" priority="4160" operator="containsText" text="PENDIENTES POR SUBSANAR">
      <formula>NOT(ISERROR(SEARCH("PENDIENTES POR SUBSANAR",Q575)))</formula>
    </cfRule>
    <cfRule type="containsText" dxfId="9480" priority="4161" operator="containsText" text="SIN OBSERVACIÓN">
      <formula>NOT(ISERROR(SEARCH("SIN OBSERVACIÓN",Q575)))</formula>
    </cfRule>
  </conditionalFormatting>
  <conditionalFormatting sqref="R575">
    <cfRule type="containsBlanks" dxfId="9479" priority="4143">
      <formula>LEN(TRIM(R575))=0</formula>
    </cfRule>
    <cfRule type="cellIs" dxfId="9478" priority="4145" operator="equal">
      <formula>"NO CUMPLEN CON LO SOLICITADO"</formula>
    </cfRule>
    <cfRule type="cellIs" dxfId="9477" priority="4146" operator="equal">
      <formula>"CUMPLEN CON LO SOLICITADO"</formula>
    </cfRule>
    <cfRule type="cellIs" dxfId="9476" priority="4147" operator="equal">
      <formula>"PENDIENTES"</formula>
    </cfRule>
    <cfRule type="cellIs" dxfId="9475" priority="4148" operator="equal">
      <formula>"NINGUNO"</formula>
    </cfRule>
  </conditionalFormatting>
  <conditionalFormatting sqref="H575">
    <cfRule type="notContainsBlanks" dxfId="9474" priority="4142">
      <formula>LEN(TRIM(H575))&gt;0</formula>
    </cfRule>
  </conditionalFormatting>
  <conditionalFormatting sqref="G575">
    <cfRule type="notContainsBlanks" dxfId="9473" priority="4141">
      <formula>LEN(TRIM(G575))&gt;0</formula>
    </cfRule>
  </conditionalFormatting>
  <conditionalFormatting sqref="F575">
    <cfRule type="notContainsBlanks" dxfId="9472" priority="4140">
      <formula>LEN(TRIM(F575))&gt;0</formula>
    </cfRule>
  </conditionalFormatting>
  <conditionalFormatting sqref="E575">
    <cfRule type="notContainsBlanks" dxfId="9471" priority="4139">
      <formula>LEN(TRIM(E575))&gt;0</formula>
    </cfRule>
  </conditionalFormatting>
  <conditionalFormatting sqref="D575">
    <cfRule type="notContainsBlanks" dxfId="9470" priority="4138">
      <formula>LEN(TRIM(D575))&gt;0</formula>
    </cfRule>
  </conditionalFormatting>
  <conditionalFormatting sqref="C575">
    <cfRule type="notContainsBlanks" dxfId="9469" priority="4137">
      <formula>LEN(TRIM(C575))&gt;0</formula>
    </cfRule>
  </conditionalFormatting>
  <conditionalFormatting sqref="I575">
    <cfRule type="notContainsBlanks" dxfId="9468" priority="4136">
      <formula>LEN(TRIM(I575))&gt;0</formula>
    </cfRule>
  </conditionalFormatting>
  <conditionalFormatting sqref="S563 S566 S569 S572 S575">
    <cfRule type="cellIs" dxfId="9467" priority="4134" operator="greaterThan">
      <formula>0</formula>
    </cfRule>
    <cfRule type="cellIs" dxfId="9466" priority="4135" operator="equal">
      <formula>0</formula>
    </cfRule>
  </conditionalFormatting>
  <conditionalFormatting sqref="T578">
    <cfRule type="cellIs" dxfId="9465" priority="4132" operator="equal">
      <formula>"NO CUMPLE"</formula>
    </cfRule>
    <cfRule type="cellIs" dxfId="9464" priority="4133" operator="equal">
      <formula>"CUMPLE"</formula>
    </cfRule>
  </conditionalFormatting>
  <conditionalFormatting sqref="N585">
    <cfRule type="expression" dxfId="9463" priority="4059">
      <formula>N585=" "</formula>
    </cfRule>
    <cfRule type="expression" dxfId="9462" priority="4060">
      <formula>N585="NO PRESENTÓ CERTIFICADO"</formula>
    </cfRule>
    <cfRule type="expression" dxfId="9461" priority="4061">
      <formula>N585="PRESENTÓ CERTIFICADO"</formula>
    </cfRule>
  </conditionalFormatting>
  <conditionalFormatting sqref="P585">
    <cfRule type="expression" dxfId="9460" priority="4046">
      <formula>Q585="NO SUBSANABLE"</formula>
    </cfRule>
    <cfRule type="expression" dxfId="9459" priority="4048">
      <formula>Q585="REQUERIMIENTOS SUBSANADOS"</formula>
    </cfRule>
    <cfRule type="expression" dxfId="9458" priority="4049">
      <formula>Q585="PENDIENTES POR SUBSANAR"</formula>
    </cfRule>
    <cfRule type="expression" dxfId="9457" priority="4054">
      <formula>Q585="SIN OBSERVACIÓN"</formula>
    </cfRule>
    <cfRule type="containsBlanks" dxfId="9456" priority="4055">
      <formula>LEN(TRIM(P585))=0</formula>
    </cfRule>
  </conditionalFormatting>
  <conditionalFormatting sqref="O585">
    <cfRule type="cellIs" dxfId="9455" priority="4047" operator="equal">
      <formula>"PENDIENTE POR DESCRIPCIÓN"</formula>
    </cfRule>
    <cfRule type="cellIs" dxfId="9454" priority="4051" operator="equal">
      <formula>"DESCRIPCIÓN INSUFICIENTE"</formula>
    </cfRule>
    <cfRule type="cellIs" dxfId="9453" priority="4052" operator="equal">
      <formula>"NO ESTÁ ACORDE A ITEM 5.2.1 (T.R.)"</formula>
    </cfRule>
    <cfRule type="cellIs" dxfId="9452" priority="4053" operator="equal">
      <formula>"ACORDE A ITEM 5.2.1 (T.R.)"</formula>
    </cfRule>
  </conditionalFormatting>
  <conditionalFormatting sqref="Q585">
    <cfRule type="containsBlanks" dxfId="9451" priority="4041">
      <formula>LEN(TRIM(Q585))=0</formula>
    </cfRule>
    <cfRule type="cellIs" dxfId="9450" priority="4050" operator="equal">
      <formula>"REQUERIMIENTOS SUBSANADOS"</formula>
    </cfRule>
    <cfRule type="containsText" dxfId="9449" priority="4056" operator="containsText" text="NO SUBSANABLE">
      <formula>NOT(ISERROR(SEARCH("NO SUBSANABLE",Q585)))</formula>
    </cfRule>
    <cfRule type="containsText" dxfId="9448" priority="4057" operator="containsText" text="PENDIENTES POR SUBSANAR">
      <formula>NOT(ISERROR(SEARCH("PENDIENTES POR SUBSANAR",Q585)))</formula>
    </cfRule>
    <cfRule type="containsText" dxfId="9447" priority="4058" operator="containsText" text="SIN OBSERVACIÓN">
      <formula>NOT(ISERROR(SEARCH("SIN OBSERVACIÓN",Q585)))</formula>
    </cfRule>
  </conditionalFormatting>
  <conditionalFormatting sqref="R585">
    <cfRule type="containsBlanks" dxfId="9446" priority="4040">
      <formula>LEN(TRIM(R585))=0</formula>
    </cfRule>
    <cfRule type="cellIs" dxfId="9445" priority="4042" operator="equal">
      <formula>"NO CUMPLEN CON LO SOLICITADO"</formula>
    </cfRule>
    <cfRule type="cellIs" dxfId="9444" priority="4043" operator="equal">
      <formula>"CUMPLEN CON LO SOLICITADO"</formula>
    </cfRule>
    <cfRule type="cellIs" dxfId="9443" priority="4044" operator="equal">
      <formula>"PENDIENTES"</formula>
    </cfRule>
    <cfRule type="cellIs" dxfId="9442" priority="4045" operator="equal">
      <formula>"NINGUNO"</formula>
    </cfRule>
  </conditionalFormatting>
  <conditionalFormatting sqref="B600">
    <cfRule type="cellIs" dxfId="9441" priority="4038" operator="equal">
      <formula>"NO CUMPLE CON LA EXPERIENCIA REQUERIDA"</formula>
    </cfRule>
    <cfRule type="cellIs" dxfId="9440" priority="4039" operator="equal">
      <formula>"CUMPLE CON LA EXPERIENCIA REQUERIDA"</formula>
    </cfRule>
  </conditionalFormatting>
  <conditionalFormatting sqref="H585">
    <cfRule type="notContainsBlanks" dxfId="9439" priority="4037">
      <formula>LEN(TRIM(H585))&gt;0</formula>
    </cfRule>
  </conditionalFormatting>
  <conditionalFormatting sqref="G585">
    <cfRule type="notContainsBlanks" dxfId="9438" priority="4036">
      <formula>LEN(TRIM(G585))&gt;0</formula>
    </cfRule>
  </conditionalFormatting>
  <conditionalFormatting sqref="F585">
    <cfRule type="notContainsBlanks" dxfId="9437" priority="4035">
      <formula>LEN(TRIM(F585))&gt;0</formula>
    </cfRule>
  </conditionalFormatting>
  <conditionalFormatting sqref="E585">
    <cfRule type="notContainsBlanks" dxfId="9436" priority="4034">
      <formula>LEN(TRIM(E585))&gt;0</formula>
    </cfRule>
  </conditionalFormatting>
  <conditionalFormatting sqref="D585">
    <cfRule type="notContainsBlanks" dxfId="9435" priority="4033">
      <formula>LEN(TRIM(D585))&gt;0</formula>
    </cfRule>
  </conditionalFormatting>
  <conditionalFormatting sqref="C585">
    <cfRule type="notContainsBlanks" dxfId="9434" priority="4032">
      <formula>LEN(TRIM(C585))&gt;0</formula>
    </cfRule>
  </conditionalFormatting>
  <conditionalFormatting sqref="I585">
    <cfRule type="notContainsBlanks" dxfId="9433" priority="4031">
      <formula>LEN(TRIM(I585))&gt;0</formula>
    </cfRule>
  </conditionalFormatting>
  <conditionalFormatting sqref="N588 N591">
    <cfRule type="expression" dxfId="9432" priority="4028">
      <formula>N588=" "</formula>
    </cfRule>
    <cfRule type="expression" dxfId="9431" priority="4029">
      <formula>N588="NO PRESENTÓ CERTIFICADO"</formula>
    </cfRule>
    <cfRule type="expression" dxfId="9430" priority="4030">
      <formula>N588="PRESENTÓ CERTIFICADO"</formula>
    </cfRule>
  </conditionalFormatting>
  <conditionalFormatting sqref="P588 P591">
    <cfRule type="expression" dxfId="9429" priority="4015">
      <formula>Q588="NO SUBSANABLE"</formula>
    </cfRule>
    <cfRule type="expression" dxfId="9428" priority="4017">
      <formula>Q588="REQUERIMIENTOS SUBSANADOS"</formula>
    </cfRule>
    <cfRule type="expression" dxfId="9427" priority="4018">
      <formula>Q588="PENDIENTES POR SUBSANAR"</formula>
    </cfRule>
    <cfRule type="expression" dxfId="9426" priority="4023">
      <formula>Q588="SIN OBSERVACIÓN"</formula>
    </cfRule>
    <cfRule type="containsBlanks" dxfId="9425" priority="4024">
      <formula>LEN(TRIM(P588))=0</formula>
    </cfRule>
  </conditionalFormatting>
  <conditionalFormatting sqref="O588 O591">
    <cfRule type="cellIs" dxfId="9424" priority="4016" operator="equal">
      <formula>"PENDIENTE POR DESCRIPCIÓN"</formula>
    </cfRule>
    <cfRule type="cellIs" dxfId="9423" priority="4020" operator="equal">
      <formula>"DESCRIPCIÓN INSUFICIENTE"</formula>
    </cfRule>
    <cfRule type="cellIs" dxfId="9422" priority="4021" operator="equal">
      <formula>"NO ESTÁ ACORDE A ITEM 5.2.1 (T.R.)"</formula>
    </cfRule>
    <cfRule type="cellIs" dxfId="9421" priority="4022" operator="equal">
      <formula>"ACORDE A ITEM 5.2.1 (T.R.)"</formula>
    </cfRule>
  </conditionalFormatting>
  <conditionalFormatting sqref="Q588 Q591">
    <cfRule type="containsBlanks" dxfId="9420" priority="4010">
      <formula>LEN(TRIM(Q588))=0</formula>
    </cfRule>
    <cfRule type="cellIs" dxfId="9419" priority="4019" operator="equal">
      <formula>"REQUERIMIENTOS SUBSANADOS"</formula>
    </cfRule>
    <cfRule type="containsText" dxfId="9418" priority="4025" operator="containsText" text="NO SUBSANABLE">
      <formula>NOT(ISERROR(SEARCH("NO SUBSANABLE",Q588)))</formula>
    </cfRule>
    <cfRule type="containsText" dxfId="9417" priority="4026" operator="containsText" text="PENDIENTES POR SUBSANAR">
      <formula>NOT(ISERROR(SEARCH("PENDIENTES POR SUBSANAR",Q588)))</formula>
    </cfRule>
    <cfRule type="containsText" dxfId="9416" priority="4027" operator="containsText" text="SIN OBSERVACIÓN">
      <formula>NOT(ISERROR(SEARCH("SIN OBSERVACIÓN",Q588)))</formula>
    </cfRule>
  </conditionalFormatting>
  <conditionalFormatting sqref="R588 R591">
    <cfRule type="containsBlanks" dxfId="9415" priority="4009">
      <formula>LEN(TRIM(R588))=0</formula>
    </cfRule>
    <cfRule type="cellIs" dxfId="9414" priority="4011" operator="equal">
      <formula>"NO CUMPLEN CON LO SOLICITADO"</formula>
    </cfRule>
    <cfRule type="cellIs" dxfId="9413" priority="4012" operator="equal">
      <formula>"CUMPLEN CON LO SOLICITADO"</formula>
    </cfRule>
    <cfRule type="cellIs" dxfId="9412" priority="4013" operator="equal">
      <formula>"PENDIENTES"</formula>
    </cfRule>
    <cfRule type="cellIs" dxfId="9411" priority="4014" operator="equal">
      <formula>"NINGUNO"</formula>
    </cfRule>
  </conditionalFormatting>
  <conditionalFormatting sqref="H588 H591">
    <cfRule type="notContainsBlanks" dxfId="9410" priority="4008">
      <formula>LEN(TRIM(H588))&gt;0</formula>
    </cfRule>
  </conditionalFormatting>
  <conditionalFormatting sqref="G588 G591">
    <cfRule type="notContainsBlanks" dxfId="9409" priority="4007">
      <formula>LEN(TRIM(G588))&gt;0</formula>
    </cfRule>
  </conditionalFormatting>
  <conditionalFormatting sqref="F588 F591">
    <cfRule type="notContainsBlanks" dxfId="9408" priority="4006">
      <formula>LEN(TRIM(F588))&gt;0</formula>
    </cfRule>
  </conditionalFormatting>
  <conditionalFormatting sqref="E588 E591">
    <cfRule type="notContainsBlanks" dxfId="9407" priority="4005">
      <formula>LEN(TRIM(E588))&gt;0</formula>
    </cfRule>
  </conditionalFormatting>
  <conditionalFormatting sqref="D588 D591">
    <cfRule type="notContainsBlanks" dxfId="9406" priority="4004">
      <formula>LEN(TRIM(D588))&gt;0</formula>
    </cfRule>
  </conditionalFormatting>
  <conditionalFormatting sqref="C588 C591">
    <cfRule type="notContainsBlanks" dxfId="9405" priority="4003">
      <formula>LEN(TRIM(C588))&gt;0</formula>
    </cfRule>
  </conditionalFormatting>
  <conditionalFormatting sqref="I588 I591">
    <cfRule type="notContainsBlanks" dxfId="9404" priority="4002">
      <formula>LEN(TRIM(I588))&gt;0</formula>
    </cfRule>
  </conditionalFormatting>
  <conditionalFormatting sqref="N594">
    <cfRule type="expression" dxfId="9403" priority="3999">
      <formula>N594=" "</formula>
    </cfRule>
    <cfRule type="expression" dxfId="9402" priority="4000">
      <formula>N594="NO PRESENTÓ CERTIFICADO"</formula>
    </cfRule>
    <cfRule type="expression" dxfId="9401" priority="4001">
      <formula>N594="PRESENTÓ CERTIFICADO"</formula>
    </cfRule>
  </conditionalFormatting>
  <conditionalFormatting sqref="P594">
    <cfRule type="expression" dxfId="9400" priority="3986">
      <formula>Q594="NO SUBSANABLE"</formula>
    </cfRule>
    <cfRule type="expression" dxfId="9399" priority="3988">
      <formula>Q594="REQUERIMIENTOS SUBSANADOS"</formula>
    </cfRule>
    <cfRule type="expression" dxfId="9398" priority="3989">
      <formula>Q594="PENDIENTES POR SUBSANAR"</formula>
    </cfRule>
    <cfRule type="expression" dxfId="9397" priority="3994">
      <formula>Q594="SIN OBSERVACIÓN"</formula>
    </cfRule>
    <cfRule type="containsBlanks" dxfId="9396" priority="3995">
      <formula>LEN(TRIM(P594))=0</formula>
    </cfRule>
  </conditionalFormatting>
  <conditionalFormatting sqref="O594">
    <cfRule type="cellIs" dxfId="9395" priority="3987" operator="equal">
      <formula>"PENDIENTE POR DESCRIPCIÓN"</formula>
    </cfRule>
    <cfRule type="cellIs" dxfId="9394" priority="3991" operator="equal">
      <formula>"DESCRIPCIÓN INSUFICIENTE"</formula>
    </cfRule>
    <cfRule type="cellIs" dxfId="9393" priority="3992" operator="equal">
      <formula>"NO ESTÁ ACORDE A ITEM 5.2.1 (T.R.)"</formula>
    </cfRule>
    <cfRule type="cellIs" dxfId="9392" priority="3993" operator="equal">
      <formula>"ACORDE A ITEM 5.2.1 (T.R.)"</formula>
    </cfRule>
  </conditionalFormatting>
  <conditionalFormatting sqref="Q594">
    <cfRule type="containsBlanks" dxfId="9391" priority="3981">
      <formula>LEN(TRIM(Q594))=0</formula>
    </cfRule>
    <cfRule type="cellIs" dxfId="9390" priority="3990" operator="equal">
      <formula>"REQUERIMIENTOS SUBSANADOS"</formula>
    </cfRule>
    <cfRule type="containsText" dxfId="9389" priority="3996" operator="containsText" text="NO SUBSANABLE">
      <formula>NOT(ISERROR(SEARCH("NO SUBSANABLE",Q594)))</formula>
    </cfRule>
    <cfRule type="containsText" dxfId="9388" priority="3997" operator="containsText" text="PENDIENTES POR SUBSANAR">
      <formula>NOT(ISERROR(SEARCH("PENDIENTES POR SUBSANAR",Q594)))</formula>
    </cfRule>
    <cfRule type="containsText" dxfId="9387" priority="3998" operator="containsText" text="SIN OBSERVACIÓN">
      <formula>NOT(ISERROR(SEARCH("SIN OBSERVACIÓN",Q594)))</formula>
    </cfRule>
  </conditionalFormatting>
  <conditionalFormatting sqref="R594">
    <cfRule type="containsBlanks" dxfId="9386" priority="3980">
      <formula>LEN(TRIM(R594))=0</formula>
    </cfRule>
    <cfRule type="cellIs" dxfId="9385" priority="3982" operator="equal">
      <formula>"NO CUMPLEN CON LO SOLICITADO"</formula>
    </cfRule>
    <cfRule type="cellIs" dxfId="9384" priority="3983" operator="equal">
      <formula>"CUMPLEN CON LO SOLICITADO"</formula>
    </cfRule>
    <cfRule type="cellIs" dxfId="9383" priority="3984" operator="equal">
      <formula>"PENDIENTES"</formula>
    </cfRule>
    <cfRule type="cellIs" dxfId="9382" priority="3985" operator="equal">
      <formula>"NINGUNO"</formula>
    </cfRule>
  </conditionalFormatting>
  <conditionalFormatting sqref="H594">
    <cfRule type="notContainsBlanks" dxfId="9381" priority="3979">
      <formula>LEN(TRIM(H594))&gt;0</formula>
    </cfRule>
  </conditionalFormatting>
  <conditionalFormatting sqref="G594">
    <cfRule type="notContainsBlanks" dxfId="9380" priority="3978">
      <formula>LEN(TRIM(G594))&gt;0</formula>
    </cfRule>
  </conditionalFormatting>
  <conditionalFormatting sqref="F594">
    <cfRule type="notContainsBlanks" dxfId="9379" priority="3977">
      <formula>LEN(TRIM(F594))&gt;0</formula>
    </cfRule>
  </conditionalFormatting>
  <conditionalFormatting sqref="E594">
    <cfRule type="notContainsBlanks" dxfId="9378" priority="3976">
      <formula>LEN(TRIM(E594))&gt;0</formula>
    </cfRule>
  </conditionalFormatting>
  <conditionalFormatting sqref="D594">
    <cfRule type="notContainsBlanks" dxfId="9377" priority="3975">
      <formula>LEN(TRIM(D594))&gt;0</formula>
    </cfRule>
  </conditionalFormatting>
  <conditionalFormatting sqref="C594">
    <cfRule type="notContainsBlanks" dxfId="9376" priority="3974">
      <formula>LEN(TRIM(C594))&gt;0</formula>
    </cfRule>
  </conditionalFormatting>
  <conditionalFormatting sqref="I594">
    <cfRule type="notContainsBlanks" dxfId="9375" priority="3973">
      <formula>LEN(TRIM(I594))&gt;0</formula>
    </cfRule>
  </conditionalFormatting>
  <conditionalFormatting sqref="T585">
    <cfRule type="cellIs" dxfId="9374" priority="3971" operator="equal">
      <formula>"NO"</formula>
    </cfRule>
    <cfRule type="cellIs" dxfId="9373" priority="3972" operator="equal">
      <formula>"SI"</formula>
    </cfRule>
  </conditionalFormatting>
  <conditionalFormatting sqref="N597">
    <cfRule type="expression" dxfId="9372" priority="3968">
      <formula>N597=" "</formula>
    </cfRule>
    <cfRule type="expression" dxfId="9371" priority="3969">
      <formula>N597="NO PRESENTÓ CERTIFICADO"</formula>
    </cfRule>
    <cfRule type="expression" dxfId="9370" priority="3970">
      <formula>N597="PRESENTÓ CERTIFICADO"</formula>
    </cfRule>
  </conditionalFormatting>
  <conditionalFormatting sqref="P597">
    <cfRule type="expression" dxfId="9369" priority="3955">
      <formula>Q597="NO SUBSANABLE"</formula>
    </cfRule>
    <cfRule type="expression" dxfId="9368" priority="3957">
      <formula>Q597="REQUERIMIENTOS SUBSANADOS"</formula>
    </cfRule>
    <cfRule type="expression" dxfId="9367" priority="3958">
      <formula>Q597="PENDIENTES POR SUBSANAR"</formula>
    </cfRule>
    <cfRule type="expression" dxfId="9366" priority="3963">
      <formula>Q597="SIN OBSERVACIÓN"</formula>
    </cfRule>
    <cfRule type="containsBlanks" dxfId="9365" priority="3964">
      <formula>LEN(TRIM(P597))=0</formula>
    </cfRule>
  </conditionalFormatting>
  <conditionalFormatting sqref="O597">
    <cfRule type="cellIs" dxfId="9364" priority="3956" operator="equal">
      <formula>"PENDIENTE POR DESCRIPCIÓN"</formula>
    </cfRule>
    <cfRule type="cellIs" dxfId="9363" priority="3960" operator="equal">
      <formula>"DESCRIPCIÓN INSUFICIENTE"</formula>
    </cfRule>
    <cfRule type="cellIs" dxfId="9362" priority="3961" operator="equal">
      <formula>"NO ESTÁ ACORDE A ITEM 5.2.1 (T.R.)"</formula>
    </cfRule>
    <cfRule type="cellIs" dxfId="9361" priority="3962" operator="equal">
      <formula>"ACORDE A ITEM 5.2.1 (T.R.)"</formula>
    </cfRule>
  </conditionalFormatting>
  <conditionalFormatting sqref="Q597">
    <cfRule type="containsBlanks" dxfId="9360" priority="3950">
      <formula>LEN(TRIM(Q597))=0</formula>
    </cfRule>
    <cfRule type="cellIs" dxfId="9359" priority="3959" operator="equal">
      <formula>"REQUERIMIENTOS SUBSANADOS"</formula>
    </cfRule>
    <cfRule type="containsText" dxfId="9358" priority="3965" operator="containsText" text="NO SUBSANABLE">
      <formula>NOT(ISERROR(SEARCH("NO SUBSANABLE",Q597)))</formula>
    </cfRule>
    <cfRule type="containsText" dxfId="9357" priority="3966" operator="containsText" text="PENDIENTES POR SUBSANAR">
      <formula>NOT(ISERROR(SEARCH("PENDIENTES POR SUBSANAR",Q597)))</formula>
    </cfRule>
    <cfRule type="containsText" dxfId="9356" priority="3967" operator="containsText" text="SIN OBSERVACIÓN">
      <formula>NOT(ISERROR(SEARCH("SIN OBSERVACIÓN",Q597)))</formula>
    </cfRule>
  </conditionalFormatting>
  <conditionalFormatting sqref="R597">
    <cfRule type="containsBlanks" dxfId="9355" priority="3949">
      <formula>LEN(TRIM(R597))=0</formula>
    </cfRule>
    <cfRule type="cellIs" dxfId="9354" priority="3951" operator="equal">
      <formula>"NO CUMPLEN CON LO SOLICITADO"</formula>
    </cfRule>
    <cfRule type="cellIs" dxfId="9353" priority="3952" operator="equal">
      <formula>"CUMPLEN CON LO SOLICITADO"</formula>
    </cfRule>
    <cfRule type="cellIs" dxfId="9352" priority="3953" operator="equal">
      <formula>"PENDIENTES"</formula>
    </cfRule>
    <cfRule type="cellIs" dxfId="9351" priority="3954" operator="equal">
      <formula>"NINGUNO"</formula>
    </cfRule>
  </conditionalFormatting>
  <conditionalFormatting sqref="H597">
    <cfRule type="notContainsBlanks" dxfId="9350" priority="3948">
      <formula>LEN(TRIM(H597))&gt;0</formula>
    </cfRule>
  </conditionalFormatting>
  <conditionalFormatting sqref="G597">
    <cfRule type="notContainsBlanks" dxfId="9349" priority="3947">
      <formula>LEN(TRIM(G597))&gt;0</formula>
    </cfRule>
  </conditionalFormatting>
  <conditionalFormatting sqref="F597">
    <cfRule type="notContainsBlanks" dxfId="9348" priority="3946">
      <formula>LEN(TRIM(F597))&gt;0</formula>
    </cfRule>
  </conditionalFormatting>
  <conditionalFormatting sqref="E597">
    <cfRule type="notContainsBlanks" dxfId="9347" priority="3945">
      <formula>LEN(TRIM(E597))&gt;0</formula>
    </cfRule>
  </conditionalFormatting>
  <conditionalFormatting sqref="D597">
    <cfRule type="notContainsBlanks" dxfId="9346" priority="3944">
      <formula>LEN(TRIM(D597))&gt;0</formula>
    </cfRule>
  </conditionalFormatting>
  <conditionalFormatting sqref="C597">
    <cfRule type="notContainsBlanks" dxfId="9345" priority="3943">
      <formula>LEN(TRIM(C597))&gt;0</formula>
    </cfRule>
  </conditionalFormatting>
  <conditionalFormatting sqref="I597">
    <cfRule type="notContainsBlanks" dxfId="9344" priority="3942">
      <formula>LEN(TRIM(I597))&gt;0</formula>
    </cfRule>
  </conditionalFormatting>
  <conditionalFormatting sqref="S585 S588 S591 S594 S597">
    <cfRule type="cellIs" dxfId="9343" priority="3940" operator="greaterThan">
      <formula>0</formula>
    </cfRule>
    <cfRule type="cellIs" dxfId="9342" priority="3941" operator="equal">
      <formula>0</formula>
    </cfRule>
  </conditionalFormatting>
  <conditionalFormatting sqref="T600">
    <cfRule type="cellIs" dxfId="9341" priority="3938" operator="equal">
      <formula>"NO CUMPLE"</formula>
    </cfRule>
    <cfRule type="cellIs" dxfId="9340" priority="3939" operator="equal">
      <formula>"CUMPLE"</formula>
    </cfRule>
  </conditionalFormatting>
  <conditionalFormatting sqref="N607">
    <cfRule type="expression" dxfId="9339" priority="3865">
      <formula>N607=" "</formula>
    </cfRule>
    <cfRule type="expression" dxfId="9338" priority="3866">
      <formula>N607="NO PRESENTÓ CERTIFICADO"</formula>
    </cfRule>
    <cfRule type="expression" dxfId="9337" priority="3867">
      <formula>N607="PRESENTÓ CERTIFICADO"</formula>
    </cfRule>
  </conditionalFormatting>
  <conditionalFormatting sqref="P607">
    <cfRule type="expression" dxfId="9336" priority="3852">
      <formula>Q607="NO SUBSANABLE"</formula>
    </cfRule>
    <cfRule type="expression" dxfId="9335" priority="3854">
      <formula>Q607="REQUERIMIENTOS SUBSANADOS"</formula>
    </cfRule>
    <cfRule type="expression" dxfId="9334" priority="3855">
      <formula>Q607="PENDIENTES POR SUBSANAR"</formula>
    </cfRule>
    <cfRule type="expression" dxfId="9333" priority="3860">
      <formula>Q607="SIN OBSERVACIÓN"</formula>
    </cfRule>
    <cfRule type="containsBlanks" dxfId="9332" priority="3861">
      <formula>LEN(TRIM(P607))=0</formula>
    </cfRule>
  </conditionalFormatting>
  <conditionalFormatting sqref="O607">
    <cfRule type="cellIs" dxfId="9331" priority="3853" operator="equal">
      <formula>"PENDIENTE POR DESCRIPCIÓN"</formula>
    </cfRule>
    <cfRule type="cellIs" dxfId="9330" priority="3857" operator="equal">
      <formula>"DESCRIPCIÓN INSUFICIENTE"</formula>
    </cfRule>
    <cfRule type="cellIs" dxfId="9329" priority="3858" operator="equal">
      <formula>"NO ESTÁ ACORDE A ITEM 5.2.1 (T.R.)"</formula>
    </cfRule>
    <cfRule type="cellIs" dxfId="9328" priority="3859" operator="equal">
      <formula>"ACORDE A ITEM 5.2.1 (T.R.)"</formula>
    </cfRule>
  </conditionalFormatting>
  <conditionalFormatting sqref="Q607">
    <cfRule type="containsBlanks" dxfId="9327" priority="3847">
      <formula>LEN(TRIM(Q607))=0</formula>
    </cfRule>
    <cfRule type="cellIs" dxfId="9326" priority="3856" operator="equal">
      <formula>"REQUERIMIENTOS SUBSANADOS"</formula>
    </cfRule>
    <cfRule type="containsText" dxfId="9325" priority="3862" operator="containsText" text="NO SUBSANABLE">
      <formula>NOT(ISERROR(SEARCH("NO SUBSANABLE",Q607)))</formula>
    </cfRule>
    <cfRule type="containsText" dxfId="9324" priority="3863" operator="containsText" text="PENDIENTES POR SUBSANAR">
      <formula>NOT(ISERROR(SEARCH("PENDIENTES POR SUBSANAR",Q607)))</formula>
    </cfRule>
    <cfRule type="containsText" dxfId="9323" priority="3864" operator="containsText" text="SIN OBSERVACIÓN">
      <formula>NOT(ISERROR(SEARCH("SIN OBSERVACIÓN",Q607)))</formula>
    </cfRule>
  </conditionalFormatting>
  <conditionalFormatting sqref="R607">
    <cfRule type="containsBlanks" dxfId="9322" priority="3846">
      <formula>LEN(TRIM(R607))=0</formula>
    </cfRule>
    <cfRule type="cellIs" dxfId="9321" priority="3848" operator="equal">
      <formula>"NO CUMPLEN CON LO SOLICITADO"</formula>
    </cfRule>
    <cfRule type="cellIs" dxfId="9320" priority="3849" operator="equal">
      <formula>"CUMPLEN CON LO SOLICITADO"</formula>
    </cfRule>
    <cfRule type="cellIs" dxfId="9319" priority="3850" operator="equal">
      <formula>"PENDIENTES"</formula>
    </cfRule>
    <cfRule type="cellIs" dxfId="9318" priority="3851" operator="equal">
      <formula>"NINGUNO"</formula>
    </cfRule>
  </conditionalFormatting>
  <conditionalFormatting sqref="B622">
    <cfRule type="cellIs" dxfId="9317" priority="3844" operator="equal">
      <formula>"NO CUMPLE CON LA EXPERIENCIA REQUERIDA"</formula>
    </cfRule>
    <cfRule type="cellIs" dxfId="9316" priority="3845" operator="equal">
      <formula>"CUMPLE CON LA EXPERIENCIA REQUERIDA"</formula>
    </cfRule>
  </conditionalFormatting>
  <conditionalFormatting sqref="H607">
    <cfRule type="notContainsBlanks" dxfId="9315" priority="3843">
      <formula>LEN(TRIM(H607))&gt;0</formula>
    </cfRule>
  </conditionalFormatting>
  <conditionalFormatting sqref="G607">
    <cfRule type="notContainsBlanks" dxfId="9314" priority="3842">
      <formula>LEN(TRIM(G607))&gt;0</formula>
    </cfRule>
  </conditionalFormatting>
  <conditionalFormatting sqref="F607">
    <cfRule type="notContainsBlanks" dxfId="9313" priority="3841">
      <formula>LEN(TRIM(F607))&gt;0</formula>
    </cfRule>
  </conditionalFormatting>
  <conditionalFormatting sqref="E607">
    <cfRule type="notContainsBlanks" dxfId="9312" priority="3840">
      <formula>LEN(TRIM(E607))&gt;0</formula>
    </cfRule>
  </conditionalFormatting>
  <conditionalFormatting sqref="D607">
    <cfRule type="notContainsBlanks" dxfId="9311" priority="3839">
      <formula>LEN(TRIM(D607))&gt;0</formula>
    </cfRule>
  </conditionalFormatting>
  <conditionalFormatting sqref="C607">
    <cfRule type="notContainsBlanks" dxfId="9310" priority="3838">
      <formula>LEN(TRIM(C607))&gt;0</formula>
    </cfRule>
  </conditionalFormatting>
  <conditionalFormatting sqref="I607">
    <cfRule type="notContainsBlanks" dxfId="9309" priority="3837">
      <formula>LEN(TRIM(I607))&gt;0</formula>
    </cfRule>
  </conditionalFormatting>
  <conditionalFormatting sqref="N610 N613">
    <cfRule type="expression" dxfId="9308" priority="3834">
      <formula>N610=" "</formula>
    </cfRule>
    <cfRule type="expression" dxfId="9307" priority="3835">
      <formula>N610="NO PRESENTÓ CERTIFICADO"</formula>
    </cfRule>
    <cfRule type="expression" dxfId="9306" priority="3836">
      <formula>N610="PRESENTÓ CERTIFICADO"</formula>
    </cfRule>
  </conditionalFormatting>
  <conditionalFormatting sqref="P610 P613">
    <cfRule type="expression" dxfId="9305" priority="3821">
      <formula>Q610="NO SUBSANABLE"</formula>
    </cfRule>
    <cfRule type="expression" dxfId="9304" priority="3823">
      <formula>Q610="REQUERIMIENTOS SUBSANADOS"</formula>
    </cfRule>
    <cfRule type="expression" dxfId="9303" priority="3824">
      <formula>Q610="PENDIENTES POR SUBSANAR"</formula>
    </cfRule>
    <cfRule type="expression" dxfId="9302" priority="3829">
      <formula>Q610="SIN OBSERVACIÓN"</formula>
    </cfRule>
    <cfRule type="containsBlanks" dxfId="9301" priority="3830">
      <formula>LEN(TRIM(P610))=0</formula>
    </cfRule>
  </conditionalFormatting>
  <conditionalFormatting sqref="O610 O613">
    <cfRule type="cellIs" dxfId="9300" priority="3822" operator="equal">
      <formula>"PENDIENTE POR DESCRIPCIÓN"</formula>
    </cfRule>
    <cfRule type="cellIs" dxfId="9299" priority="3826" operator="equal">
      <formula>"DESCRIPCIÓN INSUFICIENTE"</formula>
    </cfRule>
    <cfRule type="cellIs" dxfId="9298" priority="3827" operator="equal">
      <formula>"NO ESTÁ ACORDE A ITEM 5.2.1 (T.R.)"</formula>
    </cfRule>
    <cfRule type="cellIs" dxfId="9297" priority="3828" operator="equal">
      <formula>"ACORDE A ITEM 5.2.1 (T.R.)"</formula>
    </cfRule>
  </conditionalFormatting>
  <conditionalFormatting sqref="Q610 Q613">
    <cfRule type="containsBlanks" dxfId="9296" priority="3816">
      <formula>LEN(TRIM(Q610))=0</formula>
    </cfRule>
    <cfRule type="cellIs" dxfId="9295" priority="3825" operator="equal">
      <formula>"REQUERIMIENTOS SUBSANADOS"</formula>
    </cfRule>
    <cfRule type="containsText" dxfId="9294" priority="3831" operator="containsText" text="NO SUBSANABLE">
      <formula>NOT(ISERROR(SEARCH("NO SUBSANABLE",Q610)))</formula>
    </cfRule>
    <cfRule type="containsText" dxfId="9293" priority="3832" operator="containsText" text="PENDIENTES POR SUBSANAR">
      <formula>NOT(ISERROR(SEARCH("PENDIENTES POR SUBSANAR",Q610)))</formula>
    </cfRule>
    <cfRule type="containsText" dxfId="9292" priority="3833" operator="containsText" text="SIN OBSERVACIÓN">
      <formula>NOT(ISERROR(SEARCH("SIN OBSERVACIÓN",Q610)))</formula>
    </cfRule>
  </conditionalFormatting>
  <conditionalFormatting sqref="R610 R613">
    <cfRule type="containsBlanks" dxfId="9291" priority="3815">
      <formula>LEN(TRIM(R610))=0</formula>
    </cfRule>
    <cfRule type="cellIs" dxfId="9290" priority="3817" operator="equal">
      <formula>"NO CUMPLEN CON LO SOLICITADO"</formula>
    </cfRule>
    <cfRule type="cellIs" dxfId="9289" priority="3818" operator="equal">
      <formula>"CUMPLEN CON LO SOLICITADO"</formula>
    </cfRule>
    <cfRule type="cellIs" dxfId="9288" priority="3819" operator="equal">
      <formula>"PENDIENTES"</formula>
    </cfRule>
    <cfRule type="cellIs" dxfId="9287" priority="3820" operator="equal">
      <formula>"NINGUNO"</formula>
    </cfRule>
  </conditionalFormatting>
  <conditionalFormatting sqref="H610 H613">
    <cfRule type="notContainsBlanks" dxfId="9286" priority="3814">
      <formula>LEN(TRIM(H610))&gt;0</formula>
    </cfRule>
  </conditionalFormatting>
  <conditionalFormatting sqref="G610 G613">
    <cfRule type="notContainsBlanks" dxfId="9285" priority="3813">
      <formula>LEN(TRIM(G610))&gt;0</formula>
    </cfRule>
  </conditionalFormatting>
  <conditionalFormatting sqref="F610 F613">
    <cfRule type="notContainsBlanks" dxfId="9284" priority="3812">
      <formula>LEN(TRIM(F610))&gt;0</formula>
    </cfRule>
  </conditionalFormatting>
  <conditionalFormatting sqref="E610 E613">
    <cfRule type="notContainsBlanks" dxfId="9283" priority="3811">
      <formula>LEN(TRIM(E610))&gt;0</formula>
    </cfRule>
  </conditionalFormatting>
  <conditionalFormatting sqref="D610 D613">
    <cfRule type="notContainsBlanks" dxfId="9282" priority="3810">
      <formula>LEN(TRIM(D610))&gt;0</formula>
    </cfRule>
  </conditionalFormatting>
  <conditionalFormatting sqref="C610 C613">
    <cfRule type="notContainsBlanks" dxfId="9281" priority="3809">
      <formula>LEN(TRIM(C610))&gt;0</formula>
    </cfRule>
  </conditionalFormatting>
  <conditionalFormatting sqref="I610 I613">
    <cfRule type="notContainsBlanks" dxfId="9280" priority="3808">
      <formula>LEN(TRIM(I610))&gt;0</formula>
    </cfRule>
  </conditionalFormatting>
  <conditionalFormatting sqref="N616">
    <cfRule type="expression" dxfId="9279" priority="3805">
      <formula>N616=" "</formula>
    </cfRule>
    <cfRule type="expression" dxfId="9278" priority="3806">
      <formula>N616="NO PRESENTÓ CERTIFICADO"</formula>
    </cfRule>
    <cfRule type="expression" dxfId="9277" priority="3807">
      <formula>N616="PRESENTÓ CERTIFICADO"</formula>
    </cfRule>
  </conditionalFormatting>
  <conditionalFormatting sqref="P616">
    <cfRule type="expression" dxfId="9276" priority="3792">
      <formula>Q616="NO SUBSANABLE"</formula>
    </cfRule>
    <cfRule type="expression" dxfId="9275" priority="3794">
      <formula>Q616="REQUERIMIENTOS SUBSANADOS"</formula>
    </cfRule>
    <cfRule type="expression" dxfId="9274" priority="3795">
      <formula>Q616="PENDIENTES POR SUBSANAR"</formula>
    </cfRule>
    <cfRule type="expression" dxfId="9273" priority="3800">
      <formula>Q616="SIN OBSERVACIÓN"</formula>
    </cfRule>
    <cfRule type="containsBlanks" dxfId="9272" priority="3801">
      <formula>LEN(TRIM(P616))=0</formula>
    </cfRule>
  </conditionalFormatting>
  <conditionalFormatting sqref="O616">
    <cfRule type="cellIs" dxfId="9271" priority="3793" operator="equal">
      <formula>"PENDIENTE POR DESCRIPCIÓN"</formula>
    </cfRule>
    <cfRule type="cellIs" dxfId="9270" priority="3797" operator="equal">
      <formula>"DESCRIPCIÓN INSUFICIENTE"</formula>
    </cfRule>
    <cfRule type="cellIs" dxfId="9269" priority="3798" operator="equal">
      <formula>"NO ESTÁ ACORDE A ITEM 5.2.1 (T.R.)"</formula>
    </cfRule>
    <cfRule type="cellIs" dxfId="9268" priority="3799" operator="equal">
      <formula>"ACORDE A ITEM 5.2.1 (T.R.)"</formula>
    </cfRule>
  </conditionalFormatting>
  <conditionalFormatting sqref="Q616">
    <cfRule type="containsBlanks" dxfId="9267" priority="3787">
      <formula>LEN(TRIM(Q616))=0</formula>
    </cfRule>
    <cfRule type="cellIs" dxfId="9266" priority="3796" operator="equal">
      <formula>"REQUERIMIENTOS SUBSANADOS"</formula>
    </cfRule>
    <cfRule type="containsText" dxfId="9265" priority="3802" operator="containsText" text="NO SUBSANABLE">
      <formula>NOT(ISERROR(SEARCH("NO SUBSANABLE",Q616)))</formula>
    </cfRule>
    <cfRule type="containsText" dxfId="9264" priority="3803" operator="containsText" text="PENDIENTES POR SUBSANAR">
      <formula>NOT(ISERROR(SEARCH("PENDIENTES POR SUBSANAR",Q616)))</formula>
    </cfRule>
    <cfRule type="containsText" dxfId="9263" priority="3804" operator="containsText" text="SIN OBSERVACIÓN">
      <formula>NOT(ISERROR(SEARCH("SIN OBSERVACIÓN",Q616)))</formula>
    </cfRule>
  </conditionalFormatting>
  <conditionalFormatting sqref="R616">
    <cfRule type="containsBlanks" dxfId="9262" priority="3786">
      <formula>LEN(TRIM(R616))=0</formula>
    </cfRule>
    <cfRule type="cellIs" dxfId="9261" priority="3788" operator="equal">
      <formula>"NO CUMPLEN CON LO SOLICITADO"</formula>
    </cfRule>
    <cfRule type="cellIs" dxfId="9260" priority="3789" operator="equal">
      <formula>"CUMPLEN CON LO SOLICITADO"</formula>
    </cfRule>
    <cfRule type="cellIs" dxfId="9259" priority="3790" operator="equal">
      <formula>"PENDIENTES"</formula>
    </cfRule>
    <cfRule type="cellIs" dxfId="9258" priority="3791" operator="equal">
      <formula>"NINGUNO"</formula>
    </cfRule>
  </conditionalFormatting>
  <conditionalFormatting sqref="H616">
    <cfRule type="notContainsBlanks" dxfId="9257" priority="3785">
      <formula>LEN(TRIM(H616))&gt;0</formula>
    </cfRule>
  </conditionalFormatting>
  <conditionalFormatting sqref="G616">
    <cfRule type="notContainsBlanks" dxfId="9256" priority="3784">
      <formula>LEN(TRIM(G616))&gt;0</formula>
    </cfRule>
  </conditionalFormatting>
  <conditionalFormatting sqref="F616">
    <cfRule type="notContainsBlanks" dxfId="9255" priority="3783">
      <formula>LEN(TRIM(F616))&gt;0</formula>
    </cfRule>
  </conditionalFormatting>
  <conditionalFormatting sqref="E616">
    <cfRule type="notContainsBlanks" dxfId="9254" priority="3782">
      <formula>LEN(TRIM(E616))&gt;0</formula>
    </cfRule>
  </conditionalFormatting>
  <conditionalFormatting sqref="D616">
    <cfRule type="notContainsBlanks" dxfId="9253" priority="3781">
      <formula>LEN(TRIM(D616))&gt;0</formula>
    </cfRule>
  </conditionalFormatting>
  <conditionalFormatting sqref="C616">
    <cfRule type="notContainsBlanks" dxfId="9252" priority="3780">
      <formula>LEN(TRIM(C616))&gt;0</formula>
    </cfRule>
  </conditionalFormatting>
  <conditionalFormatting sqref="I616">
    <cfRule type="notContainsBlanks" dxfId="9251" priority="3779">
      <formula>LEN(TRIM(I616))&gt;0</formula>
    </cfRule>
  </conditionalFormatting>
  <conditionalFormatting sqref="T607">
    <cfRule type="cellIs" dxfId="9250" priority="3777" operator="equal">
      <formula>"NO"</formula>
    </cfRule>
    <cfRule type="cellIs" dxfId="9249" priority="3778" operator="equal">
      <formula>"SI"</formula>
    </cfRule>
  </conditionalFormatting>
  <conditionalFormatting sqref="N619">
    <cfRule type="expression" dxfId="9248" priority="3774">
      <formula>N619=" "</formula>
    </cfRule>
    <cfRule type="expression" dxfId="9247" priority="3775">
      <formula>N619="NO PRESENTÓ CERTIFICADO"</formula>
    </cfRule>
    <cfRule type="expression" dxfId="9246" priority="3776">
      <formula>N619="PRESENTÓ CERTIFICADO"</formula>
    </cfRule>
  </conditionalFormatting>
  <conditionalFormatting sqref="P619">
    <cfRule type="expression" dxfId="9245" priority="3761">
      <formula>Q619="NO SUBSANABLE"</formula>
    </cfRule>
    <cfRule type="expression" dxfId="9244" priority="3763">
      <formula>Q619="REQUERIMIENTOS SUBSANADOS"</formula>
    </cfRule>
    <cfRule type="expression" dxfId="9243" priority="3764">
      <formula>Q619="PENDIENTES POR SUBSANAR"</formula>
    </cfRule>
    <cfRule type="expression" dxfId="9242" priority="3769">
      <formula>Q619="SIN OBSERVACIÓN"</formula>
    </cfRule>
    <cfRule type="containsBlanks" dxfId="9241" priority="3770">
      <formula>LEN(TRIM(P619))=0</formula>
    </cfRule>
  </conditionalFormatting>
  <conditionalFormatting sqref="O619">
    <cfRule type="cellIs" dxfId="9240" priority="3762" operator="equal">
      <formula>"PENDIENTE POR DESCRIPCIÓN"</formula>
    </cfRule>
    <cfRule type="cellIs" dxfId="9239" priority="3766" operator="equal">
      <formula>"DESCRIPCIÓN INSUFICIENTE"</formula>
    </cfRule>
    <cfRule type="cellIs" dxfId="9238" priority="3767" operator="equal">
      <formula>"NO ESTÁ ACORDE A ITEM 5.2.1 (T.R.)"</formula>
    </cfRule>
    <cfRule type="cellIs" dxfId="9237" priority="3768" operator="equal">
      <formula>"ACORDE A ITEM 5.2.1 (T.R.)"</formula>
    </cfRule>
  </conditionalFormatting>
  <conditionalFormatting sqref="Q619">
    <cfRule type="containsBlanks" dxfId="9236" priority="3756">
      <formula>LEN(TRIM(Q619))=0</formula>
    </cfRule>
    <cfRule type="cellIs" dxfId="9235" priority="3765" operator="equal">
      <formula>"REQUERIMIENTOS SUBSANADOS"</formula>
    </cfRule>
    <cfRule type="containsText" dxfId="9234" priority="3771" operator="containsText" text="NO SUBSANABLE">
      <formula>NOT(ISERROR(SEARCH("NO SUBSANABLE",Q619)))</formula>
    </cfRule>
    <cfRule type="containsText" dxfId="9233" priority="3772" operator="containsText" text="PENDIENTES POR SUBSANAR">
      <formula>NOT(ISERROR(SEARCH("PENDIENTES POR SUBSANAR",Q619)))</formula>
    </cfRule>
    <cfRule type="containsText" dxfId="9232" priority="3773" operator="containsText" text="SIN OBSERVACIÓN">
      <formula>NOT(ISERROR(SEARCH("SIN OBSERVACIÓN",Q619)))</formula>
    </cfRule>
  </conditionalFormatting>
  <conditionalFormatting sqref="R619">
    <cfRule type="containsBlanks" dxfId="9231" priority="3755">
      <formula>LEN(TRIM(R619))=0</formula>
    </cfRule>
    <cfRule type="cellIs" dxfId="9230" priority="3757" operator="equal">
      <formula>"NO CUMPLEN CON LO SOLICITADO"</formula>
    </cfRule>
    <cfRule type="cellIs" dxfId="9229" priority="3758" operator="equal">
      <formula>"CUMPLEN CON LO SOLICITADO"</formula>
    </cfRule>
    <cfRule type="cellIs" dxfId="9228" priority="3759" operator="equal">
      <formula>"PENDIENTES"</formula>
    </cfRule>
    <cfRule type="cellIs" dxfId="9227" priority="3760" operator="equal">
      <formula>"NINGUNO"</formula>
    </cfRule>
  </conditionalFormatting>
  <conditionalFormatting sqref="H619">
    <cfRule type="notContainsBlanks" dxfId="9226" priority="3754">
      <formula>LEN(TRIM(H619))&gt;0</formula>
    </cfRule>
  </conditionalFormatting>
  <conditionalFormatting sqref="G619">
    <cfRule type="notContainsBlanks" dxfId="9225" priority="3753">
      <formula>LEN(TRIM(G619))&gt;0</formula>
    </cfRule>
  </conditionalFormatting>
  <conditionalFormatting sqref="F619">
    <cfRule type="notContainsBlanks" dxfId="9224" priority="3752">
      <formula>LEN(TRIM(F619))&gt;0</formula>
    </cfRule>
  </conditionalFormatting>
  <conditionalFormatting sqref="E619">
    <cfRule type="notContainsBlanks" dxfId="9223" priority="3751">
      <formula>LEN(TRIM(E619))&gt;0</formula>
    </cfRule>
  </conditionalFormatting>
  <conditionalFormatting sqref="D619">
    <cfRule type="notContainsBlanks" dxfId="9222" priority="3750">
      <formula>LEN(TRIM(D619))&gt;0</formula>
    </cfRule>
  </conditionalFormatting>
  <conditionalFormatting sqref="C619">
    <cfRule type="notContainsBlanks" dxfId="9221" priority="3749">
      <formula>LEN(TRIM(C619))&gt;0</formula>
    </cfRule>
  </conditionalFormatting>
  <conditionalFormatting sqref="I619">
    <cfRule type="notContainsBlanks" dxfId="9220" priority="3748">
      <formula>LEN(TRIM(I619))&gt;0</formula>
    </cfRule>
  </conditionalFormatting>
  <conditionalFormatting sqref="S607 S610 S613 S616 S619">
    <cfRule type="cellIs" dxfId="9219" priority="3746" operator="greaterThan">
      <formula>0</formula>
    </cfRule>
    <cfRule type="cellIs" dxfId="9218" priority="3747" operator="equal">
      <formula>0</formula>
    </cfRule>
  </conditionalFormatting>
  <conditionalFormatting sqref="T622">
    <cfRule type="cellIs" dxfId="9217" priority="3744" operator="equal">
      <formula>"NO CUMPLE"</formula>
    </cfRule>
    <cfRule type="cellIs" dxfId="9216" priority="3745" operator="equal">
      <formula>"CUMPLE"</formula>
    </cfRule>
  </conditionalFormatting>
  <conditionalFormatting sqref="N629">
    <cfRule type="expression" dxfId="9215" priority="3671">
      <formula>N629=" "</formula>
    </cfRule>
    <cfRule type="expression" dxfId="9214" priority="3672">
      <formula>N629="NO PRESENTÓ CERTIFICADO"</formula>
    </cfRule>
    <cfRule type="expression" dxfId="9213" priority="3673">
      <formula>N629="PRESENTÓ CERTIFICADO"</formula>
    </cfRule>
  </conditionalFormatting>
  <conditionalFormatting sqref="P629">
    <cfRule type="expression" dxfId="9212" priority="3658">
      <formula>Q629="NO SUBSANABLE"</formula>
    </cfRule>
    <cfRule type="expression" dxfId="9211" priority="3660">
      <formula>Q629="REQUERIMIENTOS SUBSANADOS"</formula>
    </cfRule>
    <cfRule type="expression" dxfId="9210" priority="3661">
      <formula>Q629="PENDIENTES POR SUBSANAR"</formula>
    </cfRule>
    <cfRule type="expression" dxfId="9209" priority="3666">
      <formula>Q629="SIN OBSERVACIÓN"</formula>
    </cfRule>
    <cfRule type="containsBlanks" dxfId="9208" priority="3667">
      <formula>LEN(TRIM(P629))=0</formula>
    </cfRule>
  </conditionalFormatting>
  <conditionalFormatting sqref="O629">
    <cfRule type="cellIs" dxfId="9207" priority="3659" operator="equal">
      <formula>"PENDIENTE POR DESCRIPCIÓN"</formula>
    </cfRule>
    <cfRule type="cellIs" dxfId="9206" priority="3663" operator="equal">
      <formula>"DESCRIPCIÓN INSUFICIENTE"</formula>
    </cfRule>
    <cfRule type="cellIs" dxfId="9205" priority="3664" operator="equal">
      <formula>"NO ESTÁ ACORDE A ITEM 5.2.1 (T.R.)"</formula>
    </cfRule>
    <cfRule type="cellIs" dxfId="9204" priority="3665" operator="equal">
      <formula>"ACORDE A ITEM 5.2.1 (T.R.)"</formula>
    </cfRule>
  </conditionalFormatting>
  <conditionalFormatting sqref="Q629">
    <cfRule type="containsBlanks" dxfId="9203" priority="3653">
      <formula>LEN(TRIM(Q629))=0</formula>
    </cfRule>
    <cfRule type="cellIs" dxfId="9202" priority="3662" operator="equal">
      <formula>"REQUERIMIENTOS SUBSANADOS"</formula>
    </cfRule>
    <cfRule type="containsText" dxfId="9201" priority="3668" operator="containsText" text="NO SUBSANABLE">
      <formula>NOT(ISERROR(SEARCH("NO SUBSANABLE",Q629)))</formula>
    </cfRule>
    <cfRule type="containsText" dxfId="9200" priority="3669" operator="containsText" text="PENDIENTES POR SUBSANAR">
      <formula>NOT(ISERROR(SEARCH("PENDIENTES POR SUBSANAR",Q629)))</formula>
    </cfRule>
    <cfRule type="containsText" dxfId="9199" priority="3670" operator="containsText" text="SIN OBSERVACIÓN">
      <formula>NOT(ISERROR(SEARCH("SIN OBSERVACIÓN",Q629)))</formula>
    </cfRule>
  </conditionalFormatting>
  <conditionalFormatting sqref="R629">
    <cfRule type="containsBlanks" dxfId="9198" priority="3652">
      <formula>LEN(TRIM(R629))=0</formula>
    </cfRule>
    <cfRule type="cellIs" dxfId="9197" priority="3654" operator="equal">
      <formula>"NO CUMPLEN CON LO SOLICITADO"</formula>
    </cfRule>
    <cfRule type="cellIs" dxfId="9196" priority="3655" operator="equal">
      <formula>"CUMPLEN CON LO SOLICITADO"</formula>
    </cfRule>
    <cfRule type="cellIs" dxfId="9195" priority="3656" operator="equal">
      <formula>"PENDIENTES"</formula>
    </cfRule>
    <cfRule type="cellIs" dxfId="9194" priority="3657" operator="equal">
      <formula>"NINGUNO"</formula>
    </cfRule>
  </conditionalFormatting>
  <conditionalFormatting sqref="B644">
    <cfRule type="cellIs" dxfId="9193" priority="3650" operator="equal">
      <formula>"NO CUMPLE CON LA EXPERIENCIA REQUERIDA"</formula>
    </cfRule>
    <cfRule type="cellIs" dxfId="9192" priority="3651" operator="equal">
      <formula>"CUMPLE CON LA EXPERIENCIA REQUERIDA"</formula>
    </cfRule>
  </conditionalFormatting>
  <conditionalFormatting sqref="H629">
    <cfRule type="notContainsBlanks" dxfId="9191" priority="3649">
      <formula>LEN(TRIM(H629))&gt;0</formula>
    </cfRule>
  </conditionalFormatting>
  <conditionalFormatting sqref="G629">
    <cfRule type="notContainsBlanks" dxfId="9190" priority="3648">
      <formula>LEN(TRIM(G629))&gt;0</formula>
    </cfRule>
  </conditionalFormatting>
  <conditionalFormatting sqref="F629">
    <cfRule type="notContainsBlanks" dxfId="9189" priority="3647">
      <formula>LEN(TRIM(F629))&gt;0</formula>
    </cfRule>
  </conditionalFormatting>
  <conditionalFormatting sqref="E629">
    <cfRule type="notContainsBlanks" dxfId="9188" priority="3646">
      <formula>LEN(TRIM(E629))&gt;0</formula>
    </cfRule>
  </conditionalFormatting>
  <conditionalFormatting sqref="D629">
    <cfRule type="notContainsBlanks" dxfId="9187" priority="3645">
      <formula>LEN(TRIM(D629))&gt;0</formula>
    </cfRule>
  </conditionalFormatting>
  <conditionalFormatting sqref="C629">
    <cfRule type="notContainsBlanks" dxfId="9186" priority="3644">
      <formula>LEN(TRIM(C629))&gt;0</formula>
    </cfRule>
  </conditionalFormatting>
  <conditionalFormatting sqref="I629">
    <cfRule type="notContainsBlanks" dxfId="9185" priority="3643">
      <formula>LEN(TRIM(I629))&gt;0</formula>
    </cfRule>
  </conditionalFormatting>
  <conditionalFormatting sqref="N632 N635">
    <cfRule type="expression" dxfId="9184" priority="3640">
      <formula>N632=" "</formula>
    </cfRule>
    <cfRule type="expression" dxfId="9183" priority="3641">
      <formula>N632="NO PRESENTÓ CERTIFICADO"</formula>
    </cfRule>
    <cfRule type="expression" dxfId="9182" priority="3642">
      <formula>N632="PRESENTÓ CERTIFICADO"</formula>
    </cfRule>
  </conditionalFormatting>
  <conditionalFormatting sqref="P632 P635">
    <cfRule type="expression" dxfId="9181" priority="3627">
      <formula>Q632="NO SUBSANABLE"</formula>
    </cfRule>
    <cfRule type="expression" dxfId="9180" priority="3629">
      <formula>Q632="REQUERIMIENTOS SUBSANADOS"</formula>
    </cfRule>
    <cfRule type="expression" dxfId="9179" priority="3630">
      <formula>Q632="PENDIENTES POR SUBSANAR"</formula>
    </cfRule>
    <cfRule type="expression" dxfId="9178" priority="3635">
      <formula>Q632="SIN OBSERVACIÓN"</formula>
    </cfRule>
    <cfRule type="containsBlanks" dxfId="9177" priority="3636">
      <formula>LEN(TRIM(P632))=0</formula>
    </cfRule>
  </conditionalFormatting>
  <conditionalFormatting sqref="O632 O635">
    <cfRule type="cellIs" dxfId="9176" priority="3628" operator="equal">
      <formula>"PENDIENTE POR DESCRIPCIÓN"</formula>
    </cfRule>
    <cfRule type="cellIs" dxfId="9175" priority="3632" operator="equal">
      <formula>"DESCRIPCIÓN INSUFICIENTE"</formula>
    </cfRule>
    <cfRule type="cellIs" dxfId="9174" priority="3633" operator="equal">
      <formula>"NO ESTÁ ACORDE A ITEM 5.2.1 (T.R.)"</formula>
    </cfRule>
    <cfRule type="cellIs" dxfId="9173" priority="3634" operator="equal">
      <formula>"ACORDE A ITEM 5.2.1 (T.R.)"</formula>
    </cfRule>
  </conditionalFormatting>
  <conditionalFormatting sqref="Q632 Q635">
    <cfRule type="containsBlanks" dxfId="9172" priority="3622">
      <formula>LEN(TRIM(Q632))=0</formula>
    </cfRule>
    <cfRule type="cellIs" dxfId="9171" priority="3631" operator="equal">
      <formula>"REQUERIMIENTOS SUBSANADOS"</formula>
    </cfRule>
    <cfRule type="containsText" dxfId="9170" priority="3637" operator="containsText" text="NO SUBSANABLE">
      <formula>NOT(ISERROR(SEARCH("NO SUBSANABLE",Q632)))</formula>
    </cfRule>
    <cfRule type="containsText" dxfId="9169" priority="3638" operator="containsText" text="PENDIENTES POR SUBSANAR">
      <formula>NOT(ISERROR(SEARCH("PENDIENTES POR SUBSANAR",Q632)))</formula>
    </cfRule>
    <cfRule type="containsText" dxfId="9168" priority="3639" operator="containsText" text="SIN OBSERVACIÓN">
      <formula>NOT(ISERROR(SEARCH("SIN OBSERVACIÓN",Q632)))</formula>
    </cfRule>
  </conditionalFormatting>
  <conditionalFormatting sqref="R632 R635">
    <cfRule type="containsBlanks" dxfId="9167" priority="3621">
      <formula>LEN(TRIM(R632))=0</formula>
    </cfRule>
    <cfRule type="cellIs" dxfId="9166" priority="3623" operator="equal">
      <formula>"NO CUMPLEN CON LO SOLICITADO"</formula>
    </cfRule>
    <cfRule type="cellIs" dxfId="9165" priority="3624" operator="equal">
      <formula>"CUMPLEN CON LO SOLICITADO"</formula>
    </cfRule>
    <cfRule type="cellIs" dxfId="9164" priority="3625" operator="equal">
      <formula>"PENDIENTES"</formula>
    </cfRule>
    <cfRule type="cellIs" dxfId="9163" priority="3626" operator="equal">
      <formula>"NINGUNO"</formula>
    </cfRule>
  </conditionalFormatting>
  <conditionalFormatting sqref="H632 H635">
    <cfRule type="notContainsBlanks" dxfId="9162" priority="3620">
      <formula>LEN(TRIM(H632))&gt;0</formula>
    </cfRule>
  </conditionalFormatting>
  <conditionalFormatting sqref="G632 G635">
    <cfRule type="notContainsBlanks" dxfId="9161" priority="3619">
      <formula>LEN(TRIM(G632))&gt;0</formula>
    </cfRule>
  </conditionalFormatting>
  <conditionalFormatting sqref="F632 F635">
    <cfRule type="notContainsBlanks" dxfId="9160" priority="3618">
      <formula>LEN(TRIM(F632))&gt;0</formula>
    </cfRule>
  </conditionalFormatting>
  <conditionalFormatting sqref="E632 E635">
    <cfRule type="notContainsBlanks" dxfId="9159" priority="3617">
      <formula>LEN(TRIM(E632))&gt;0</formula>
    </cfRule>
  </conditionalFormatting>
  <conditionalFormatting sqref="D632 D635">
    <cfRule type="notContainsBlanks" dxfId="9158" priority="3616">
      <formula>LEN(TRIM(D632))&gt;0</formula>
    </cfRule>
  </conditionalFormatting>
  <conditionalFormatting sqref="C632 C635">
    <cfRule type="notContainsBlanks" dxfId="9157" priority="3615">
      <formula>LEN(TRIM(C632))&gt;0</formula>
    </cfRule>
  </conditionalFormatting>
  <conditionalFormatting sqref="I632 I635">
    <cfRule type="notContainsBlanks" dxfId="9156" priority="3614">
      <formula>LEN(TRIM(I632))&gt;0</formula>
    </cfRule>
  </conditionalFormatting>
  <conditionalFormatting sqref="N638">
    <cfRule type="expression" dxfId="9155" priority="3611">
      <formula>N638=" "</formula>
    </cfRule>
    <cfRule type="expression" dxfId="9154" priority="3612">
      <formula>N638="NO PRESENTÓ CERTIFICADO"</formula>
    </cfRule>
    <cfRule type="expression" dxfId="9153" priority="3613">
      <formula>N638="PRESENTÓ CERTIFICADO"</formula>
    </cfRule>
  </conditionalFormatting>
  <conditionalFormatting sqref="P638">
    <cfRule type="expression" dxfId="9152" priority="3598">
      <formula>Q638="NO SUBSANABLE"</formula>
    </cfRule>
    <cfRule type="expression" dxfId="9151" priority="3600">
      <formula>Q638="REQUERIMIENTOS SUBSANADOS"</formula>
    </cfRule>
    <cfRule type="expression" dxfId="9150" priority="3601">
      <formula>Q638="PENDIENTES POR SUBSANAR"</formula>
    </cfRule>
    <cfRule type="expression" dxfId="9149" priority="3606">
      <formula>Q638="SIN OBSERVACIÓN"</formula>
    </cfRule>
    <cfRule type="containsBlanks" dxfId="9148" priority="3607">
      <formula>LEN(TRIM(P638))=0</formula>
    </cfRule>
  </conditionalFormatting>
  <conditionalFormatting sqref="O638">
    <cfRule type="cellIs" dxfId="9147" priority="3599" operator="equal">
      <formula>"PENDIENTE POR DESCRIPCIÓN"</formula>
    </cfRule>
    <cfRule type="cellIs" dxfId="9146" priority="3603" operator="equal">
      <formula>"DESCRIPCIÓN INSUFICIENTE"</formula>
    </cfRule>
    <cfRule type="cellIs" dxfId="9145" priority="3604" operator="equal">
      <formula>"NO ESTÁ ACORDE A ITEM 5.2.1 (T.R.)"</formula>
    </cfRule>
    <cfRule type="cellIs" dxfId="9144" priority="3605" operator="equal">
      <formula>"ACORDE A ITEM 5.2.1 (T.R.)"</formula>
    </cfRule>
  </conditionalFormatting>
  <conditionalFormatting sqref="Q638">
    <cfRule type="containsBlanks" dxfId="9143" priority="3593">
      <formula>LEN(TRIM(Q638))=0</formula>
    </cfRule>
    <cfRule type="cellIs" dxfId="9142" priority="3602" operator="equal">
      <formula>"REQUERIMIENTOS SUBSANADOS"</formula>
    </cfRule>
    <cfRule type="containsText" dxfId="9141" priority="3608" operator="containsText" text="NO SUBSANABLE">
      <formula>NOT(ISERROR(SEARCH("NO SUBSANABLE",Q638)))</formula>
    </cfRule>
    <cfRule type="containsText" dxfId="9140" priority="3609" operator="containsText" text="PENDIENTES POR SUBSANAR">
      <formula>NOT(ISERROR(SEARCH("PENDIENTES POR SUBSANAR",Q638)))</formula>
    </cfRule>
    <cfRule type="containsText" dxfId="9139" priority="3610" operator="containsText" text="SIN OBSERVACIÓN">
      <formula>NOT(ISERROR(SEARCH("SIN OBSERVACIÓN",Q638)))</formula>
    </cfRule>
  </conditionalFormatting>
  <conditionalFormatting sqref="R638">
    <cfRule type="containsBlanks" dxfId="9138" priority="3592">
      <formula>LEN(TRIM(R638))=0</formula>
    </cfRule>
    <cfRule type="cellIs" dxfId="9137" priority="3594" operator="equal">
      <formula>"NO CUMPLEN CON LO SOLICITADO"</formula>
    </cfRule>
    <cfRule type="cellIs" dxfId="9136" priority="3595" operator="equal">
      <formula>"CUMPLEN CON LO SOLICITADO"</formula>
    </cfRule>
    <cfRule type="cellIs" dxfId="9135" priority="3596" operator="equal">
      <formula>"PENDIENTES"</formula>
    </cfRule>
    <cfRule type="cellIs" dxfId="9134" priority="3597" operator="equal">
      <formula>"NINGUNO"</formula>
    </cfRule>
  </conditionalFormatting>
  <conditionalFormatting sqref="H638">
    <cfRule type="notContainsBlanks" dxfId="9133" priority="3591">
      <formula>LEN(TRIM(H638))&gt;0</formula>
    </cfRule>
  </conditionalFormatting>
  <conditionalFormatting sqref="G638">
    <cfRule type="notContainsBlanks" dxfId="9132" priority="3590">
      <formula>LEN(TRIM(G638))&gt;0</formula>
    </cfRule>
  </conditionalFormatting>
  <conditionalFormatting sqref="F638">
    <cfRule type="notContainsBlanks" dxfId="9131" priority="3589">
      <formula>LEN(TRIM(F638))&gt;0</formula>
    </cfRule>
  </conditionalFormatting>
  <conditionalFormatting sqref="E638">
    <cfRule type="notContainsBlanks" dxfId="9130" priority="3588">
      <formula>LEN(TRIM(E638))&gt;0</formula>
    </cfRule>
  </conditionalFormatting>
  <conditionalFormatting sqref="D638">
    <cfRule type="notContainsBlanks" dxfId="9129" priority="3587">
      <formula>LEN(TRIM(D638))&gt;0</formula>
    </cfRule>
  </conditionalFormatting>
  <conditionalFormatting sqref="C638">
    <cfRule type="notContainsBlanks" dxfId="9128" priority="3586">
      <formula>LEN(TRIM(C638))&gt;0</formula>
    </cfRule>
  </conditionalFormatting>
  <conditionalFormatting sqref="I638">
    <cfRule type="notContainsBlanks" dxfId="9127" priority="3585">
      <formula>LEN(TRIM(I638))&gt;0</formula>
    </cfRule>
  </conditionalFormatting>
  <conditionalFormatting sqref="T629">
    <cfRule type="cellIs" dxfId="9126" priority="3583" operator="equal">
      <formula>"NO"</formula>
    </cfRule>
    <cfRule type="cellIs" dxfId="9125" priority="3584" operator="equal">
      <formula>"SI"</formula>
    </cfRule>
  </conditionalFormatting>
  <conditionalFormatting sqref="N641">
    <cfRule type="expression" dxfId="9124" priority="3580">
      <formula>N641=" "</formula>
    </cfRule>
    <cfRule type="expression" dxfId="9123" priority="3581">
      <formula>N641="NO PRESENTÓ CERTIFICADO"</formula>
    </cfRule>
    <cfRule type="expression" dxfId="9122" priority="3582">
      <formula>N641="PRESENTÓ CERTIFICADO"</formula>
    </cfRule>
  </conditionalFormatting>
  <conditionalFormatting sqref="P641">
    <cfRule type="expression" dxfId="9121" priority="3567">
      <formula>Q641="NO SUBSANABLE"</formula>
    </cfRule>
    <cfRule type="expression" dxfId="9120" priority="3569">
      <formula>Q641="REQUERIMIENTOS SUBSANADOS"</formula>
    </cfRule>
    <cfRule type="expression" dxfId="9119" priority="3570">
      <formula>Q641="PENDIENTES POR SUBSANAR"</formula>
    </cfRule>
    <cfRule type="expression" dxfId="9118" priority="3575">
      <formula>Q641="SIN OBSERVACIÓN"</formula>
    </cfRule>
    <cfRule type="containsBlanks" dxfId="9117" priority="3576">
      <formula>LEN(TRIM(P641))=0</formula>
    </cfRule>
  </conditionalFormatting>
  <conditionalFormatting sqref="O641">
    <cfRule type="cellIs" dxfId="9116" priority="3568" operator="equal">
      <formula>"PENDIENTE POR DESCRIPCIÓN"</formula>
    </cfRule>
    <cfRule type="cellIs" dxfId="9115" priority="3572" operator="equal">
      <formula>"DESCRIPCIÓN INSUFICIENTE"</formula>
    </cfRule>
    <cfRule type="cellIs" dxfId="9114" priority="3573" operator="equal">
      <formula>"NO ESTÁ ACORDE A ITEM 5.2.1 (T.R.)"</formula>
    </cfRule>
    <cfRule type="cellIs" dxfId="9113" priority="3574" operator="equal">
      <formula>"ACORDE A ITEM 5.2.1 (T.R.)"</formula>
    </cfRule>
  </conditionalFormatting>
  <conditionalFormatting sqref="Q641">
    <cfRule type="containsBlanks" dxfId="9112" priority="3562">
      <formula>LEN(TRIM(Q641))=0</formula>
    </cfRule>
    <cfRule type="cellIs" dxfId="9111" priority="3571" operator="equal">
      <formula>"REQUERIMIENTOS SUBSANADOS"</formula>
    </cfRule>
    <cfRule type="containsText" dxfId="9110" priority="3577" operator="containsText" text="NO SUBSANABLE">
      <formula>NOT(ISERROR(SEARCH("NO SUBSANABLE",Q641)))</formula>
    </cfRule>
    <cfRule type="containsText" dxfId="9109" priority="3578" operator="containsText" text="PENDIENTES POR SUBSANAR">
      <formula>NOT(ISERROR(SEARCH("PENDIENTES POR SUBSANAR",Q641)))</formula>
    </cfRule>
    <cfRule type="containsText" dxfId="9108" priority="3579" operator="containsText" text="SIN OBSERVACIÓN">
      <formula>NOT(ISERROR(SEARCH("SIN OBSERVACIÓN",Q641)))</formula>
    </cfRule>
  </conditionalFormatting>
  <conditionalFormatting sqref="R641">
    <cfRule type="containsBlanks" dxfId="9107" priority="3561">
      <formula>LEN(TRIM(R641))=0</formula>
    </cfRule>
    <cfRule type="cellIs" dxfId="9106" priority="3563" operator="equal">
      <formula>"NO CUMPLEN CON LO SOLICITADO"</formula>
    </cfRule>
    <cfRule type="cellIs" dxfId="9105" priority="3564" operator="equal">
      <formula>"CUMPLEN CON LO SOLICITADO"</formula>
    </cfRule>
    <cfRule type="cellIs" dxfId="9104" priority="3565" operator="equal">
      <formula>"PENDIENTES"</formula>
    </cfRule>
    <cfRule type="cellIs" dxfId="9103" priority="3566" operator="equal">
      <formula>"NINGUNO"</formula>
    </cfRule>
  </conditionalFormatting>
  <conditionalFormatting sqref="H641">
    <cfRule type="notContainsBlanks" dxfId="9102" priority="3560">
      <formula>LEN(TRIM(H641))&gt;0</formula>
    </cfRule>
  </conditionalFormatting>
  <conditionalFormatting sqref="G641">
    <cfRule type="notContainsBlanks" dxfId="9101" priority="3559">
      <formula>LEN(TRIM(G641))&gt;0</formula>
    </cfRule>
  </conditionalFormatting>
  <conditionalFormatting sqref="F641">
    <cfRule type="notContainsBlanks" dxfId="9100" priority="3558">
      <formula>LEN(TRIM(F641))&gt;0</formula>
    </cfRule>
  </conditionalFormatting>
  <conditionalFormatting sqref="E641">
    <cfRule type="notContainsBlanks" dxfId="9099" priority="3557">
      <formula>LEN(TRIM(E641))&gt;0</formula>
    </cfRule>
  </conditionalFormatting>
  <conditionalFormatting sqref="D641">
    <cfRule type="notContainsBlanks" dxfId="9098" priority="3556">
      <formula>LEN(TRIM(D641))&gt;0</formula>
    </cfRule>
  </conditionalFormatting>
  <conditionalFormatting sqref="C641">
    <cfRule type="notContainsBlanks" dxfId="9097" priority="3555">
      <formula>LEN(TRIM(C641))&gt;0</formula>
    </cfRule>
  </conditionalFormatting>
  <conditionalFormatting sqref="I641">
    <cfRule type="notContainsBlanks" dxfId="9096" priority="3554">
      <formula>LEN(TRIM(I641))&gt;0</formula>
    </cfRule>
  </conditionalFormatting>
  <conditionalFormatting sqref="S629 S632 S635 S638 S641">
    <cfRule type="cellIs" dxfId="9095" priority="3552" operator="greaterThan">
      <formula>0</formula>
    </cfRule>
    <cfRule type="cellIs" dxfId="9094" priority="3553" operator="equal">
      <formula>0</formula>
    </cfRule>
  </conditionalFormatting>
  <conditionalFormatting sqref="T644">
    <cfRule type="cellIs" dxfId="9093" priority="3550" operator="equal">
      <formula>"NO CUMPLE"</formula>
    </cfRule>
    <cfRule type="cellIs" dxfId="9092" priority="3551" operator="equal">
      <formula>"CUMPLE"</formula>
    </cfRule>
  </conditionalFormatting>
  <conditionalFormatting sqref="N651">
    <cfRule type="expression" dxfId="9091" priority="3477">
      <formula>N651=" "</formula>
    </cfRule>
    <cfRule type="expression" dxfId="9090" priority="3478">
      <formula>N651="NO PRESENTÓ CERTIFICADO"</formula>
    </cfRule>
    <cfRule type="expression" dxfId="9089" priority="3479">
      <formula>N651="PRESENTÓ CERTIFICADO"</formula>
    </cfRule>
  </conditionalFormatting>
  <conditionalFormatting sqref="P651">
    <cfRule type="expression" dxfId="9088" priority="3464">
      <formula>Q651="NO SUBSANABLE"</formula>
    </cfRule>
    <cfRule type="expression" dxfId="9087" priority="3466">
      <formula>Q651="REQUERIMIENTOS SUBSANADOS"</formula>
    </cfRule>
    <cfRule type="expression" dxfId="9086" priority="3467">
      <formula>Q651="PENDIENTES POR SUBSANAR"</formula>
    </cfRule>
    <cfRule type="expression" dxfId="9085" priority="3472">
      <formula>Q651="SIN OBSERVACIÓN"</formula>
    </cfRule>
    <cfRule type="containsBlanks" dxfId="9084" priority="3473">
      <formula>LEN(TRIM(P651))=0</formula>
    </cfRule>
  </conditionalFormatting>
  <conditionalFormatting sqref="O651">
    <cfRule type="cellIs" dxfId="9083" priority="3465" operator="equal">
      <formula>"PENDIENTE POR DESCRIPCIÓN"</formula>
    </cfRule>
    <cfRule type="cellIs" dxfId="9082" priority="3469" operator="equal">
      <formula>"DESCRIPCIÓN INSUFICIENTE"</formula>
    </cfRule>
    <cfRule type="cellIs" dxfId="9081" priority="3470" operator="equal">
      <formula>"NO ESTÁ ACORDE A ITEM 5.2.1 (T.R.)"</formula>
    </cfRule>
    <cfRule type="cellIs" dxfId="9080" priority="3471" operator="equal">
      <formula>"ACORDE A ITEM 5.2.1 (T.R.)"</formula>
    </cfRule>
  </conditionalFormatting>
  <conditionalFormatting sqref="Q651">
    <cfRule type="containsBlanks" dxfId="9079" priority="3459">
      <formula>LEN(TRIM(Q651))=0</formula>
    </cfRule>
    <cfRule type="cellIs" dxfId="9078" priority="3468" operator="equal">
      <formula>"REQUERIMIENTOS SUBSANADOS"</formula>
    </cfRule>
    <cfRule type="containsText" dxfId="9077" priority="3474" operator="containsText" text="NO SUBSANABLE">
      <formula>NOT(ISERROR(SEARCH("NO SUBSANABLE",Q651)))</formula>
    </cfRule>
    <cfRule type="containsText" dxfId="9076" priority="3475" operator="containsText" text="PENDIENTES POR SUBSANAR">
      <formula>NOT(ISERROR(SEARCH("PENDIENTES POR SUBSANAR",Q651)))</formula>
    </cfRule>
    <cfRule type="containsText" dxfId="9075" priority="3476" operator="containsText" text="SIN OBSERVACIÓN">
      <formula>NOT(ISERROR(SEARCH("SIN OBSERVACIÓN",Q651)))</formula>
    </cfRule>
  </conditionalFormatting>
  <conditionalFormatting sqref="R651">
    <cfRule type="containsBlanks" dxfId="9074" priority="3458">
      <formula>LEN(TRIM(R651))=0</formula>
    </cfRule>
    <cfRule type="cellIs" dxfId="9073" priority="3460" operator="equal">
      <formula>"NO CUMPLEN CON LO SOLICITADO"</formula>
    </cfRule>
    <cfRule type="cellIs" dxfId="9072" priority="3461" operator="equal">
      <formula>"CUMPLEN CON LO SOLICITADO"</formula>
    </cfRule>
    <cfRule type="cellIs" dxfId="9071" priority="3462" operator="equal">
      <formula>"PENDIENTES"</formula>
    </cfRule>
    <cfRule type="cellIs" dxfId="9070" priority="3463" operator="equal">
      <formula>"NINGUNO"</formula>
    </cfRule>
  </conditionalFormatting>
  <conditionalFormatting sqref="B666">
    <cfRule type="cellIs" dxfId="9069" priority="3456" operator="equal">
      <formula>"NO CUMPLE CON LA EXPERIENCIA REQUERIDA"</formula>
    </cfRule>
    <cfRule type="cellIs" dxfId="9068" priority="3457" operator="equal">
      <formula>"CUMPLE CON LA EXPERIENCIA REQUERIDA"</formula>
    </cfRule>
  </conditionalFormatting>
  <conditionalFormatting sqref="H651">
    <cfRule type="notContainsBlanks" dxfId="9067" priority="3455">
      <formula>LEN(TRIM(H651))&gt;0</formula>
    </cfRule>
  </conditionalFormatting>
  <conditionalFormatting sqref="G651">
    <cfRule type="notContainsBlanks" dxfId="9066" priority="3454">
      <formula>LEN(TRIM(G651))&gt;0</formula>
    </cfRule>
  </conditionalFormatting>
  <conditionalFormatting sqref="F651">
    <cfRule type="notContainsBlanks" dxfId="9065" priority="3453">
      <formula>LEN(TRIM(F651))&gt;0</formula>
    </cfRule>
  </conditionalFormatting>
  <conditionalFormatting sqref="E651">
    <cfRule type="notContainsBlanks" dxfId="9064" priority="3452">
      <formula>LEN(TRIM(E651))&gt;0</formula>
    </cfRule>
  </conditionalFormatting>
  <conditionalFormatting sqref="D651">
    <cfRule type="notContainsBlanks" dxfId="9063" priority="3451">
      <formula>LEN(TRIM(D651))&gt;0</formula>
    </cfRule>
  </conditionalFormatting>
  <conditionalFormatting sqref="C651">
    <cfRule type="notContainsBlanks" dxfId="9062" priority="3450">
      <formula>LEN(TRIM(C651))&gt;0</formula>
    </cfRule>
  </conditionalFormatting>
  <conditionalFormatting sqref="I651">
    <cfRule type="notContainsBlanks" dxfId="9061" priority="3449">
      <formula>LEN(TRIM(I651))&gt;0</formula>
    </cfRule>
  </conditionalFormatting>
  <conditionalFormatting sqref="N654 N657">
    <cfRule type="expression" dxfId="9060" priority="3446">
      <formula>N654=" "</formula>
    </cfRule>
    <cfRule type="expression" dxfId="9059" priority="3447">
      <formula>N654="NO PRESENTÓ CERTIFICADO"</formula>
    </cfRule>
    <cfRule type="expression" dxfId="9058" priority="3448">
      <formula>N654="PRESENTÓ CERTIFICADO"</formula>
    </cfRule>
  </conditionalFormatting>
  <conditionalFormatting sqref="P654 P657">
    <cfRule type="expression" dxfId="9057" priority="3433">
      <formula>Q654="NO SUBSANABLE"</formula>
    </cfRule>
    <cfRule type="expression" dxfId="9056" priority="3435">
      <formula>Q654="REQUERIMIENTOS SUBSANADOS"</formula>
    </cfRule>
    <cfRule type="expression" dxfId="9055" priority="3436">
      <formula>Q654="PENDIENTES POR SUBSANAR"</formula>
    </cfRule>
    <cfRule type="expression" dxfId="9054" priority="3441">
      <formula>Q654="SIN OBSERVACIÓN"</formula>
    </cfRule>
    <cfRule type="containsBlanks" dxfId="9053" priority="3442">
      <formula>LEN(TRIM(P654))=0</formula>
    </cfRule>
  </conditionalFormatting>
  <conditionalFormatting sqref="O654 O657">
    <cfRule type="cellIs" dxfId="9052" priority="3434" operator="equal">
      <formula>"PENDIENTE POR DESCRIPCIÓN"</formula>
    </cfRule>
    <cfRule type="cellIs" dxfId="9051" priority="3438" operator="equal">
      <formula>"DESCRIPCIÓN INSUFICIENTE"</formula>
    </cfRule>
    <cfRule type="cellIs" dxfId="9050" priority="3439" operator="equal">
      <formula>"NO ESTÁ ACORDE A ITEM 5.2.1 (T.R.)"</formula>
    </cfRule>
    <cfRule type="cellIs" dxfId="9049" priority="3440" operator="equal">
      <formula>"ACORDE A ITEM 5.2.1 (T.R.)"</formula>
    </cfRule>
  </conditionalFormatting>
  <conditionalFormatting sqref="Q654 Q657">
    <cfRule type="containsBlanks" dxfId="9048" priority="3428">
      <formula>LEN(TRIM(Q654))=0</formula>
    </cfRule>
    <cfRule type="cellIs" dxfId="9047" priority="3437" operator="equal">
      <formula>"REQUERIMIENTOS SUBSANADOS"</formula>
    </cfRule>
    <cfRule type="containsText" dxfId="9046" priority="3443" operator="containsText" text="NO SUBSANABLE">
      <formula>NOT(ISERROR(SEARCH("NO SUBSANABLE",Q654)))</formula>
    </cfRule>
    <cfRule type="containsText" dxfId="9045" priority="3444" operator="containsText" text="PENDIENTES POR SUBSANAR">
      <formula>NOT(ISERROR(SEARCH("PENDIENTES POR SUBSANAR",Q654)))</formula>
    </cfRule>
    <cfRule type="containsText" dxfId="9044" priority="3445" operator="containsText" text="SIN OBSERVACIÓN">
      <formula>NOT(ISERROR(SEARCH("SIN OBSERVACIÓN",Q654)))</formula>
    </cfRule>
  </conditionalFormatting>
  <conditionalFormatting sqref="R654 R657">
    <cfRule type="containsBlanks" dxfId="9043" priority="3427">
      <formula>LEN(TRIM(R654))=0</formula>
    </cfRule>
    <cfRule type="cellIs" dxfId="9042" priority="3429" operator="equal">
      <formula>"NO CUMPLEN CON LO SOLICITADO"</formula>
    </cfRule>
    <cfRule type="cellIs" dxfId="9041" priority="3430" operator="equal">
      <formula>"CUMPLEN CON LO SOLICITADO"</formula>
    </cfRule>
    <cfRule type="cellIs" dxfId="9040" priority="3431" operator="equal">
      <formula>"PENDIENTES"</formula>
    </cfRule>
    <cfRule type="cellIs" dxfId="9039" priority="3432" operator="equal">
      <formula>"NINGUNO"</formula>
    </cfRule>
  </conditionalFormatting>
  <conditionalFormatting sqref="H654 H657">
    <cfRule type="notContainsBlanks" dxfId="9038" priority="3426">
      <formula>LEN(TRIM(H654))&gt;0</formula>
    </cfRule>
  </conditionalFormatting>
  <conditionalFormatting sqref="G654 G657">
    <cfRule type="notContainsBlanks" dxfId="9037" priority="3425">
      <formula>LEN(TRIM(G654))&gt;0</formula>
    </cfRule>
  </conditionalFormatting>
  <conditionalFormatting sqref="F654 F657">
    <cfRule type="notContainsBlanks" dxfId="9036" priority="3424">
      <formula>LEN(TRIM(F654))&gt;0</formula>
    </cfRule>
  </conditionalFormatting>
  <conditionalFormatting sqref="E654 E657">
    <cfRule type="notContainsBlanks" dxfId="9035" priority="3423">
      <formula>LEN(TRIM(E654))&gt;0</formula>
    </cfRule>
  </conditionalFormatting>
  <conditionalFormatting sqref="D654 D657">
    <cfRule type="notContainsBlanks" dxfId="9034" priority="3422">
      <formula>LEN(TRIM(D654))&gt;0</formula>
    </cfRule>
  </conditionalFormatting>
  <conditionalFormatting sqref="C654 C657">
    <cfRule type="notContainsBlanks" dxfId="9033" priority="3421">
      <formula>LEN(TRIM(C654))&gt;0</formula>
    </cfRule>
  </conditionalFormatting>
  <conditionalFormatting sqref="I654 I657">
    <cfRule type="notContainsBlanks" dxfId="9032" priority="3420">
      <formula>LEN(TRIM(I654))&gt;0</formula>
    </cfRule>
  </conditionalFormatting>
  <conditionalFormatting sqref="N660">
    <cfRule type="expression" dxfId="9031" priority="3417">
      <formula>N660=" "</formula>
    </cfRule>
    <cfRule type="expression" dxfId="9030" priority="3418">
      <formula>N660="NO PRESENTÓ CERTIFICADO"</formula>
    </cfRule>
    <cfRule type="expression" dxfId="9029" priority="3419">
      <formula>N660="PRESENTÓ CERTIFICADO"</formula>
    </cfRule>
  </conditionalFormatting>
  <conditionalFormatting sqref="P660">
    <cfRule type="expression" dxfId="9028" priority="3404">
      <formula>Q660="NO SUBSANABLE"</formula>
    </cfRule>
    <cfRule type="expression" dxfId="9027" priority="3406">
      <formula>Q660="REQUERIMIENTOS SUBSANADOS"</formula>
    </cfRule>
    <cfRule type="expression" dxfId="9026" priority="3407">
      <formula>Q660="PENDIENTES POR SUBSANAR"</formula>
    </cfRule>
    <cfRule type="expression" dxfId="9025" priority="3412">
      <formula>Q660="SIN OBSERVACIÓN"</formula>
    </cfRule>
    <cfRule type="containsBlanks" dxfId="9024" priority="3413">
      <formula>LEN(TRIM(P660))=0</formula>
    </cfRule>
  </conditionalFormatting>
  <conditionalFormatting sqref="O660">
    <cfRule type="cellIs" dxfId="9023" priority="3405" operator="equal">
      <formula>"PENDIENTE POR DESCRIPCIÓN"</formula>
    </cfRule>
    <cfRule type="cellIs" dxfId="9022" priority="3409" operator="equal">
      <formula>"DESCRIPCIÓN INSUFICIENTE"</formula>
    </cfRule>
    <cfRule type="cellIs" dxfId="9021" priority="3410" operator="equal">
      <formula>"NO ESTÁ ACORDE A ITEM 5.2.1 (T.R.)"</formula>
    </cfRule>
    <cfRule type="cellIs" dxfId="9020" priority="3411" operator="equal">
      <formula>"ACORDE A ITEM 5.2.1 (T.R.)"</formula>
    </cfRule>
  </conditionalFormatting>
  <conditionalFormatting sqref="Q660">
    <cfRule type="containsBlanks" dxfId="9019" priority="3399">
      <formula>LEN(TRIM(Q660))=0</formula>
    </cfRule>
    <cfRule type="cellIs" dxfId="9018" priority="3408" operator="equal">
      <formula>"REQUERIMIENTOS SUBSANADOS"</formula>
    </cfRule>
    <cfRule type="containsText" dxfId="9017" priority="3414" operator="containsText" text="NO SUBSANABLE">
      <formula>NOT(ISERROR(SEARCH("NO SUBSANABLE",Q660)))</formula>
    </cfRule>
    <cfRule type="containsText" dxfId="9016" priority="3415" operator="containsText" text="PENDIENTES POR SUBSANAR">
      <formula>NOT(ISERROR(SEARCH("PENDIENTES POR SUBSANAR",Q660)))</formula>
    </cfRule>
    <cfRule type="containsText" dxfId="9015" priority="3416" operator="containsText" text="SIN OBSERVACIÓN">
      <formula>NOT(ISERROR(SEARCH("SIN OBSERVACIÓN",Q660)))</formula>
    </cfRule>
  </conditionalFormatting>
  <conditionalFormatting sqref="R660">
    <cfRule type="containsBlanks" dxfId="9014" priority="3398">
      <formula>LEN(TRIM(R660))=0</formula>
    </cfRule>
    <cfRule type="cellIs" dxfId="9013" priority="3400" operator="equal">
      <formula>"NO CUMPLEN CON LO SOLICITADO"</formula>
    </cfRule>
    <cfRule type="cellIs" dxfId="9012" priority="3401" operator="equal">
      <formula>"CUMPLEN CON LO SOLICITADO"</formula>
    </cfRule>
    <cfRule type="cellIs" dxfId="9011" priority="3402" operator="equal">
      <formula>"PENDIENTES"</formula>
    </cfRule>
    <cfRule type="cellIs" dxfId="9010" priority="3403" operator="equal">
      <formula>"NINGUNO"</formula>
    </cfRule>
  </conditionalFormatting>
  <conditionalFormatting sqref="H660">
    <cfRule type="notContainsBlanks" dxfId="9009" priority="3397">
      <formula>LEN(TRIM(H660))&gt;0</formula>
    </cfRule>
  </conditionalFormatting>
  <conditionalFormatting sqref="G660">
    <cfRule type="notContainsBlanks" dxfId="9008" priority="3396">
      <formula>LEN(TRIM(G660))&gt;0</formula>
    </cfRule>
  </conditionalFormatting>
  <conditionalFormatting sqref="F660">
    <cfRule type="notContainsBlanks" dxfId="9007" priority="3395">
      <formula>LEN(TRIM(F660))&gt;0</formula>
    </cfRule>
  </conditionalFormatting>
  <conditionalFormatting sqref="E660">
    <cfRule type="notContainsBlanks" dxfId="9006" priority="3394">
      <formula>LEN(TRIM(E660))&gt;0</formula>
    </cfRule>
  </conditionalFormatting>
  <conditionalFormatting sqref="D660">
    <cfRule type="notContainsBlanks" dxfId="9005" priority="3393">
      <formula>LEN(TRIM(D660))&gt;0</formula>
    </cfRule>
  </conditionalFormatting>
  <conditionalFormatting sqref="C660">
    <cfRule type="notContainsBlanks" dxfId="9004" priority="3392">
      <formula>LEN(TRIM(C660))&gt;0</formula>
    </cfRule>
  </conditionalFormatting>
  <conditionalFormatting sqref="I660">
    <cfRule type="notContainsBlanks" dxfId="9003" priority="3391">
      <formula>LEN(TRIM(I660))&gt;0</formula>
    </cfRule>
  </conditionalFormatting>
  <conditionalFormatting sqref="T651">
    <cfRule type="cellIs" dxfId="9002" priority="3389" operator="equal">
      <formula>"NO"</formula>
    </cfRule>
    <cfRule type="cellIs" dxfId="9001" priority="3390" operator="equal">
      <formula>"SI"</formula>
    </cfRule>
  </conditionalFormatting>
  <conditionalFormatting sqref="N663">
    <cfRule type="expression" dxfId="9000" priority="3386">
      <formula>N663=" "</formula>
    </cfRule>
    <cfRule type="expression" dxfId="8999" priority="3387">
      <formula>N663="NO PRESENTÓ CERTIFICADO"</formula>
    </cfRule>
    <cfRule type="expression" dxfId="8998" priority="3388">
      <formula>N663="PRESENTÓ CERTIFICADO"</formula>
    </cfRule>
  </conditionalFormatting>
  <conditionalFormatting sqref="P663">
    <cfRule type="expression" dxfId="8997" priority="3373">
      <formula>Q663="NO SUBSANABLE"</formula>
    </cfRule>
    <cfRule type="expression" dxfId="8996" priority="3375">
      <formula>Q663="REQUERIMIENTOS SUBSANADOS"</formula>
    </cfRule>
    <cfRule type="expression" dxfId="8995" priority="3376">
      <formula>Q663="PENDIENTES POR SUBSANAR"</formula>
    </cfRule>
    <cfRule type="expression" dxfId="8994" priority="3381">
      <formula>Q663="SIN OBSERVACIÓN"</formula>
    </cfRule>
    <cfRule type="containsBlanks" dxfId="8993" priority="3382">
      <formula>LEN(TRIM(P663))=0</formula>
    </cfRule>
  </conditionalFormatting>
  <conditionalFormatting sqref="O663">
    <cfRule type="cellIs" dxfId="8992" priority="3374" operator="equal">
      <formula>"PENDIENTE POR DESCRIPCIÓN"</formula>
    </cfRule>
    <cfRule type="cellIs" dxfId="8991" priority="3378" operator="equal">
      <formula>"DESCRIPCIÓN INSUFICIENTE"</formula>
    </cfRule>
    <cfRule type="cellIs" dxfId="8990" priority="3379" operator="equal">
      <formula>"NO ESTÁ ACORDE A ITEM 5.2.1 (T.R.)"</formula>
    </cfRule>
    <cfRule type="cellIs" dxfId="8989" priority="3380" operator="equal">
      <formula>"ACORDE A ITEM 5.2.1 (T.R.)"</formula>
    </cfRule>
  </conditionalFormatting>
  <conditionalFormatting sqref="Q663">
    <cfRule type="containsBlanks" dxfId="8988" priority="3368">
      <formula>LEN(TRIM(Q663))=0</formula>
    </cfRule>
    <cfRule type="cellIs" dxfId="8987" priority="3377" operator="equal">
      <formula>"REQUERIMIENTOS SUBSANADOS"</formula>
    </cfRule>
    <cfRule type="containsText" dxfId="8986" priority="3383" operator="containsText" text="NO SUBSANABLE">
      <formula>NOT(ISERROR(SEARCH("NO SUBSANABLE",Q663)))</formula>
    </cfRule>
    <cfRule type="containsText" dxfId="8985" priority="3384" operator="containsText" text="PENDIENTES POR SUBSANAR">
      <formula>NOT(ISERROR(SEARCH("PENDIENTES POR SUBSANAR",Q663)))</formula>
    </cfRule>
    <cfRule type="containsText" dxfId="8984" priority="3385" operator="containsText" text="SIN OBSERVACIÓN">
      <formula>NOT(ISERROR(SEARCH("SIN OBSERVACIÓN",Q663)))</formula>
    </cfRule>
  </conditionalFormatting>
  <conditionalFormatting sqref="R663">
    <cfRule type="containsBlanks" dxfId="8983" priority="3367">
      <formula>LEN(TRIM(R663))=0</formula>
    </cfRule>
    <cfRule type="cellIs" dxfId="8982" priority="3369" operator="equal">
      <formula>"NO CUMPLEN CON LO SOLICITADO"</formula>
    </cfRule>
    <cfRule type="cellIs" dxfId="8981" priority="3370" operator="equal">
      <formula>"CUMPLEN CON LO SOLICITADO"</formula>
    </cfRule>
    <cfRule type="cellIs" dxfId="8980" priority="3371" operator="equal">
      <formula>"PENDIENTES"</formula>
    </cfRule>
    <cfRule type="cellIs" dxfId="8979" priority="3372" operator="equal">
      <formula>"NINGUNO"</formula>
    </cfRule>
  </conditionalFormatting>
  <conditionalFormatting sqref="H663">
    <cfRule type="notContainsBlanks" dxfId="8978" priority="3366">
      <formula>LEN(TRIM(H663))&gt;0</formula>
    </cfRule>
  </conditionalFormatting>
  <conditionalFormatting sqref="G663">
    <cfRule type="notContainsBlanks" dxfId="8977" priority="3365">
      <formula>LEN(TRIM(G663))&gt;0</formula>
    </cfRule>
  </conditionalFormatting>
  <conditionalFormatting sqref="F663">
    <cfRule type="notContainsBlanks" dxfId="8976" priority="3364">
      <formula>LEN(TRIM(F663))&gt;0</formula>
    </cfRule>
  </conditionalFormatting>
  <conditionalFormatting sqref="E663">
    <cfRule type="notContainsBlanks" dxfId="8975" priority="3363">
      <formula>LEN(TRIM(E663))&gt;0</formula>
    </cfRule>
  </conditionalFormatting>
  <conditionalFormatting sqref="D663">
    <cfRule type="notContainsBlanks" dxfId="8974" priority="3362">
      <formula>LEN(TRIM(D663))&gt;0</formula>
    </cfRule>
  </conditionalFormatting>
  <conditionalFormatting sqref="C663">
    <cfRule type="notContainsBlanks" dxfId="8973" priority="3361">
      <formula>LEN(TRIM(C663))&gt;0</formula>
    </cfRule>
  </conditionalFormatting>
  <conditionalFormatting sqref="I663">
    <cfRule type="notContainsBlanks" dxfId="8972" priority="3360">
      <formula>LEN(TRIM(I663))&gt;0</formula>
    </cfRule>
  </conditionalFormatting>
  <conditionalFormatting sqref="S651 S654 S657 S660 S663">
    <cfRule type="cellIs" dxfId="8971" priority="3358" operator="greaterThan">
      <formula>0</formula>
    </cfRule>
    <cfRule type="cellIs" dxfId="8970" priority="3359" operator="equal">
      <formula>0</formula>
    </cfRule>
  </conditionalFormatting>
  <conditionalFormatting sqref="T666">
    <cfRule type="cellIs" dxfId="8969" priority="3356" operator="equal">
      <formula>"NO CUMPLE"</formula>
    </cfRule>
    <cfRule type="cellIs" dxfId="8968" priority="3357" operator="equal">
      <formula>"CUMPLE"</formula>
    </cfRule>
  </conditionalFormatting>
  <conditionalFormatting sqref="J35">
    <cfRule type="cellIs" dxfId="8967" priority="3280" operator="equal">
      <formula>"NO CUMPLE"</formula>
    </cfRule>
    <cfRule type="cellIs" dxfId="8966" priority="3281" operator="equal">
      <formula>"CUMPLE"</formula>
    </cfRule>
  </conditionalFormatting>
  <conditionalFormatting sqref="J36:J37">
    <cfRule type="cellIs" dxfId="8965" priority="3274" operator="equal">
      <formula>"NO CUMPLE"</formula>
    </cfRule>
    <cfRule type="cellIs" dxfId="8964" priority="3275" operator="equal">
      <formula>"CUMPLE"</formula>
    </cfRule>
  </conditionalFormatting>
  <conditionalFormatting sqref="J38">
    <cfRule type="cellIs" dxfId="8963" priority="3266" operator="equal">
      <formula>"NO CUMPLE"</formula>
    </cfRule>
    <cfRule type="cellIs" dxfId="8962" priority="3267" operator="equal">
      <formula>"CUMPLE"</formula>
    </cfRule>
  </conditionalFormatting>
  <conditionalFormatting sqref="J39:J40">
    <cfRule type="cellIs" dxfId="8961" priority="3260" operator="equal">
      <formula>"NO CUMPLE"</formula>
    </cfRule>
    <cfRule type="cellIs" dxfId="8960" priority="3261" operator="equal">
      <formula>"CUMPLE"</formula>
    </cfRule>
  </conditionalFormatting>
  <conditionalFormatting sqref="J41">
    <cfRule type="cellIs" dxfId="8959" priority="3252" operator="equal">
      <formula>"NO CUMPLE"</formula>
    </cfRule>
    <cfRule type="cellIs" dxfId="8958" priority="3253" operator="equal">
      <formula>"CUMPLE"</formula>
    </cfRule>
  </conditionalFormatting>
  <conditionalFormatting sqref="J42:J43">
    <cfRule type="cellIs" dxfId="8957" priority="3246" operator="equal">
      <formula>"NO CUMPLE"</formula>
    </cfRule>
    <cfRule type="cellIs" dxfId="8956" priority="3247" operator="equal">
      <formula>"CUMPLE"</formula>
    </cfRule>
  </conditionalFormatting>
  <conditionalFormatting sqref="J44">
    <cfRule type="cellIs" dxfId="8955" priority="3238" operator="equal">
      <formula>"NO CUMPLE"</formula>
    </cfRule>
    <cfRule type="cellIs" dxfId="8954" priority="3239" operator="equal">
      <formula>"CUMPLE"</formula>
    </cfRule>
  </conditionalFormatting>
  <conditionalFormatting sqref="J45:J46">
    <cfRule type="cellIs" dxfId="8953" priority="3232" operator="equal">
      <formula>"NO CUMPLE"</formula>
    </cfRule>
    <cfRule type="cellIs" dxfId="8952" priority="3233" operator="equal">
      <formula>"CUMPLE"</formula>
    </cfRule>
  </conditionalFormatting>
  <conditionalFormatting sqref="J47">
    <cfRule type="cellIs" dxfId="8951" priority="3224" operator="equal">
      <formula>"NO CUMPLE"</formula>
    </cfRule>
    <cfRule type="cellIs" dxfId="8950" priority="3225" operator="equal">
      <formula>"CUMPLE"</formula>
    </cfRule>
  </conditionalFormatting>
  <conditionalFormatting sqref="J48:J49">
    <cfRule type="cellIs" dxfId="8949" priority="3218" operator="equal">
      <formula>"NO CUMPLE"</formula>
    </cfRule>
    <cfRule type="cellIs" dxfId="8948" priority="3219" operator="equal">
      <formula>"CUMPLE"</formula>
    </cfRule>
  </conditionalFormatting>
  <conditionalFormatting sqref="J57">
    <cfRule type="cellIs" dxfId="8947" priority="3210" operator="equal">
      <formula>"NO CUMPLE"</formula>
    </cfRule>
    <cfRule type="cellIs" dxfId="8946" priority="3211" operator="equal">
      <formula>"CUMPLE"</formula>
    </cfRule>
  </conditionalFormatting>
  <conditionalFormatting sqref="J352">
    <cfRule type="cellIs" dxfId="8945" priority="2258" operator="equal">
      <formula>"NO CUMPLE"</formula>
    </cfRule>
    <cfRule type="cellIs" dxfId="8944" priority="2259" operator="equal">
      <formula>"CUMPLE"</formula>
    </cfRule>
  </conditionalFormatting>
  <conditionalFormatting sqref="J58:J59">
    <cfRule type="cellIs" dxfId="8943" priority="3204" operator="equal">
      <formula>"NO CUMPLE"</formula>
    </cfRule>
    <cfRule type="cellIs" dxfId="8942" priority="3205" operator="equal">
      <formula>"CUMPLE"</formula>
    </cfRule>
  </conditionalFormatting>
  <conditionalFormatting sqref="J60">
    <cfRule type="cellIs" dxfId="8941" priority="3196" operator="equal">
      <formula>"NO CUMPLE"</formula>
    </cfRule>
    <cfRule type="cellIs" dxfId="8940" priority="3197" operator="equal">
      <formula>"CUMPLE"</formula>
    </cfRule>
  </conditionalFormatting>
  <conditionalFormatting sqref="J355">
    <cfRule type="cellIs" dxfId="8939" priority="2244" operator="equal">
      <formula>"NO CUMPLE"</formula>
    </cfRule>
    <cfRule type="cellIs" dxfId="8938" priority="2245" operator="equal">
      <formula>"CUMPLE"</formula>
    </cfRule>
  </conditionalFormatting>
  <conditionalFormatting sqref="J61:J62">
    <cfRule type="cellIs" dxfId="8937" priority="3190" operator="equal">
      <formula>"NO CUMPLE"</formula>
    </cfRule>
    <cfRule type="cellIs" dxfId="8936" priority="3191" operator="equal">
      <formula>"CUMPLE"</formula>
    </cfRule>
  </conditionalFormatting>
  <conditionalFormatting sqref="J63">
    <cfRule type="cellIs" dxfId="8935" priority="3182" operator="equal">
      <formula>"NO CUMPLE"</formula>
    </cfRule>
    <cfRule type="cellIs" dxfId="8934" priority="3183" operator="equal">
      <formula>"CUMPLE"</formula>
    </cfRule>
  </conditionalFormatting>
  <conditionalFormatting sqref="J365">
    <cfRule type="cellIs" dxfId="8933" priority="2230" operator="equal">
      <formula>"NO CUMPLE"</formula>
    </cfRule>
    <cfRule type="cellIs" dxfId="8932" priority="2231" operator="equal">
      <formula>"CUMPLE"</formula>
    </cfRule>
  </conditionalFormatting>
  <conditionalFormatting sqref="J64:J65">
    <cfRule type="cellIs" dxfId="8931" priority="3176" operator="equal">
      <formula>"NO CUMPLE"</formula>
    </cfRule>
    <cfRule type="cellIs" dxfId="8930" priority="3177" operator="equal">
      <formula>"CUMPLE"</formula>
    </cfRule>
  </conditionalFormatting>
  <conditionalFormatting sqref="J66">
    <cfRule type="cellIs" dxfId="8929" priority="3168" operator="equal">
      <formula>"NO CUMPLE"</formula>
    </cfRule>
    <cfRule type="cellIs" dxfId="8928" priority="3169" operator="equal">
      <formula>"CUMPLE"</formula>
    </cfRule>
  </conditionalFormatting>
  <conditionalFormatting sqref="J368">
    <cfRule type="cellIs" dxfId="8927" priority="2216" operator="equal">
      <formula>"NO CUMPLE"</formula>
    </cfRule>
    <cfRule type="cellIs" dxfId="8926" priority="2217" operator="equal">
      <formula>"CUMPLE"</formula>
    </cfRule>
  </conditionalFormatting>
  <conditionalFormatting sqref="J67:J68">
    <cfRule type="cellIs" dxfId="8925" priority="3162" operator="equal">
      <formula>"NO CUMPLE"</formula>
    </cfRule>
    <cfRule type="cellIs" dxfId="8924" priority="3163" operator="equal">
      <formula>"CUMPLE"</formula>
    </cfRule>
  </conditionalFormatting>
  <conditionalFormatting sqref="J69">
    <cfRule type="cellIs" dxfId="8923" priority="3154" operator="equal">
      <formula>"NO CUMPLE"</formula>
    </cfRule>
    <cfRule type="cellIs" dxfId="8922" priority="3155" operator="equal">
      <formula>"CUMPLE"</formula>
    </cfRule>
  </conditionalFormatting>
  <conditionalFormatting sqref="J371">
    <cfRule type="cellIs" dxfId="8921" priority="2202" operator="equal">
      <formula>"NO CUMPLE"</formula>
    </cfRule>
    <cfRule type="cellIs" dxfId="8920" priority="2203" operator="equal">
      <formula>"CUMPLE"</formula>
    </cfRule>
  </conditionalFormatting>
  <conditionalFormatting sqref="J70:J71">
    <cfRule type="cellIs" dxfId="8919" priority="3148" operator="equal">
      <formula>"NO CUMPLE"</formula>
    </cfRule>
    <cfRule type="cellIs" dxfId="8918" priority="3149" operator="equal">
      <formula>"CUMPLE"</formula>
    </cfRule>
  </conditionalFormatting>
  <conditionalFormatting sqref="J79">
    <cfRule type="cellIs" dxfId="8917" priority="3140" operator="equal">
      <formula>"NO CUMPLE"</formula>
    </cfRule>
    <cfRule type="cellIs" dxfId="8916" priority="3141" operator="equal">
      <formula>"CUMPLE"</formula>
    </cfRule>
  </conditionalFormatting>
  <conditionalFormatting sqref="J356:J357">
    <cfRule type="cellIs" dxfId="8915" priority="2238" operator="equal">
      <formula>"NO CUMPLE"</formula>
    </cfRule>
    <cfRule type="cellIs" dxfId="8914" priority="2239" operator="equal">
      <formula>"CUMPLE"</formula>
    </cfRule>
  </conditionalFormatting>
  <conditionalFormatting sqref="J80:J81">
    <cfRule type="cellIs" dxfId="8913" priority="3134" operator="equal">
      <formula>"NO CUMPLE"</formula>
    </cfRule>
    <cfRule type="cellIs" dxfId="8912" priority="3135" operator="equal">
      <formula>"CUMPLE"</formula>
    </cfRule>
  </conditionalFormatting>
  <conditionalFormatting sqref="J82">
    <cfRule type="cellIs" dxfId="8911" priority="3126" operator="equal">
      <formula>"NO CUMPLE"</formula>
    </cfRule>
    <cfRule type="cellIs" dxfId="8910" priority="3127" operator="equal">
      <formula>"CUMPLE"</formula>
    </cfRule>
  </conditionalFormatting>
  <conditionalFormatting sqref="J366:J367">
    <cfRule type="cellIs" dxfId="8909" priority="2224" operator="equal">
      <formula>"NO CUMPLE"</formula>
    </cfRule>
    <cfRule type="cellIs" dxfId="8908" priority="2225" operator="equal">
      <formula>"CUMPLE"</formula>
    </cfRule>
  </conditionalFormatting>
  <conditionalFormatting sqref="J83:J84">
    <cfRule type="cellIs" dxfId="8907" priority="3120" operator="equal">
      <formula>"NO CUMPLE"</formula>
    </cfRule>
    <cfRule type="cellIs" dxfId="8906" priority="3121" operator="equal">
      <formula>"CUMPLE"</formula>
    </cfRule>
  </conditionalFormatting>
  <conditionalFormatting sqref="J85">
    <cfRule type="cellIs" dxfId="8905" priority="3112" operator="equal">
      <formula>"NO CUMPLE"</formula>
    </cfRule>
    <cfRule type="cellIs" dxfId="8904" priority="3113" operator="equal">
      <formula>"CUMPLE"</formula>
    </cfRule>
  </conditionalFormatting>
  <conditionalFormatting sqref="J369:J370">
    <cfRule type="cellIs" dxfId="8903" priority="2210" operator="equal">
      <formula>"NO CUMPLE"</formula>
    </cfRule>
    <cfRule type="cellIs" dxfId="8902" priority="2211" operator="equal">
      <formula>"CUMPLE"</formula>
    </cfRule>
  </conditionalFormatting>
  <conditionalFormatting sqref="J86:J87">
    <cfRule type="cellIs" dxfId="8901" priority="3106" operator="equal">
      <formula>"NO CUMPLE"</formula>
    </cfRule>
    <cfRule type="cellIs" dxfId="8900" priority="3107" operator="equal">
      <formula>"CUMPLE"</formula>
    </cfRule>
  </conditionalFormatting>
  <conditionalFormatting sqref="J88">
    <cfRule type="cellIs" dxfId="8899" priority="3098" operator="equal">
      <formula>"NO CUMPLE"</formula>
    </cfRule>
    <cfRule type="cellIs" dxfId="8898" priority="3099" operator="equal">
      <formula>"CUMPLE"</formula>
    </cfRule>
  </conditionalFormatting>
  <conditionalFormatting sqref="J372:J373">
    <cfRule type="cellIs" dxfId="8897" priority="2196" operator="equal">
      <formula>"NO CUMPLE"</formula>
    </cfRule>
    <cfRule type="cellIs" dxfId="8896" priority="2197" operator="equal">
      <formula>"CUMPLE"</formula>
    </cfRule>
  </conditionalFormatting>
  <conditionalFormatting sqref="J89:J90">
    <cfRule type="cellIs" dxfId="8895" priority="3092" operator="equal">
      <formula>"NO CUMPLE"</formula>
    </cfRule>
    <cfRule type="cellIs" dxfId="8894" priority="3093" operator="equal">
      <formula>"CUMPLE"</formula>
    </cfRule>
  </conditionalFormatting>
  <conditionalFormatting sqref="J91">
    <cfRule type="cellIs" dxfId="8893" priority="3084" operator="equal">
      <formula>"NO CUMPLE"</formula>
    </cfRule>
    <cfRule type="cellIs" dxfId="8892" priority="3085" operator="equal">
      <formula>"CUMPLE"</formula>
    </cfRule>
  </conditionalFormatting>
  <conditionalFormatting sqref="J375:J376">
    <cfRule type="cellIs" dxfId="8891" priority="2182" operator="equal">
      <formula>"NO CUMPLE"</formula>
    </cfRule>
    <cfRule type="cellIs" dxfId="8890" priority="2183" operator="equal">
      <formula>"CUMPLE"</formula>
    </cfRule>
  </conditionalFormatting>
  <conditionalFormatting sqref="J92:J93">
    <cfRule type="cellIs" dxfId="8889" priority="3078" operator="equal">
      <formula>"NO CUMPLE"</formula>
    </cfRule>
    <cfRule type="cellIs" dxfId="8888" priority="3079" operator="equal">
      <formula>"CUMPLE"</formula>
    </cfRule>
  </conditionalFormatting>
  <conditionalFormatting sqref="J101">
    <cfRule type="cellIs" dxfId="8887" priority="3070" operator="equal">
      <formula>"NO CUMPLE"</formula>
    </cfRule>
    <cfRule type="cellIs" dxfId="8886" priority="3071" operator="equal">
      <formula>"CUMPLE"</formula>
    </cfRule>
  </conditionalFormatting>
  <conditionalFormatting sqref="J102:J103">
    <cfRule type="cellIs" dxfId="8885" priority="3064" operator="equal">
      <formula>"NO CUMPLE"</formula>
    </cfRule>
    <cfRule type="cellIs" dxfId="8884" priority="3065" operator="equal">
      <formula>"CUMPLE"</formula>
    </cfRule>
  </conditionalFormatting>
  <conditionalFormatting sqref="J104">
    <cfRule type="cellIs" dxfId="8883" priority="3056" operator="equal">
      <formula>"NO CUMPLE"</formula>
    </cfRule>
    <cfRule type="cellIs" dxfId="8882" priority="3057" operator="equal">
      <formula>"CUMPLE"</formula>
    </cfRule>
  </conditionalFormatting>
  <conditionalFormatting sqref="J105:J106">
    <cfRule type="cellIs" dxfId="8881" priority="3050" operator="equal">
      <formula>"NO CUMPLE"</formula>
    </cfRule>
    <cfRule type="cellIs" dxfId="8880" priority="3051" operator="equal">
      <formula>"CUMPLE"</formula>
    </cfRule>
  </conditionalFormatting>
  <conditionalFormatting sqref="J107">
    <cfRule type="cellIs" dxfId="8879" priority="3042" operator="equal">
      <formula>"NO CUMPLE"</formula>
    </cfRule>
    <cfRule type="cellIs" dxfId="8878" priority="3043" operator="equal">
      <formula>"CUMPLE"</formula>
    </cfRule>
  </conditionalFormatting>
  <conditionalFormatting sqref="J108:J109">
    <cfRule type="cellIs" dxfId="8877" priority="3036" operator="equal">
      <formula>"NO CUMPLE"</formula>
    </cfRule>
    <cfRule type="cellIs" dxfId="8876" priority="3037" operator="equal">
      <formula>"CUMPLE"</formula>
    </cfRule>
  </conditionalFormatting>
  <conditionalFormatting sqref="J110">
    <cfRule type="cellIs" dxfId="8875" priority="3028" operator="equal">
      <formula>"NO CUMPLE"</formula>
    </cfRule>
    <cfRule type="cellIs" dxfId="8874" priority="3029" operator="equal">
      <formula>"CUMPLE"</formula>
    </cfRule>
  </conditionalFormatting>
  <conditionalFormatting sqref="J111:J112">
    <cfRule type="cellIs" dxfId="8873" priority="3022" operator="equal">
      <formula>"NO CUMPLE"</formula>
    </cfRule>
    <cfRule type="cellIs" dxfId="8872" priority="3023" operator="equal">
      <formula>"CUMPLE"</formula>
    </cfRule>
  </conditionalFormatting>
  <conditionalFormatting sqref="J113">
    <cfRule type="cellIs" dxfId="8871" priority="3014" operator="equal">
      <formula>"NO CUMPLE"</formula>
    </cfRule>
    <cfRule type="cellIs" dxfId="8870" priority="3015" operator="equal">
      <formula>"CUMPLE"</formula>
    </cfRule>
  </conditionalFormatting>
  <conditionalFormatting sqref="J114:J115">
    <cfRule type="cellIs" dxfId="8869" priority="3008" operator="equal">
      <formula>"NO CUMPLE"</formula>
    </cfRule>
    <cfRule type="cellIs" dxfId="8868" priority="3009" operator="equal">
      <formula>"CUMPLE"</formula>
    </cfRule>
  </conditionalFormatting>
  <conditionalFormatting sqref="J123">
    <cfRule type="cellIs" dxfId="8867" priority="3000" operator="equal">
      <formula>"NO CUMPLE"</formula>
    </cfRule>
    <cfRule type="cellIs" dxfId="8866" priority="3001" operator="equal">
      <formula>"CUMPLE"</formula>
    </cfRule>
  </conditionalFormatting>
  <conditionalFormatting sqref="J124:J125">
    <cfRule type="cellIs" dxfId="8865" priority="2994" operator="equal">
      <formula>"NO CUMPLE"</formula>
    </cfRule>
    <cfRule type="cellIs" dxfId="8864" priority="2995" operator="equal">
      <formula>"CUMPLE"</formula>
    </cfRule>
  </conditionalFormatting>
  <conditionalFormatting sqref="J126">
    <cfRule type="cellIs" dxfId="8863" priority="2986" operator="equal">
      <formula>"NO CUMPLE"</formula>
    </cfRule>
    <cfRule type="cellIs" dxfId="8862" priority="2987" operator="equal">
      <formula>"CUMPLE"</formula>
    </cfRule>
  </conditionalFormatting>
  <conditionalFormatting sqref="J127:J128">
    <cfRule type="cellIs" dxfId="8861" priority="2980" operator="equal">
      <formula>"NO CUMPLE"</formula>
    </cfRule>
    <cfRule type="cellIs" dxfId="8860" priority="2981" operator="equal">
      <formula>"CUMPLE"</formula>
    </cfRule>
  </conditionalFormatting>
  <conditionalFormatting sqref="J129">
    <cfRule type="cellIs" dxfId="8859" priority="2972" operator="equal">
      <formula>"NO CUMPLE"</formula>
    </cfRule>
    <cfRule type="cellIs" dxfId="8858" priority="2973" operator="equal">
      <formula>"CUMPLE"</formula>
    </cfRule>
  </conditionalFormatting>
  <conditionalFormatting sqref="J130:J131">
    <cfRule type="cellIs" dxfId="8857" priority="2966" operator="equal">
      <formula>"NO CUMPLE"</formula>
    </cfRule>
    <cfRule type="cellIs" dxfId="8856" priority="2967" operator="equal">
      <formula>"CUMPLE"</formula>
    </cfRule>
  </conditionalFormatting>
  <conditionalFormatting sqref="J132">
    <cfRule type="cellIs" dxfId="8855" priority="2958" operator="equal">
      <formula>"NO CUMPLE"</formula>
    </cfRule>
    <cfRule type="cellIs" dxfId="8854" priority="2959" operator="equal">
      <formula>"CUMPLE"</formula>
    </cfRule>
  </conditionalFormatting>
  <conditionalFormatting sqref="J133:J134">
    <cfRule type="cellIs" dxfId="8853" priority="2952" operator="equal">
      <formula>"NO CUMPLE"</formula>
    </cfRule>
    <cfRule type="cellIs" dxfId="8852" priority="2953" operator="equal">
      <formula>"CUMPLE"</formula>
    </cfRule>
  </conditionalFormatting>
  <conditionalFormatting sqref="J135">
    <cfRule type="cellIs" dxfId="8851" priority="2944" operator="equal">
      <formula>"NO CUMPLE"</formula>
    </cfRule>
    <cfRule type="cellIs" dxfId="8850" priority="2945" operator="equal">
      <formula>"CUMPLE"</formula>
    </cfRule>
  </conditionalFormatting>
  <conditionalFormatting sqref="J136:J137">
    <cfRule type="cellIs" dxfId="8849" priority="2938" operator="equal">
      <formula>"NO CUMPLE"</formula>
    </cfRule>
    <cfRule type="cellIs" dxfId="8848" priority="2939" operator="equal">
      <formula>"CUMPLE"</formula>
    </cfRule>
  </conditionalFormatting>
  <conditionalFormatting sqref="J145">
    <cfRule type="cellIs" dxfId="8847" priority="2930" operator="equal">
      <formula>"NO CUMPLE"</formula>
    </cfRule>
    <cfRule type="cellIs" dxfId="8846" priority="2931" operator="equal">
      <formula>"CUMPLE"</formula>
    </cfRule>
  </conditionalFormatting>
  <conditionalFormatting sqref="J146:J147">
    <cfRule type="cellIs" dxfId="8845" priority="2924" operator="equal">
      <formula>"NO CUMPLE"</formula>
    </cfRule>
    <cfRule type="cellIs" dxfId="8844" priority="2925" operator="equal">
      <formula>"CUMPLE"</formula>
    </cfRule>
  </conditionalFormatting>
  <conditionalFormatting sqref="J148">
    <cfRule type="cellIs" dxfId="8843" priority="2916" operator="equal">
      <formula>"NO CUMPLE"</formula>
    </cfRule>
    <cfRule type="cellIs" dxfId="8842" priority="2917" operator="equal">
      <formula>"CUMPLE"</formula>
    </cfRule>
  </conditionalFormatting>
  <conditionalFormatting sqref="J149:J150">
    <cfRule type="cellIs" dxfId="8841" priority="2910" operator="equal">
      <formula>"NO CUMPLE"</formula>
    </cfRule>
    <cfRule type="cellIs" dxfId="8840" priority="2911" operator="equal">
      <formula>"CUMPLE"</formula>
    </cfRule>
  </conditionalFormatting>
  <conditionalFormatting sqref="J151">
    <cfRule type="cellIs" dxfId="8839" priority="2902" operator="equal">
      <formula>"NO CUMPLE"</formula>
    </cfRule>
    <cfRule type="cellIs" dxfId="8838" priority="2903" operator="equal">
      <formula>"CUMPLE"</formula>
    </cfRule>
  </conditionalFormatting>
  <conditionalFormatting sqref="J152:J153">
    <cfRule type="cellIs" dxfId="8837" priority="2896" operator="equal">
      <formula>"NO CUMPLE"</formula>
    </cfRule>
    <cfRule type="cellIs" dxfId="8836" priority="2897" operator="equal">
      <formula>"CUMPLE"</formula>
    </cfRule>
  </conditionalFormatting>
  <conditionalFormatting sqref="J154">
    <cfRule type="cellIs" dxfId="8835" priority="2888" operator="equal">
      <formula>"NO CUMPLE"</formula>
    </cfRule>
    <cfRule type="cellIs" dxfId="8834" priority="2889" operator="equal">
      <formula>"CUMPLE"</formula>
    </cfRule>
  </conditionalFormatting>
  <conditionalFormatting sqref="J155:J156">
    <cfRule type="cellIs" dxfId="8833" priority="2882" operator="equal">
      <formula>"NO CUMPLE"</formula>
    </cfRule>
    <cfRule type="cellIs" dxfId="8832" priority="2883" operator="equal">
      <formula>"CUMPLE"</formula>
    </cfRule>
  </conditionalFormatting>
  <conditionalFormatting sqref="J157">
    <cfRule type="cellIs" dxfId="8831" priority="2874" operator="equal">
      <formula>"NO CUMPLE"</formula>
    </cfRule>
    <cfRule type="cellIs" dxfId="8830" priority="2875" operator="equal">
      <formula>"CUMPLE"</formula>
    </cfRule>
  </conditionalFormatting>
  <conditionalFormatting sqref="J158:J159">
    <cfRule type="cellIs" dxfId="8829" priority="2868" operator="equal">
      <formula>"NO CUMPLE"</formula>
    </cfRule>
    <cfRule type="cellIs" dxfId="8828" priority="2869" operator="equal">
      <formula>"CUMPLE"</formula>
    </cfRule>
  </conditionalFormatting>
  <conditionalFormatting sqref="J167">
    <cfRule type="cellIs" dxfId="8827" priority="2860" operator="equal">
      <formula>"NO CUMPLE"</formula>
    </cfRule>
    <cfRule type="cellIs" dxfId="8826" priority="2861" operator="equal">
      <formula>"CUMPLE"</formula>
    </cfRule>
  </conditionalFormatting>
  <conditionalFormatting sqref="J168:J169">
    <cfRule type="cellIs" dxfId="8825" priority="2854" operator="equal">
      <formula>"NO CUMPLE"</formula>
    </cfRule>
    <cfRule type="cellIs" dxfId="8824" priority="2855" operator="equal">
      <formula>"CUMPLE"</formula>
    </cfRule>
  </conditionalFormatting>
  <conditionalFormatting sqref="J170">
    <cfRule type="cellIs" dxfId="8823" priority="2846" operator="equal">
      <formula>"NO CUMPLE"</formula>
    </cfRule>
    <cfRule type="cellIs" dxfId="8822" priority="2847" operator="equal">
      <formula>"CUMPLE"</formula>
    </cfRule>
  </conditionalFormatting>
  <conditionalFormatting sqref="J171:J172">
    <cfRule type="cellIs" dxfId="8821" priority="2840" operator="equal">
      <formula>"NO CUMPLE"</formula>
    </cfRule>
    <cfRule type="cellIs" dxfId="8820" priority="2841" operator="equal">
      <formula>"CUMPLE"</formula>
    </cfRule>
  </conditionalFormatting>
  <conditionalFormatting sqref="J173">
    <cfRule type="cellIs" dxfId="8819" priority="2832" operator="equal">
      <formula>"NO CUMPLE"</formula>
    </cfRule>
    <cfRule type="cellIs" dxfId="8818" priority="2833" operator="equal">
      <formula>"CUMPLE"</formula>
    </cfRule>
  </conditionalFormatting>
  <conditionalFormatting sqref="J174:J175">
    <cfRule type="cellIs" dxfId="8817" priority="2826" operator="equal">
      <formula>"NO CUMPLE"</formula>
    </cfRule>
    <cfRule type="cellIs" dxfId="8816" priority="2827" operator="equal">
      <formula>"CUMPLE"</formula>
    </cfRule>
  </conditionalFormatting>
  <conditionalFormatting sqref="J176">
    <cfRule type="cellIs" dxfId="8815" priority="2818" operator="equal">
      <formula>"NO CUMPLE"</formula>
    </cfRule>
    <cfRule type="cellIs" dxfId="8814" priority="2819" operator="equal">
      <formula>"CUMPLE"</formula>
    </cfRule>
  </conditionalFormatting>
  <conditionalFormatting sqref="J177:J178">
    <cfRule type="cellIs" dxfId="8813" priority="2812" operator="equal">
      <formula>"NO CUMPLE"</formula>
    </cfRule>
    <cfRule type="cellIs" dxfId="8812" priority="2813" operator="equal">
      <formula>"CUMPLE"</formula>
    </cfRule>
  </conditionalFormatting>
  <conditionalFormatting sqref="J179">
    <cfRule type="cellIs" dxfId="8811" priority="2804" operator="equal">
      <formula>"NO CUMPLE"</formula>
    </cfRule>
    <cfRule type="cellIs" dxfId="8810" priority="2805" operator="equal">
      <formula>"CUMPLE"</formula>
    </cfRule>
  </conditionalFormatting>
  <conditionalFormatting sqref="J180:J181">
    <cfRule type="cellIs" dxfId="8809" priority="2798" operator="equal">
      <formula>"NO CUMPLE"</formula>
    </cfRule>
    <cfRule type="cellIs" dxfId="8808" priority="2799" operator="equal">
      <formula>"CUMPLE"</formula>
    </cfRule>
  </conditionalFormatting>
  <conditionalFormatting sqref="J189">
    <cfRule type="cellIs" dxfId="8807" priority="2790" operator="equal">
      <formula>"NO CUMPLE"</formula>
    </cfRule>
    <cfRule type="cellIs" dxfId="8806" priority="2791" operator="equal">
      <formula>"CUMPLE"</formula>
    </cfRule>
  </conditionalFormatting>
  <conditionalFormatting sqref="J190:J191">
    <cfRule type="cellIs" dxfId="8805" priority="2784" operator="equal">
      <formula>"NO CUMPLE"</formula>
    </cfRule>
    <cfRule type="cellIs" dxfId="8804" priority="2785" operator="equal">
      <formula>"CUMPLE"</formula>
    </cfRule>
  </conditionalFormatting>
  <conditionalFormatting sqref="J192">
    <cfRule type="cellIs" dxfId="8803" priority="2776" operator="equal">
      <formula>"NO CUMPLE"</formula>
    </cfRule>
    <cfRule type="cellIs" dxfId="8802" priority="2777" operator="equal">
      <formula>"CUMPLE"</formula>
    </cfRule>
  </conditionalFormatting>
  <conditionalFormatting sqref="J193:J194">
    <cfRule type="cellIs" dxfId="8801" priority="2770" operator="equal">
      <formula>"NO CUMPLE"</formula>
    </cfRule>
    <cfRule type="cellIs" dxfId="8800" priority="2771" operator="equal">
      <formula>"CUMPLE"</formula>
    </cfRule>
  </conditionalFormatting>
  <conditionalFormatting sqref="J195">
    <cfRule type="cellIs" dxfId="8799" priority="2762" operator="equal">
      <formula>"NO CUMPLE"</formula>
    </cfRule>
    <cfRule type="cellIs" dxfId="8798" priority="2763" operator="equal">
      <formula>"CUMPLE"</formula>
    </cfRule>
  </conditionalFormatting>
  <conditionalFormatting sqref="J196:J197">
    <cfRule type="cellIs" dxfId="8797" priority="2756" operator="equal">
      <formula>"NO CUMPLE"</formula>
    </cfRule>
    <cfRule type="cellIs" dxfId="8796" priority="2757" operator="equal">
      <formula>"CUMPLE"</formula>
    </cfRule>
  </conditionalFormatting>
  <conditionalFormatting sqref="J198">
    <cfRule type="cellIs" dxfId="8795" priority="2748" operator="equal">
      <formula>"NO CUMPLE"</formula>
    </cfRule>
    <cfRule type="cellIs" dxfId="8794" priority="2749" operator="equal">
      <formula>"CUMPLE"</formula>
    </cfRule>
  </conditionalFormatting>
  <conditionalFormatting sqref="J199:J200">
    <cfRule type="cellIs" dxfId="8793" priority="2742" operator="equal">
      <formula>"NO CUMPLE"</formula>
    </cfRule>
    <cfRule type="cellIs" dxfId="8792" priority="2743" operator="equal">
      <formula>"CUMPLE"</formula>
    </cfRule>
  </conditionalFormatting>
  <conditionalFormatting sqref="J201">
    <cfRule type="cellIs" dxfId="8791" priority="2734" operator="equal">
      <formula>"NO CUMPLE"</formula>
    </cfRule>
    <cfRule type="cellIs" dxfId="8790" priority="2735" operator="equal">
      <formula>"CUMPLE"</formula>
    </cfRule>
  </conditionalFormatting>
  <conditionalFormatting sqref="J202:J203">
    <cfRule type="cellIs" dxfId="8789" priority="2728" operator="equal">
      <formula>"NO CUMPLE"</formula>
    </cfRule>
    <cfRule type="cellIs" dxfId="8788" priority="2729" operator="equal">
      <formula>"CUMPLE"</formula>
    </cfRule>
  </conditionalFormatting>
  <conditionalFormatting sqref="J211">
    <cfRule type="cellIs" dxfId="8787" priority="2720" operator="equal">
      <formula>"NO CUMPLE"</formula>
    </cfRule>
    <cfRule type="cellIs" dxfId="8786" priority="2721" operator="equal">
      <formula>"CUMPLE"</formula>
    </cfRule>
  </conditionalFormatting>
  <conditionalFormatting sqref="J396">
    <cfRule type="cellIs" dxfId="8785" priority="2118" operator="equal">
      <formula>"NO CUMPLE"</formula>
    </cfRule>
    <cfRule type="cellIs" dxfId="8784" priority="2119" operator="equal">
      <formula>"CUMPLE"</formula>
    </cfRule>
  </conditionalFormatting>
  <conditionalFormatting sqref="J212:J213">
    <cfRule type="cellIs" dxfId="8783" priority="2714" operator="equal">
      <formula>"NO CUMPLE"</formula>
    </cfRule>
    <cfRule type="cellIs" dxfId="8782" priority="2715" operator="equal">
      <formula>"CUMPLE"</formula>
    </cfRule>
  </conditionalFormatting>
  <conditionalFormatting sqref="J214">
    <cfRule type="cellIs" dxfId="8781" priority="2706" operator="equal">
      <formula>"NO CUMPLE"</formula>
    </cfRule>
    <cfRule type="cellIs" dxfId="8780" priority="2707" operator="equal">
      <formula>"CUMPLE"</formula>
    </cfRule>
  </conditionalFormatting>
  <conditionalFormatting sqref="J399">
    <cfRule type="cellIs" dxfId="8779" priority="2104" operator="equal">
      <formula>"NO CUMPLE"</formula>
    </cfRule>
    <cfRule type="cellIs" dxfId="8778" priority="2105" operator="equal">
      <formula>"CUMPLE"</formula>
    </cfRule>
  </conditionalFormatting>
  <conditionalFormatting sqref="J215:J216">
    <cfRule type="cellIs" dxfId="8777" priority="2700" operator="equal">
      <formula>"NO CUMPLE"</formula>
    </cfRule>
    <cfRule type="cellIs" dxfId="8776" priority="2701" operator="equal">
      <formula>"CUMPLE"</formula>
    </cfRule>
  </conditionalFormatting>
  <conditionalFormatting sqref="J217">
    <cfRule type="cellIs" dxfId="8775" priority="2692" operator="equal">
      <formula>"NO CUMPLE"</formula>
    </cfRule>
    <cfRule type="cellIs" dxfId="8774" priority="2693" operator="equal">
      <formula>"CUMPLE"</formula>
    </cfRule>
  </conditionalFormatting>
  <conditionalFormatting sqref="J409">
    <cfRule type="cellIs" dxfId="8773" priority="2090" operator="equal">
      <formula>"NO CUMPLE"</formula>
    </cfRule>
    <cfRule type="cellIs" dxfId="8772" priority="2091" operator="equal">
      <formula>"CUMPLE"</formula>
    </cfRule>
  </conditionalFormatting>
  <conditionalFormatting sqref="J218:J219">
    <cfRule type="cellIs" dxfId="8771" priority="2686" operator="equal">
      <formula>"NO CUMPLE"</formula>
    </cfRule>
    <cfRule type="cellIs" dxfId="8770" priority="2687" operator="equal">
      <formula>"CUMPLE"</formula>
    </cfRule>
  </conditionalFormatting>
  <conditionalFormatting sqref="J220">
    <cfRule type="cellIs" dxfId="8769" priority="2678" operator="equal">
      <formula>"NO CUMPLE"</formula>
    </cfRule>
    <cfRule type="cellIs" dxfId="8768" priority="2679" operator="equal">
      <formula>"CUMPLE"</formula>
    </cfRule>
  </conditionalFormatting>
  <conditionalFormatting sqref="J412">
    <cfRule type="cellIs" dxfId="8767" priority="2076" operator="equal">
      <formula>"NO CUMPLE"</formula>
    </cfRule>
    <cfRule type="cellIs" dxfId="8766" priority="2077" operator="equal">
      <formula>"CUMPLE"</formula>
    </cfRule>
  </conditionalFormatting>
  <conditionalFormatting sqref="J221:J222">
    <cfRule type="cellIs" dxfId="8765" priority="2672" operator="equal">
      <formula>"NO CUMPLE"</formula>
    </cfRule>
    <cfRule type="cellIs" dxfId="8764" priority="2673" operator="equal">
      <formula>"CUMPLE"</formula>
    </cfRule>
  </conditionalFormatting>
  <conditionalFormatting sqref="J223">
    <cfRule type="cellIs" dxfId="8763" priority="2664" operator="equal">
      <formula>"NO CUMPLE"</formula>
    </cfRule>
    <cfRule type="cellIs" dxfId="8762" priority="2665" operator="equal">
      <formula>"CUMPLE"</formula>
    </cfRule>
  </conditionalFormatting>
  <conditionalFormatting sqref="J415">
    <cfRule type="cellIs" dxfId="8761" priority="2062" operator="equal">
      <formula>"NO CUMPLE"</formula>
    </cfRule>
    <cfRule type="cellIs" dxfId="8760" priority="2063" operator="equal">
      <formula>"CUMPLE"</formula>
    </cfRule>
  </conditionalFormatting>
  <conditionalFormatting sqref="J224:J225">
    <cfRule type="cellIs" dxfId="8759" priority="2658" operator="equal">
      <formula>"NO CUMPLE"</formula>
    </cfRule>
    <cfRule type="cellIs" dxfId="8758" priority="2659" operator="equal">
      <formula>"CUMPLE"</formula>
    </cfRule>
  </conditionalFormatting>
  <conditionalFormatting sqref="J233">
    <cfRule type="cellIs" dxfId="8757" priority="2650" operator="equal">
      <formula>"NO CUMPLE"</formula>
    </cfRule>
    <cfRule type="cellIs" dxfId="8756" priority="2651" operator="equal">
      <formula>"CUMPLE"</formula>
    </cfRule>
  </conditionalFormatting>
  <conditionalFormatting sqref="J400:J401">
    <cfRule type="cellIs" dxfId="8755" priority="2098" operator="equal">
      <formula>"NO CUMPLE"</formula>
    </cfRule>
    <cfRule type="cellIs" dxfId="8754" priority="2099" operator="equal">
      <formula>"CUMPLE"</formula>
    </cfRule>
  </conditionalFormatting>
  <conditionalFormatting sqref="J234:J235">
    <cfRule type="cellIs" dxfId="8753" priority="2644" operator="equal">
      <formula>"NO CUMPLE"</formula>
    </cfRule>
    <cfRule type="cellIs" dxfId="8752" priority="2645" operator="equal">
      <formula>"CUMPLE"</formula>
    </cfRule>
  </conditionalFormatting>
  <conditionalFormatting sqref="J236">
    <cfRule type="cellIs" dxfId="8751" priority="2636" operator="equal">
      <formula>"NO CUMPLE"</formula>
    </cfRule>
    <cfRule type="cellIs" dxfId="8750" priority="2637" operator="equal">
      <formula>"CUMPLE"</formula>
    </cfRule>
  </conditionalFormatting>
  <conditionalFormatting sqref="J410:J411">
    <cfRule type="cellIs" dxfId="8749" priority="2084" operator="equal">
      <formula>"NO CUMPLE"</formula>
    </cfRule>
    <cfRule type="cellIs" dxfId="8748" priority="2085" operator="equal">
      <formula>"CUMPLE"</formula>
    </cfRule>
  </conditionalFormatting>
  <conditionalFormatting sqref="J237:J238">
    <cfRule type="cellIs" dxfId="8747" priority="2630" operator="equal">
      <formula>"NO CUMPLE"</formula>
    </cfRule>
    <cfRule type="cellIs" dxfId="8746" priority="2631" operator="equal">
      <formula>"CUMPLE"</formula>
    </cfRule>
  </conditionalFormatting>
  <conditionalFormatting sqref="J239">
    <cfRule type="cellIs" dxfId="8745" priority="2622" operator="equal">
      <formula>"NO CUMPLE"</formula>
    </cfRule>
    <cfRule type="cellIs" dxfId="8744" priority="2623" operator="equal">
      <formula>"CUMPLE"</formula>
    </cfRule>
  </conditionalFormatting>
  <conditionalFormatting sqref="J413:J414">
    <cfRule type="cellIs" dxfId="8743" priority="2070" operator="equal">
      <formula>"NO CUMPLE"</formula>
    </cfRule>
    <cfRule type="cellIs" dxfId="8742" priority="2071" operator="equal">
      <formula>"CUMPLE"</formula>
    </cfRule>
  </conditionalFormatting>
  <conditionalFormatting sqref="J240:J241">
    <cfRule type="cellIs" dxfId="8741" priority="2616" operator="equal">
      <formula>"NO CUMPLE"</formula>
    </cfRule>
    <cfRule type="cellIs" dxfId="8740" priority="2617" operator="equal">
      <formula>"CUMPLE"</formula>
    </cfRule>
  </conditionalFormatting>
  <conditionalFormatting sqref="J242">
    <cfRule type="cellIs" dxfId="8739" priority="2608" operator="equal">
      <formula>"NO CUMPLE"</formula>
    </cfRule>
    <cfRule type="cellIs" dxfId="8738" priority="2609" operator="equal">
      <formula>"CUMPLE"</formula>
    </cfRule>
  </conditionalFormatting>
  <conditionalFormatting sqref="J416:J417">
    <cfRule type="cellIs" dxfId="8737" priority="2056" operator="equal">
      <formula>"NO CUMPLE"</formula>
    </cfRule>
    <cfRule type="cellIs" dxfId="8736" priority="2057" operator="equal">
      <formula>"CUMPLE"</formula>
    </cfRule>
  </conditionalFormatting>
  <conditionalFormatting sqref="J243:J244">
    <cfRule type="cellIs" dxfId="8735" priority="2602" operator="equal">
      <formula>"NO CUMPLE"</formula>
    </cfRule>
    <cfRule type="cellIs" dxfId="8734" priority="2603" operator="equal">
      <formula>"CUMPLE"</formula>
    </cfRule>
  </conditionalFormatting>
  <conditionalFormatting sqref="J245">
    <cfRule type="cellIs" dxfId="8733" priority="2594" operator="equal">
      <formula>"NO CUMPLE"</formula>
    </cfRule>
    <cfRule type="cellIs" dxfId="8732" priority="2595" operator="equal">
      <formula>"CUMPLE"</formula>
    </cfRule>
  </conditionalFormatting>
  <conditionalFormatting sqref="J419:J420">
    <cfRule type="cellIs" dxfId="8731" priority="2042" operator="equal">
      <formula>"NO CUMPLE"</formula>
    </cfRule>
    <cfRule type="cellIs" dxfId="8730" priority="2043" operator="equal">
      <formula>"CUMPLE"</formula>
    </cfRule>
  </conditionalFormatting>
  <conditionalFormatting sqref="J246:J247">
    <cfRule type="cellIs" dxfId="8729" priority="2588" operator="equal">
      <formula>"NO CUMPLE"</formula>
    </cfRule>
    <cfRule type="cellIs" dxfId="8728" priority="2589" operator="equal">
      <formula>"CUMPLE"</formula>
    </cfRule>
  </conditionalFormatting>
  <conditionalFormatting sqref="J255">
    <cfRule type="cellIs" dxfId="8727" priority="2580" operator="equal">
      <formula>"NO CUMPLE"</formula>
    </cfRule>
    <cfRule type="cellIs" dxfId="8726" priority="2581" operator="equal">
      <formula>"CUMPLE"</formula>
    </cfRule>
  </conditionalFormatting>
  <conditionalFormatting sqref="J256:J257">
    <cfRule type="cellIs" dxfId="8725" priority="2574" operator="equal">
      <formula>"NO CUMPLE"</formula>
    </cfRule>
    <cfRule type="cellIs" dxfId="8724" priority="2575" operator="equal">
      <formula>"CUMPLE"</formula>
    </cfRule>
  </conditionalFormatting>
  <conditionalFormatting sqref="J258">
    <cfRule type="cellIs" dxfId="8723" priority="2566" operator="equal">
      <formula>"NO CUMPLE"</formula>
    </cfRule>
    <cfRule type="cellIs" dxfId="8722" priority="2567" operator="equal">
      <formula>"CUMPLE"</formula>
    </cfRule>
  </conditionalFormatting>
  <conditionalFormatting sqref="J259:J260">
    <cfRule type="cellIs" dxfId="8721" priority="2560" operator="equal">
      <formula>"NO CUMPLE"</formula>
    </cfRule>
    <cfRule type="cellIs" dxfId="8720" priority="2561" operator="equal">
      <formula>"CUMPLE"</formula>
    </cfRule>
  </conditionalFormatting>
  <conditionalFormatting sqref="J261">
    <cfRule type="cellIs" dxfId="8719" priority="2552" operator="equal">
      <formula>"NO CUMPLE"</formula>
    </cfRule>
    <cfRule type="cellIs" dxfId="8718" priority="2553" operator="equal">
      <formula>"CUMPLE"</formula>
    </cfRule>
  </conditionalFormatting>
  <conditionalFormatting sqref="J262:J263">
    <cfRule type="cellIs" dxfId="8717" priority="2546" operator="equal">
      <formula>"NO CUMPLE"</formula>
    </cfRule>
    <cfRule type="cellIs" dxfId="8716" priority="2547" operator="equal">
      <formula>"CUMPLE"</formula>
    </cfRule>
  </conditionalFormatting>
  <conditionalFormatting sqref="J264">
    <cfRule type="cellIs" dxfId="8715" priority="2538" operator="equal">
      <formula>"NO CUMPLE"</formula>
    </cfRule>
    <cfRule type="cellIs" dxfId="8714" priority="2539" operator="equal">
      <formula>"CUMPLE"</formula>
    </cfRule>
  </conditionalFormatting>
  <conditionalFormatting sqref="J265:J266">
    <cfRule type="cellIs" dxfId="8713" priority="2532" operator="equal">
      <formula>"NO CUMPLE"</formula>
    </cfRule>
    <cfRule type="cellIs" dxfId="8712" priority="2533" operator="equal">
      <formula>"CUMPLE"</formula>
    </cfRule>
  </conditionalFormatting>
  <conditionalFormatting sqref="J267">
    <cfRule type="cellIs" dxfId="8711" priority="2524" operator="equal">
      <formula>"NO CUMPLE"</formula>
    </cfRule>
    <cfRule type="cellIs" dxfId="8710" priority="2525" operator="equal">
      <formula>"CUMPLE"</formula>
    </cfRule>
  </conditionalFormatting>
  <conditionalFormatting sqref="J268:J269">
    <cfRule type="cellIs" dxfId="8709" priority="2518" operator="equal">
      <formula>"NO CUMPLE"</formula>
    </cfRule>
    <cfRule type="cellIs" dxfId="8708" priority="2519" operator="equal">
      <formula>"CUMPLE"</formula>
    </cfRule>
  </conditionalFormatting>
  <conditionalFormatting sqref="J277">
    <cfRule type="cellIs" dxfId="8707" priority="2510" operator="equal">
      <formula>"NO CUMPLE"</formula>
    </cfRule>
    <cfRule type="cellIs" dxfId="8706" priority="2511" operator="equal">
      <formula>"CUMPLE"</formula>
    </cfRule>
  </conditionalFormatting>
  <conditionalFormatting sqref="J278:J279">
    <cfRule type="cellIs" dxfId="8705" priority="2504" operator="equal">
      <formula>"NO CUMPLE"</formula>
    </cfRule>
    <cfRule type="cellIs" dxfId="8704" priority="2505" operator="equal">
      <formula>"CUMPLE"</formula>
    </cfRule>
  </conditionalFormatting>
  <conditionalFormatting sqref="J280">
    <cfRule type="cellIs" dxfId="8703" priority="2496" operator="equal">
      <formula>"NO CUMPLE"</formula>
    </cfRule>
    <cfRule type="cellIs" dxfId="8702" priority="2497" operator="equal">
      <formula>"CUMPLE"</formula>
    </cfRule>
  </conditionalFormatting>
  <conditionalFormatting sqref="J281:J282">
    <cfRule type="cellIs" dxfId="8701" priority="2490" operator="equal">
      <formula>"NO CUMPLE"</formula>
    </cfRule>
    <cfRule type="cellIs" dxfId="8700" priority="2491" operator="equal">
      <formula>"CUMPLE"</formula>
    </cfRule>
  </conditionalFormatting>
  <conditionalFormatting sqref="J283">
    <cfRule type="cellIs" dxfId="8699" priority="2482" operator="equal">
      <formula>"NO CUMPLE"</formula>
    </cfRule>
    <cfRule type="cellIs" dxfId="8698" priority="2483" operator="equal">
      <formula>"CUMPLE"</formula>
    </cfRule>
  </conditionalFormatting>
  <conditionalFormatting sqref="J284:J285">
    <cfRule type="cellIs" dxfId="8697" priority="2476" operator="equal">
      <formula>"NO CUMPLE"</formula>
    </cfRule>
    <cfRule type="cellIs" dxfId="8696" priority="2477" operator="equal">
      <formula>"CUMPLE"</formula>
    </cfRule>
  </conditionalFormatting>
  <conditionalFormatting sqref="J286">
    <cfRule type="cellIs" dxfId="8695" priority="2468" operator="equal">
      <formula>"NO CUMPLE"</formula>
    </cfRule>
    <cfRule type="cellIs" dxfId="8694" priority="2469" operator="equal">
      <formula>"CUMPLE"</formula>
    </cfRule>
  </conditionalFormatting>
  <conditionalFormatting sqref="J287:J288">
    <cfRule type="cellIs" dxfId="8693" priority="2462" operator="equal">
      <formula>"NO CUMPLE"</formula>
    </cfRule>
    <cfRule type="cellIs" dxfId="8692" priority="2463" operator="equal">
      <formula>"CUMPLE"</formula>
    </cfRule>
  </conditionalFormatting>
  <conditionalFormatting sqref="J289">
    <cfRule type="cellIs" dxfId="8691" priority="2454" operator="equal">
      <formula>"NO CUMPLE"</formula>
    </cfRule>
    <cfRule type="cellIs" dxfId="8690" priority="2455" operator="equal">
      <formula>"CUMPLE"</formula>
    </cfRule>
  </conditionalFormatting>
  <conditionalFormatting sqref="J290:J291">
    <cfRule type="cellIs" dxfId="8689" priority="2448" operator="equal">
      <formula>"NO CUMPLE"</formula>
    </cfRule>
    <cfRule type="cellIs" dxfId="8688" priority="2449" operator="equal">
      <formula>"CUMPLE"</formula>
    </cfRule>
  </conditionalFormatting>
  <conditionalFormatting sqref="J299">
    <cfRule type="cellIs" dxfId="8687" priority="2440" operator="equal">
      <formula>"NO CUMPLE"</formula>
    </cfRule>
    <cfRule type="cellIs" dxfId="8686" priority="2441" operator="equal">
      <formula>"CUMPLE"</formula>
    </cfRule>
  </conditionalFormatting>
  <conditionalFormatting sqref="J300:J301">
    <cfRule type="cellIs" dxfId="8685" priority="2434" operator="equal">
      <formula>"NO CUMPLE"</formula>
    </cfRule>
    <cfRule type="cellIs" dxfId="8684" priority="2435" operator="equal">
      <formula>"CUMPLE"</formula>
    </cfRule>
  </conditionalFormatting>
  <conditionalFormatting sqref="J302">
    <cfRule type="cellIs" dxfId="8683" priority="2426" operator="equal">
      <formula>"NO CUMPLE"</formula>
    </cfRule>
    <cfRule type="cellIs" dxfId="8682" priority="2427" operator="equal">
      <formula>"CUMPLE"</formula>
    </cfRule>
  </conditionalFormatting>
  <conditionalFormatting sqref="J303:J304">
    <cfRule type="cellIs" dxfId="8681" priority="2420" operator="equal">
      <formula>"NO CUMPLE"</formula>
    </cfRule>
    <cfRule type="cellIs" dxfId="8680" priority="2421" operator="equal">
      <formula>"CUMPLE"</formula>
    </cfRule>
  </conditionalFormatting>
  <conditionalFormatting sqref="J305">
    <cfRule type="cellIs" dxfId="8679" priority="2412" operator="equal">
      <formula>"NO CUMPLE"</formula>
    </cfRule>
    <cfRule type="cellIs" dxfId="8678" priority="2413" operator="equal">
      <formula>"CUMPLE"</formula>
    </cfRule>
  </conditionalFormatting>
  <conditionalFormatting sqref="J306:J307">
    <cfRule type="cellIs" dxfId="8677" priority="2406" operator="equal">
      <formula>"NO CUMPLE"</formula>
    </cfRule>
    <cfRule type="cellIs" dxfId="8676" priority="2407" operator="equal">
      <formula>"CUMPLE"</formula>
    </cfRule>
  </conditionalFormatting>
  <conditionalFormatting sqref="J308">
    <cfRule type="cellIs" dxfId="8675" priority="2398" operator="equal">
      <formula>"NO CUMPLE"</formula>
    </cfRule>
    <cfRule type="cellIs" dxfId="8674" priority="2399" operator="equal">
      <formula>"CUMPLE"</formula>
    </cfRule>
  </conditionalFormatting>
  <conditionalFormatting sqref="J309:J310">
    <cfRule type="cellIs" dxfId="8673" priority="2392" operator="equal">
      <formula>"NO CUMPLE"</formula>
    </cfRule>
    <cfRule type="cellIs" dxfId="8672" priority="2393" operator="equal">
      <formula>"CUMPLE"</formula>
    </cfRule>
  </conditionalFormatting>
  <conditionalFormatting sqref="J311">
    <cfRule type="cellIs" dxfId="8671" priority="2384" operator="equal">
      <formula>"NO CUMPLE"</formula>
    </cfRule>
    <cfRule type="cellIs" dxfId="8670" priority="2385" operator="equal">
      <formula>"CUMPLE"</formula>
    </cfRule>
  </conditionalFormatting>
  <conditionalFormatting sqref="J312:J313">
    <cfRule type="cellIs" dxfId="8669" priority="2378" operator="equal">
      <formula>"NO CUMPLE"</formula>
    </cfRule>
    <cfRule type="cellIs" dxfId="8668" priority="2379" operator="equal">
      <formula>"CUMPLE"</formula>
    </cfRule>
  </conditionalFormatting>
  <conditionalFormatting sqref="J321">
    <cfRule type="cellIs" dxfId="8667" priority="2370" operator="equal">
      <formula>"NO CUMPLE"</formula>
    </cfRule>
    <cfRule type="cellIs" dxfId="8666" priority="2371" operator="equal">
      <formula>"CUMPLE"</formula>
    </cfRule>
  </conditionalFormatting>
  <conditionalFormatting sqref="J322:J323">
    <cfRule type="cellIs" dxfId="8665" priority="2364" operator="equal">
      <formula>"NO CUMPLE"</formula>
    </cfRule>
    <cfRule type="cellIs" dxfId="8664" priority="2365" operator="equal">
      <formula>"CUMPLE"</formula>
    </cfRule>
  </conditionalFormatting>
  <conditionalFormatting sqref="J324">
    <cfRule type="cellIs" dxfId="8663" priority="2356" operator="equal">
      <formula>"NO CUMPLE"</formula>
    </cfRule>
    <cfRule type="cellIs" dxfId="8662" priority="2357" operator="equal">
      <formula>"CUMPLE"</formula>
    </cfRule>
  </conditionalFormatting>
  <conditionalFormatting sqref="J325:J326">
    <cfRule type="cellIs" dxfId="8661" priority="2350" operator="equal">
      <formula>"NO CUMPLE"</formula>
    </cfRule>
    <cfRule type="cellIs" dxfId="8660" priority="2351" operator="equal">
      <formula>"CUMPLE"</formula>
    </cfRule>
  </conditionalFormatting>
  <conditionalFormatting sqref="J327">
    <cfRule type="cellIs" dxfId="8659" priority="2342" operator="equal">
      <formula>"NO CUMPLE"</formula>
    </cfRule>
    <cfRule type="cellIs" dxfId="8658" priority="2343" operator="equal">
      <formula>"CUMPLE"</formula>
    </cfRule>
  </conditionalFormatting>
  <conditionalFormatting sqref="J328:J329">
    <cfRule type="cellIs" dxfId="8657" priority="2336" operator="equal">
      <formula>"NO CUMPLE"</formula>
    </cfRule>
    <cfRule type="cellIs" dxfId="8656" priority="2337" operator="equal">
      <formula>"CUMPLE"</formula>
    </cfRule>
  </conditionalFormatting>
  <conditionalFormatting sqref="J330">
    <cfRule type="cellIs" dxfId="8655" priority="2328" operator="equal">
      <formula>"NO CUMPLE"</formula>
    </cfRule>
    <cfRule type="cellIs" dxfId="8654" priority="2329" operator="equal">
      <formula>"CUMPLE"</formula>
    </cfRule>
  </conditionalFormatting>
  <conditionalFormatting sqref="J331:J332">
    <cfRule type="cellIs" dxfId="8653" priority="2322" operator="equal">
      <formula>"NO CUMPLE"</formula>
    </cfRule>
    <cfRule type="cellIs" dxfId="8652" priority="2323" operator="equal">
      <formula>"CUMPLE"</formula>
    </cfRule>
  </conditionalFormatting>
  <conditionalFormatting sqref="J333">
    <cfRule type="cellIs" dxfId="8651" priority="2314" operator="equal">
      <formula>"NO CUMPLE"</formula>
    </cfRule>
    <cfRule type="cellIs" dxfId="8650" priority="2315" operator="equal">
      <formula>"CUMPLE"</formula>
    </cfRule>
  </conditionalFormatting>
  <conditionalFormatting sqref="J334:J335">
    <cfRule type="cellIs" dxfId="8649" priority="2308" operator="equal">
      <formula>"NO CUMPLE"</formula>
    </cfRule>
    <cfRule type="cellIs" dxfId="8648" priority="2309" operator="equal">
      <formula>"CUMPLE"</formula>
    </cfRule>
  </conditionalFormatting>
  <conditionalFormatting sqref="J343">
    <cfRule type="cellIs" dxfId="8647" priority="2300" operator="equal">
      <formula>"NO CUMPLE"</formula>
    </cfRule>
    <cfRule type="cellIs" dxfId="8646" priority="2301" operator="equal">
      <formula>"CUMPLE"</formula>
    </cfRule>
  </conditionalFormatting>
  <conditionalFormatting sqref="J344:J345">
    <cfRule type="cellIs" dxfId="8645" priority="2294" operator="equal">
      <formula>"NO CUMPLE"</formula>
    </cfRule>
    <cfRule type="cellIs" dxfId="8644" priority="2295" operator="equal">
      <formula>"CUMPLE"</formula>
    </cfRule>
  </conditionalFormatting>
  <conditionalFormatting sqref="J346">
    <cfRule type="cellIs" dxfId="8643" priority="2286" operator="equal">
      <formula>"NO CUMPLE"</formula>
    </cfRule>
    <cfRule type="cellIs" dxfId="8642" priority="2287" operator="equal">
      <formula>"CUMPLE"</formula>
    </cfRule>
  </conditionalFormatting>
  <conditionalFormatting sqref="J347:J348">
    <cfRule type="cellIs" dxfId="8641" priority="2280" operator="equal">
      <formula>"NO CUMPLE"</formula>
    </cfRule>
    <cfRule type="cellIs" dxfId="8640" priority="2281" operator="equal">
      <formula>"CUMPLE"</formula>
    </cfRule>
  </conditionalFormatting>
  <conditionalFormatting sqref="J349">
    <cfRule type="cellIs" dxfId="8639" priority="2272" operator="equal">
      <formula>"NO CUMPLE"</formula>
    </cfRule>
    <cfRule type="cellIs" dxfId="8638" priority="2273" operator="equal">
      <formula>"CUMPLE"</formula>
    </cfRule>
  </conditionalFormatting>
  <conditionalFormatting sqref="J350:J351">
    <cfRule type="cellIs" dxfId="8637" priority="2266" operator="equal">
      <formula>"NO CUMPLE"</formula>
    </cfRule>
    <cfRule type="cellIs" dxfId="8636" priority="2267" operator="equal">
      <formula>"CUMPLE"</formula>
    </cfRule>
  </conditionalFormatting>
  <conditionalFormatting sqref="J353:J354">
    <cfRule type="cellIs" dxfId="8635" priority="2252" operator="equal">
      <formula>"NO CUMPLE"</formula>
    </cfRule>
    <cfRule type="cellIs" dxfId="8634" priority="2253" operator="equal">
      <formula>"CUMPLE"</formula>
    </cfRule>
  </conditionalFormatting>
  <conditionalFormatting sqref="J440">
    <cfRule type="cellIs" dxfId="8633" priority="1978" operator="equal">
      <formula>"NO CUMPLE"</formula>
    </cfRule>
    <cfRule type="cellIs" dxfId="8632" priority="1979" operator="equal">
      <formula>"CUMPLE"</formula>
    </cfRule>
  </conditionalFormatting>
  <conditionalFormatting sqref="J443">
    <cfRule type="cellIs" dxfId="8631" priority="1964" operator="equal">
      <formula>"NO CUMPLE"</formula>
    </cfRule>
    <cfRule type="cellIs" dxfId="8630" priority="1965" operator="equal">
      <formula>"CUMPLE"</formula>
    </cfRule>
  </conditionalFormatting>
  <conditionalFormatting sqref="J453">
    <cfRule type="cellIs" dxfId="8629" priority="1950" operator="equal">
      <formula>"NO CUMPLE"</formula>
    </cfRule>
    <cfRule type="cellIs" dxfId="8628" priority="1951" operator="equal">
      <formula>"CUMPLE"</formula>
    </cfRule>
  </conditionalFormatting>
  <conditionalFormatting sqref="J374">
    <cfRule type="cellIs" dxfId="8627" priority="2188" operator="equal">
      <formula>"NO CUMPLE"</formula>
    </cfRule>
    <cfRule type="cellIs" dxfId="8626" priority="2189" operator="equal">
      <formula>"CUMPLE"</formula>
    </cfRule>
  </conditionalFormatting>
  <conditionalFormatting sqref="J456">
    <cfRule type="cellIs" dxfId="8625" priority="1936" operator="equal">
      <formula>"NO CUMPLE"</formula>
    </cfRule>
    <cfRule type="cellIs" dxfId="8624" priority="1937" operator="equal">
      <formula>"CUMPLE"</formula>
    </cfRule>
  </conditionalFormatting>
  <conditionalFormatting sqref="J377">
    <cfRule type="cellIs" dxfId="8623" priority="2174" operator="equal">
      <formula>"NO CUMPLE"</formula>
    </cfRule>
    <cfRule type="cellIs" dxfId="8622" priority="2175" operator="equal">
      <formula>"CUMPLE"</formula>
    </cfRule>
  </conditionalFormatting>
  <conditionalFormatting sqref="J459">
    <cfRule type="cellIs" dxfId="8621" priority="1922" operator="equal">
      <formula>"NO CUMPLE"</formula>
    </cfRule>
    <cfRule type="cellIs" dxfId="8620" priority="1923" operator="equal">
      <formula>"CUMPLE"</formula>
    </cfRule>
  </conditionalFormatting>
  <conditionalFormatting sqref="J378:J379">
    <cfRule type="cellIs" dxfId="8619" priority="2168" operator="equal">
      <formula>"NO CUMPLE"</formula>
    </cfRule>
    <cfRule type="cellIs" dxfId="8618" priority="2169" operator="equal">
      <formula>"CUMPLE"</formula>
    </cfRule>
  </conditionalFormatting>
  <conditionalFormatting sqref="J387">
    <cfRule type="cellIs" dxfId="8617" priority="2160" operator="equal">
      <formula>"NO CUMPLE"</formula>
    </cfRule>
    <cfRule type="cellIs" dxfId="8616" priority="2161" operator="equal">
      <formula>"CUMPLE"</formula>
    </cfRule>
  </conditionalFormatting>
  <conditionalFormatting sqref="J444:J445">
    <cfRule type="cellIs" dxfId="8615" priority="1958" operator="equal">
      <formula>"NO CUMPLE"</formula>
    </cfRule>
    <cfRule type="cellIs" dxfId="8614" priority="1959" operator="equal">
      <formula>"CUMPLE"</formula>
    </cfRule>
  </conditionalFormatting>
  <conditionalFormatting sqref="J388:J389">
    <cfRule type="cellIs" dxfId="8613" priority="2154" operator="equal">
      <formula>"NO CUMPLE"</formula>
    </cfRule>
    <cfRule type="cellIs" dxfId="8612" priority="2155" operator="equal">
      <formula>"CUMPLE"</formula>
    </cfRule>
  </conditionalFormatting>
  <conditionalFormatting sqref="J390">
    <cfRule type="cellIs" dxfId="8611" priority="2146" operator="equal">
      <formula>"NO CUMPLE"</formula>
    </cfRule>
    <cfRule type="cellIs" dxfId="8610" priority="2147" operator="equal">
      <formula>"CUMPLE"</formula>
    </cfRule>
  </conditionalFormatting>
  <conditionalFormatting sqref="J454:J455">
    <cfRule type="cellIs" dxfId="8609" priority="1944" operator="equal">
      <formula>"NO CUMPLE"</formula>
    </cfRule>
    <cfRule type="cellIs" dxfId="8608" priority="1945" operator="equal">
      <formula>"CUMPLE"</formula>
    </cfRule>
  </conditionalFormatting>
  <conditionalFormatting sqref="J391:J392">
    <cfRule type="cellIs" dxfId="8607" priority="2140" operator="equal">
      <formula>"NO CUMPLE"</formula>
    </cfRule>
    <cfRule type="cellIs" dxfId="8606" priority="2141" operator="equal">
      <formula>"CUMPLE"</formula>
    </cfRule>
  </conditionalFormatting>
  <conditionalFormatting sqref="J393">
    <cfRule type="cellIs" dxfId="8605" priority="2132" operator="equal">
      <formula>"NO CUMPLE"</formula>
    </cfRule>
    <cfRule type="cellIs" dxfId="8604" priority="2133" operator="equal">
      <formula>"CUMPLE"</formula>
    </cfRule>
  </conditionalFormatting>
  <conditionalFormatting sqref="J457:J458">
    <cfRule type="cellIs" dxfId="8603" priority="1930" operator="equal">
      <formula>"NO CUMPLE"</formula>
    </cfRule>
    <cfRule type="cellIs" dxfId="8602" priority="1931" operator="equal">
      <formula>"CUMPLE"</formula>
    </cfRule>
  </conditionalFormatting>
  <conditionalFormatting sqref="J394:J395">
    <cfRule type="cellIs" dxfId="8601" priority="2126" operator="equal">
      <formula>"NO CUMPLE"</formula>
    </cfRule>
    <cfRule type="cellIs" dxfId="8600" priority="2127" operator="equal">
      <formula>"CUMPLE"</formula>
    </cfRule>
  </conditionalFormatting>
  <conditionalFormatting sqref="J460:J461">
    <cfRule type="cellIs" dxfId="8599" priority="1916" operator="equal">
      <formula>"NO CUMPLE"</formula>
    </cfRule>
    <cfRule type="cellIs" dxfId="8598" priority="1917" operator="equal">
      <formula>"CUMPLE"</formula>
    </cfRule>
  </conditionalFormatting>
  <conditionalFormatting sqref="J397:J398">
    <cfRule type="cellIs" dxfId="8597" priority="2112" operator="equal">
      <formula>"NO CUMPLE"</formula>
    </cfRule>
    <cfRule type="cellIs" dxfId="8596" priority="2113" operator="equal">
      <formula>"CUMPLE"</formula>
    </cfRule>
  </conditionalFormatting>
  <conditionalFormatting sqref="J463:J464">
    <cfRule type="cellIs" dxfId="8595" priority="1902" operator="equal">
      <formula>"NO CUMPLE"</formula>
    </cfRule>
    <cfRule type="cellIs" dxfId="8594" priority="1903" operator="equal">
      <formula>"CUMPLE"</formula>
    </cfRule>
  </conditionalFormatting>
  <conditionalFormatting sqref="J418">
    <cfRule type="cellIs" dxfId="8593" priority="2048" operator="equal">
      <formula>"NO CUMPLE"</formula>
    </cfRule>
    <cfRule type="cellIs" dxfId="8592" priority="2049" operator="equal">
      <formula>"CUMPLE"</formula>
    </cfRule>
  </conditionalFormatting>
  <conditionalFormatting sqref="J421">
    <cfRule type="cellIs" dxfId="8591" priority="2034" operator="equal">
      <formula>"NO CUMPLE"</formula>
    </cfRule>
    <cfRule type="cellIs" dxfId="8590" priority="2035" operator="equal">
      <formula>"CUMPLE"</formula>
    </cfRule>
  </conditionalFormatting>
  <conditionalFormatting sqref="J422:J423">
    <cfRule type="cellIs" dxfId="8589" priority="2028" operator="equal">
      <formula>"NO CUMPLE"</formula>
    </cfRule>
    <cfRule type="cellIs" dxfId="8588" priority="2029" operator="equal">
      <formula>"CUMPLE"</formula>
    </cfRule>
  </conditionalFormatting>
  <conditionalFormatting sqref="K476:K477">
    <cfRule type="expression" dxfId="8587" priority="1876">
      <formula>J476="NO CUMPLE"</formula>
    </cfRule>
    <cfRule type="expression" dxfId="8586" priority="1877">
      <formula>J476="CUMPLE"</formula>
    </cfRule>
  </conditionalFormatting>
  <conditionalFormatting sqref="J431">
    <cfRule type="cellIs" dxfId="8585" priority="2020" operator="equal">
      <formula>"NO CUMPLE"</formula>
    </cfRule>
    <cfRule type="cellIs" dxfId="8584" priority="2021" operator="equal">
      <formula>"CUMPLE"</formula>
    </cfRule>
  </conditionalFormatting>
  <conditionalFormatting sqref="J432:J433">
    <cfRule type="cellIs" dxfId="8583" priority="2014" operator="equal">
      <formula>"NO CUMPLE"</formula>
    </cfRule>
    <cfRule type="cellIs" dxfId="8582" priority="2015" operator="equal">
      <formula>"CUMPLE"</formula>
    </cfRule>
  </conditionalFormatting>
  <conditionalFormatting sqref="J434">
    <cfRule type="cellIs" dxfId="8581" priority="2006" operator="equal">
      <formula>"NO CUMPLE"</formula>
    </cfRule>
    <cfRule type="cellIs" dxfId="8580" priority="2007" operator="equal">
      <formula>"CUMPLE"</formula>
    </cfRule>
  </conditionalFormatting>
  <conditionalFormatting sqref="J435:J436">
    <cfRule type="cellIs" dxfId="8579" priority="2000" operator="equal">
      <formula>"NO CUMPLE"</formula>
    </cfRule>
    <cfRule type="cellIs" dxfId="8578" priority="2001" operator="equal">
      <formula>"CUMPLE"</formula>
    </cfRule>
  </conditionalFormatting>
  <conditionalFormatting sqref="J437">
    <cfRule type="cellIs" dxfId="8577" priority="1992" operator="equal">
      <formula>"NO CUMPLE"</formula>
    </cfRule>
    <cfRule type="cellIs" dxfId="8576" priority="1993" operator="equal">
      <formula>"CUMPLE"</formula>
    </cfRule>
  </conditionalFormatting>
  <conditionalFormatting sqref="J438:J439">
    <cfRule type="cellIs" dxfId="8575" priority="1986" operator="equal">
      <formula>"NO CUMPLE"</formula>
    </cfRule>
    <cfRule type="cellIs" dxfId="8574" priority="1987" operator="equal">
      <formula>"CUMPLE"</formula>
    </cfRule>
  </conditionalFormatting>
  <conditionalFormatting sqref="K475">
    <cfRule type="expression" dxfId="8573" priority="1884">
      <formula>J475="NO CUMPLE"</formula>
    </cfRule>
    <cfRule type="expression" dxfId="8572" priority="1885">
      <formula>J475="CUMPLE"</formula>
    </cfRule>
  </conditionalFormatting>
  <conditionalFormatting sqref="M475">
    <cfRule type="expression" dxfId="8571" priority="1882">
      <formula>L475="NO CUMPLE"</formula>
    </cfRule>
    <cfRule type="expression" dxfId="8570" priority="1883">
      <formula>L475="CUMPLE"</formula>
    </cfRule>
  </conditionalFormatting>
  <conditionalFormatting sqref="J441:J442">
    <cfRule type="cellIs" dxfId="8569" priority="1972" operator="equal">
      <formula>"NO CUMPLE"</formula>
    </cfRule>
    <cfRule type="cellIs" dxfId="8568" priority="1973" operator="equal">
      <formula>"CUMPLE"</formula>
    </cfRule>
  </conditionalFormatting>
  <conditionalFormatting sqref="K478">
    <cfRule type="expression" dxfId="8567" priority="1870">
      <formula>J478="NO CUMPLE"</formula>
    </cfRule>
    <cfRule type="expression" dxfId="8566" priority="1871">
      <formula>J478="CUMPLE"</formula>
    </cfRule>
  </conditionalFormatting>
  <conditionalFormatting sqref="M478">
    <cfRule type="expression" dxfId="8565" priority="1868">
      <formula>L478="NO CUMPLE"</formula>
    </cfRule>
    <cfRule type="expression" dxfId="8564" priority="1869">
      <formula>L478="CUMPLE"</formula>
    </cfRule>
  </conditionalFormatting>
  <conditionalFormatting sqref="K481">
    <cfRule type="expression" dxfId="8563" priority="1856">
      <formula>J481="NO CUMPLE"</formula>
    </cfRule>
    <cfRule type="expression" dxfId="8562" priority="1857">
      <formula>J481="CUMPLE"</formula>
    </cfRule>
  </conditionalFormatting>
  <conditionalFormatting sqref="K479:K480">
    <cfRule type="expression" dxfId="8561" priority="1862">
      <formula>J479="NO CUMPLE"</formula>
    </cfRule>
    <cfRule type="expression" dxfId="8560" priority="1863">
      <formula>J479="CUMPLE"</formula>
    </cfRule>
  </conditionalFormatting>
  <conditionalFormatting sqref="J462">
    <cfRule type="cellIs" dxfId="8559" priority="1908" operator="equal">
      <formula>"NO CUMPLE"</formula>
    </cfRule>
    <cfRule type="cellIs" dxfId="8558" priority="1909" operator="equal">
      <formula>"CUMPLE"</formula>
    </cfRule>
  </conditionalFormatting>
  <conditionalFormatting sqref="M481">
    <cfRule type="expression" dxfId="8557" priority="1854">
      <formula>L481="NO CUMPLE"</formula>
    </cfRule>
    <cfRule type="expression" dxfId="8556" priority="1855">
      <formula>L481="CUMPLE"</formula>
    </cfRule>
  </conditionalFormatting>
  <conditionalFormatting sqref="K482:K483">
    <cfRule type="expression" dxfId="8555" priority="1848">
      <formula>J482="NO CUMPLE"</formula>
    </cfRule>
    <cfRule type="expression" dxfId="8554" priority="1849">
      <formula>J482="CUMPLE"</formula>
    </cfRule>
  </conditionalFormatting>
  <conditionalFormatting sqref="J465">
    <cfRule type="cellIs" dxfId="8553" priority="1894" operator="equal">
      <formula>"NO CUMPLE"</formula>
    </cfRule>
    <cfRule type="cellIs" dxfId="8552" priority="1895" operator="equal">
      <formula>"CUMPLE"</formula>
    </cfRule>
  </conditionalFormatting>
  <conditionalFormatting sqref="M484">
    <cfRule type="expression" dxfId="8551" priority="1840">
      <formula>L484="NO CUMPLE"</formula>
    </cfRule>
    <cfRule type="expression" dxfId="8550" priority="1841">
      <formula>L484="CUMPLE"</formula>
    </cfRule>
  </conditionalFormatting>
  <conditionalFormatting sqref="J466:J467">
    <cfRule type="cellIs" dxfId="8549" priority="1888" operator="equal">
      <formula>"NO CUMPLE"</formula>
    </cfRule>
    <cfRule type="cellIs" dxfId="8548" priority="1889" operator="equal">
      <formula>"CUMPLE"</formula>
    </cfRule>
  </conditionalFormatting>
  <conditionalFormatting sqref="J475">
    <cfRule type="cellIs" dxfId="8547" priority="1880" operator="equal">
      <formula>"NO CUMPLE"</formula>
    </cfRule>
    <cfRule type="cellIs" dxfId="8546" priority="1881" operator="equal">
      <formula>"CUMPLE"</formula>
    </cfRule>
  </conditionalFormatting>
  <conditionalFormatting sqref="L475:L477">
    <cfRule type="cellIs" dxfId="8545" priority="1878" operator="equal">
      <formula>"NO CUMPLE"</formula>
    </cfRule>
    <cfRule type="cellIs" dxfId="8544" priority="1879" operator="equal">
      <formula>"CUMPLE"</formula>
    </cfRule>
  </conditionalFormatting>
  <conditionalFormatting sqref="J476:J477">
    <cfRule type="cellIs" dxfId="8543" priority="1874" operator="equal">
      <formula>"NO CUMPLE"</formula>
    </cfRule>
    <cfRule type="cellIs" dxfId="8542" priority="1875" operator="equal">
      <formula>"CUMPLE"</formula>
    </cfRule>
  </conditionalFormatting>
  <conditionalFormatting sqref="M476">
    <cfRule type="expression" dxfId="8541" priority="1872">
      <formula>L476="NO CUMPLE"</formula>
    </cfRule>
    <cfRule type="expression" dxfId="8540" priority="1873">
      <formula>L476="CUMPLE"</formula>
    </cfRule>
  </conditionalFormatting>
  <conditionalFormatting sqref="J478">
    <cfRule type="cellIs" dxfId="8539" priority="1866" operator="equal">
      <formula>"NO CUMPLE"</formula>
    </cfRule>
    <cfRule type="cellIs" dxfId="8538" priority="1867" operator="equal">
      <formula>"CUMPLE"</formula>
    </cfRule>
  </conditionalFormatting>
  <conditionalFormatting sqref="L478:L480">
    <cfRule type="cellIs" dxfId="8537" priority="1864" operator="equal">
      <formula>"NO CUMPLE"</formula>
    </cfRule>
    <cfRule type="cellIs" dxfId="8536" priority="1865" operator="equal">
      <formula>"CUMPLE"</formula>
    </cfRule>
  </conditionalFormatting>
  <conditionalFormatting sqref="J479:J480">
    <cfRule type="cellIs" dxfId="8535" priority="1860" operator="equal">
      <formula>"NO CUMPLE"</formula>
    </cfRule>
    <cfRule type="cellIs" dxfId="8534" priority="1861" operator="equal">
      <formula>"CUMPLE"</formula>
    </cfRule>
  </conditionalFormatting>
  <conditionalFormatting sqref="M479">
    <cfRule type="expression" dxfId="8533" priority="1858">
      <formula>L479="NO CUMPLE"</formula>
    </cfRule>
    <cfRule type="expression" dxfId="8532" priority="1859">
      <formula>L479="CUMPLE"</formula>
    </cfRule>
  </conditionalFormatting>
  <conditionalFormatting sqref="J481">
    <cfRule type="cellIs" dxfId="8531" priority="1852" operator="equal">
      <formula>"NO CUMPLE"</formula>
    </cfRule>
    <cfRule type="cellIs" dxfId="8530" priority="1853" operator="equal">
      <formula>"CUMPLE"</formula>
    </cfRule>
  </conditionalFormatting>
  <conditionalFormatting sqref="L481:L483">
    <cfRule type="cellIs" dxfId="8529" priority="1850" operator="equal">
      <formula>"NO CUMPLE"</formula>
    </cfRule>
    <cfRule type="cellIs" dxfId="8528" priority="1851" operator="equal">
      <formula>"CUMPLE"</formula>
    </cfRule>
  </conditionalFormatting>
  <conditionalFormatting sqref="J482:J483">
    <cfRule type="cellIs" dxfId="8527" priority="1846" operator="equal">
      <formula>"NO CUMPLE"</formula>
    </cfRule>
    <cfRule type="cellIs" dxfId="8526" priority="1847" operator="equal">
      <formula>"CUMPLE"</formula>
    </cfRule>
  </conditionalFormatting>
  <conditionalFormatting sqref="M482">
    <cfRule type="expression" dxfId="8525" priority="1844">
      <formula>L482="NO CUMPLE"</formula>
    </cfRule>
    <cfRule type="expression" dxfId="8524" priority="1845">
      <formula>L482="CUMPLE"</formula>
    </cfRule>
  </conditionalFormatting>
  <conditionalFormatting sqref="K484">
    <cfRule type="expression" dxfId="8523" priority="1842">
      <formula>J484="NO CUMPLE"</formula>
    </cfRule>
    <cfRule type="expression" dxfId="8522" priority="1843">
      <formula>J484="CUMPLE"</formula>
    </cfRule>
  </conditionalFormatting>
  <conditionalFormatting sqref="J484">
    <cfRule type="cellIs" dxfId="8521" priority="1838" operator="equal">
      <formula>"NO CUMPLE"</formula>
    </cfRule>
    <cfRule type="cellIs" dxfId="8520" priority="1839" operator="equal">
      <formula>"CUMPLE"</formula>
    </cfRule>
  </conditionalFormatting>
  <conditionalFormatting sqref="L484:L486">
    <cfRule type="cellIs" dxfId="8519" priority="1836" operator="equal">
      <formula>"NO CUMPLE"</formula>
    </cfRule>
    <cfRule type="cellIs" dxfId="8518" priority="1837" operator="equal">
      <formula>"CUMPLE"</formula>
    </cfRule>
  </conditionalFormatting>
  <conditionalFormatting sqref="K485:K486">
    <cfRule type="expression" dxfId="8517" priority="1834">
      <formula>J485="NO CUMPLE"</formula>
    </cfRule>
    <cfRule type="expression" dxfId="8516" priority="1835">
      <formula>J485="CUMPLE"</formula>
    </cfRule>
  </conditionalFormatting>
  <conditionalFormatting sqref="J485:J486">
    <cfRule type="cellIs" dxfId="8515" priority="1832" operator="equal">
      <formula>"NO CUMPLE"</formula>
    </cfRule>
    <cfRule type="cellIs" dxfId="8514" priority="1833" operator="equal">
      <formula>"CUMPLE"</formula>
    </cfRule>
  </conditionalFormatting>
  <conditionalFormatting sqref="M485">
    <cfRule type="expression" dxfId="8513" priority="1830">
      <formula>L485="NO CUMPLE"</formula>
    </cfRule>
    <cfRule type="expression" dxfId="8512" priority="1831">
      <formula>L485="CUMPLE"</formula>
    </cfRule>
  </conditionalFormatting>
  <conditionalFormatting sqref="K487">
    <cfRule type="expression" dxfId="8511" priority="1828">
      <formula>J487="NO CUMPLE"</formula>
    </cfRule>
    <cfRule type="expression" dxfId="8510" priority="1829">
      <formula>J487="CUMPLE"</formula>
    </cfRule>
  </conditionalFormatting>
  <conditionalFormatting sqref="M487">
    <cfRule type="expression" dxfId="8509" priority="1826">
      <formula>L487="NO CUMPLE"</formula>
    </cfRule>
    <cfRule type="expression" dxfId="8508" priority="1827">
      <formula>L487="CUMPLE"</formula>
    </cfRule>
  </conditionalFormatting>
  <conditionalFormatting sqref="J487">
    <cfRule type="cellIs" dxfId="8507" priority="1824" operator="equal">
      <formula>"NO CUMPLE"</formula>
    </cfRule>
    <cfRule type="cellIs" dxfId="8506" priority="1825" operator="equal">
      <formula>"CUMPLE"</formula>
    </cfRule>
  </conditionalFormatting>
  <conditionalFormatting sqref="L487:L489">
    <cfRule type="cellIs" dxfId="8505" priority="1822" operator="equal">
      <formula>"NO CUMPLE"</formula>
    </cfRule>
    <cfRule type="cellIs" dxfId="8504" priority="1823" operator="equal">
      <formula>"CUMPLE"</formula>
    </cfRule>
  </conditionalFormatting>
  <conditionalFormatting sqref="K488:K489">
    <cfRule type="expression" dxfId="8503" priority="1820">
      <formula>J488="NO CUMPLE"</formula>
    </cfRule>
    <cfRule type="expression" dxfId="8502" priority="1821">
      <formula>J488="CUMPLE"</formula>
    </cfRule>
  </conditionalFormatting>
  <conditionalFormatting sqref="J488:J489">
    <cfRule type="cellIs" dxfId="8501" priority="1818" operator="equal">
      <formula>"NO CUMPLE"</formula>
    </cfRule>
    <cfRule type="cellIs" dxfId="8500" priority="1819" operator="equal">
      <formula>"CUMPLE"</formula>
    </cfRule>
  </conditionalFormatting>
  <conditionalFormatting sqref="M488">
    <cfRule type="expression" dxfId="8499" priority="1816">
      <formula>L488="NO CUMPLE"</formula>
    </cfRule>
    <cfRule type="expression" dxfId="8498" priority="1817">
      <formula>L488="CUMPLE"</formula>
    </cfRule>
  </conditionalFormatting>
  <conditionalFormatting sqref="K497">
    <cfRule type="expression" dxfId="8497" priority="1814">
      <formula>J497="NO CUMPLE"</formula>
    </cfRule>
    <cfRule type="expression" dxfId="8496" priority="1815">
      <formula>J497="CUMPLE"</formula>
    </cfRule>
  </conditionalFormatting>
  <conditionalFormatting sqref="M497">
    <cfRule type="expression" dxfId="8495" priority="1812">
      <formula>L497="NO CUMPLE"</formula>
    </cfRule>
    <cfRule type="expression" dxfId="8494" priority="1813">
      <formula>L497="CUMPLE"</formula>
    </cfRule>
  </conditionalFormatting>
  <conditionalFormatting sqref="J497">
    <cfRule type="cellIs" dxfId="8493" priority="1810" operator="equal">
      <formula>"NO CUMPLE"</formula>
    </cfRule>
    <cfRule type="cellIs" dxfId="8492" priority="1811" operator="equal">
      <formula>"CUMPLE"</formula>
    </cfRule>
  </conditionalFormatting>
  <conditionalFormatting sqref="L497:L499">
    <cfRule type="cellIs" dxfId="8491" priority="1808" operator="equal">
      <formula>"NO CUMPLE"</formula>
    </cfRule>
    <cfRule type="cellIs" dxfId="8490" priority="1809" operator="equal">
      <formula>"CUMPLE"</formula>
    </cfRule>
  </conditionalFormatting>
  <conditionalFormatting sqref="K498:K499">
    <cfRule type="expression" dxfId="8489" priority="1806">
      <formula>J498="NO CUMPLE"</formula>
    </cfRule>
    <cfRule type="expression" dxfId="8488" priority="1807">
      <formula>J498="CUMPLE"</formula>
    </cfRule>
  </conditionalFormatting>
  <conditionalFormatting sqref="J498:J499">
    <cfRule type="cellIs" dxfId="8487" priority="1804" operator="equal">
      <formula>"NO CUMPLE"</formula>
    </cfRule>
    <cfRule type="cellIs" dxfId="8486" priority="1805" operator="equal">
      <formula>"CUMPLE"</formula>
    </cfRule>
  </conditionalFormatting>
  <conditionalFormatting sqref="M498">
    <cfRule type="expression" dxfId="8485" priority="1802">
      <formula>L498="NO CUMPLE"</formula>
    </cfRule>
    <cfRule type="expression" dxfId="8484" priority="1803">
      <formula>L498="CUMPLE"</formula>
    </cfRule>
  </conditionalFormatting>
  <conditionalFormatting sqref="K500">
    <cfRule type="expression" dxfId="8483" priority="1800">
      <formula>J500="NO CUMPLE"</formula>
    </cfRule>
    <cfRule type="expression" dxfId="8482" priority="1801">
      <formula>J500="CUMPLE"</formula>
    </cfRule>
  </conditionalFormatting>
  <conditionalFormatting sqref="M500">
    <cfRule type="expression" dxfId="8481" priority="1798">
      <formula>L500="NO CUMPLE"</formula>
    </cfRule>
    <cfRule type="expression" dxfId="8480" priority="1799">
      <formula>L500="CUMPLE"</formula>
    </cfRule>
  </conditionalFormatting>
  <conditionalFormatting sqref="J500">
    <cfRule type="cellIs" dxfId="8479" priority="1796" operator="equal">
      <formula>"NO CUMPLE"</formula>
    </cfRule>
    <cfRule type="cellIs" dxfId="8478" priority="1797" operator="equal">
      <formula>"CUMPLE"</formula>
    </cfRule>
  </conditionalFormatting>
  <conditionalFormatting sqref="L500:L502">
    <cfRule type="cellIs" dxfId="8477" priority="1794" operator="equal">
      <formula>"NO CUMPLE"</formula>
    </cfRule>
    <cfRule type="cellIs" dxfId="8476" priority="1795" operator="equal">
      <formula>"CUMPLE"</formula>
    </cfRule>
  </conditionalFormatting>
  <conditionalFormatting sqref="K501:K502">
    <cfRule type="expression" dxfId="8475" priority="1792">
      <formula>J501="NO CUMPLE"</formula>
    </cfRule>
    <cfRule type="expression" dxfId="8474" priority="1793">
      <formula>J501="CUMPLE"</formula>
    </cfRule>
  </conditionalFormatting>
  <conditionalFormatting sqref="J501:J502">
    <cfRule type="cellIs" dxfId="8473" priority="1790" operator="equal">
      <formula>"NO CUMPLE"</formula>
    </cfRule>
    <cfRule type="cellIs" dxfId="8472" priority="1791" operator="equal">
      <formula>"CUMPLE"</formula>
    </cfRule>
  </conditionalFormatting>
  <conditionalFormatting sqref="M501">
    <cfRule type="expression" dxfId="8471" priority="1788">
      <formula>L501="NO CUMPLE"</formula>
    </cfRule>
    <cfRule type="expression" dxfId="8470" priority="1789">
      <formula>L501="CUMPLE"</formula>
    </cfRule>
  </conditionalFormatting>
  <conditionalFormatting sqref="K503">
    <cfRule type="expression" dxfId="8469" priority="1786">
      <formula>J503="NO CUMPLE"</formula>
    </cfRule>
    <cfRule type="expression" dxfId="8468" priority="1787">
      <formula>J503="CUMPLE"</formula>
    </cfRule>
  </conditionalFormatting>
  <conditionalFormatting sqref="M503">
    <cfRule type="expression" dxfId="8467" priority="1784">
      <formula>L503="NO CUMPLE"</formula>
    </cfRule>
    <cfRule type="expression" dxfId="8466" priority="1785">
      <formula>L503="CUMPLE"</formula>
    </cfRule>
  </conditionalFormatting>
  <conditionalFormatting sqref="J503">
    <cfRule type="cellIs" dxfId="8465" priority="1782" operator="equal">
      <formula>"NO CUMPLE"</formula>
    </cfRule>
    <cfRule type="cellIs" dxfId="8464" priority="1783" operator="equal">
      <formula>"CUMPLE"</formula>
    </cfRule>
  </conditionalFormatting>
  <conditionalFormatting sqref="L503:L505">
    <cfRule type="cellIs" dxfId="8463" priority="1780" operator="equal">
      <formula>"NO CUMPLE"</formula>
    </cfRule>
    <cfRule type="cellIs" dxfId="8462" priority="1781" operator="equal">
      <formula>"CUMPLE"</formula>
    </cfRule>
  </conditionalFormatting>
  <conditionalFormatting sqref="K504:K505">
    <cfRule type="expression" dxfId="8461" priority="1778">
      <formula>J504="NO CUMPLE"</formula>
    </cfRule>
    <cfRule type="expression" dxfId="8460" priority="1779">
      <formula>J504="CUMPLE"</formula>
    </cfRule>
  </conditionalFormatting>
  <conditionalFormatting sqref="J504:J505">
    <cfRule type="cellIs" dxfId="8459" priority="1776" operator="equal">
      <formula>"NO CUMPLE"</formula>
    </cfRule>
    <cfRule type="cellIs" dxfId="8458" priority="1777" operator="equal">
      <formula>"CUMPLE"</formula>
    </cfRule>
  </conditionalFormatting>
  <conditionalFormatting sqref="M504">
    <cfRule type="expression" dxfId="8457" priority="1774">
      <formula>L504="NO CUMPLE"</formula>
    </cfRule>
    <cfRule type="expression" dxfId="8456" priority="1775">
      <formula>L504="CUMPLE"</formula>
    </cfRule>
  </conditionalFormatting>
  <conditionalFormatting sqref="K506">
    <cfRule type="expression" dxfId="8455" priority="1772">
      <formula>J506="NO CUMPLE"</formula>
    </cfRule>
    <cfRule type="expression" dxfId="8454" priority="1773">
      <formula>J506="CUMPLE"</formula>
    </cfRule>
  </conditionalFormatting>
  <conditionalFormatting sqref="M506">
    <cfRule type="expression" dxfId="8453" priority="1770">
      <formula>L506="NO CUMPLE"</formula>
    </cfRule>
    <cfRule type="expression" dxfId="8452" priority="1771">
      <formula>L506="CUMPLE"</formula>
    </cfRule>
  </conditionalFormatting>
  <conditionalFormatting sqref="J506">
    <cfRule type="cellIs" dxfId="8451" priority="1768" operator="equal">
      <formula>"NO CUMPLE"</formula>
    </cfRule>
    <cfRule type="cellIs" dxfId="8450" priority="1769" operator="equal">
      <formula>"CUMPLE"</formula>
    </cfRule>
  </conditionalFormatting>
  <conditionalFormatting sqref="L506:L508">
    <cfRule type="cellIs" dxfId="8449" priority="1766" operator="equal">
      <formula>"NO CUMPLE"</formula>
    </cfRule>
    <cfRule type="cellIs" dxfId="8448" priority="1767" operator="equal">
      <formula>"CUMPLE"</formula>
    </cfRule>
  </conditionalFormatting>
  <conditionalFormatting sqref="K507:K508">
    <cfRule type="expression" dxfId="8447" priority="1764">
      <formula>J507="NO CUMPLE"</formula>
    </cfRule>
    <cfRule type="expression" dxfId="8446" priority="1765">
      <formula>J507="CUMPLE"</formula>
    </cfRule>
  </conditionalFormatting>
  <conditionalFormatting sqref="J507:J508">
    <cfRule type="cellIs" dxfId="8445" priority="1762" operator="equal">
      <formula>"NO CUMPLE"</formula>
    </cfRule>
    <cfRule type="cellIs" dxfId="8444" priority="1763" operator="equal">
      <formula>"CUMPLE"</formula>
    </cfRule>
  </conditionalFormatting>
  <conditionalFormatting sqref="M507">
    <cfRule type="expression" dxfId="8443" priority="1760">
      <formula>L507="NO CUMPLE"</formula>
    </cfRule>
    <cfRule type="expression" dxfId="8442" priority="1761">
      <formula>L507="CUMPLE"</formula>
    </cfRule>
  </conditionalFormatting>
  <conditionalFormatting sqref="K509">
    <cfRule type="expression" dxfId="8441" priority="1758">
      <formula>J509="NO CUMPLE"</formula>
    </cfRule>
    <cfRule type="expression" dxfId="8440" priority="1759">
      <formula>J509="CUMPLE"</formula>
    </cfRule>
  </conditionalFormatting>
  <conditionalFormatting sqref="M509">
    <cfRule type="expression" dxfId="8439" priority="1756">
      <formula>L509="NO CUMPLE"</formula>
    </cfRule>
    <cfRule type="expression" dxfId="8438" priority="1757">
      <formula>L509="CUMPLE"</formula>
    </cfRule>
  </conditionalFormatting>
  <conditionalFormatting sqref="J509">
    <cfRule type="cellIs" dxfId="8437" priority="1754" operator="equal">
      <formula>"NO CUMPLE"</formula>
    </cfRule>
    <cfRule type="cellIs" dxfId="8436" priority="1755" operator="equal">
      <formula>"CUMPLE"</formula>
    </cfRule>
  </conditionalFormatting>
  <conditionalFormatting sqref="L509:L511">
    <cfRule type="cellIs" dxfId="8435" priority="1752" operator="equal">
      <formula>"NO CUMPLE"</formula>
    </cfRule>
    <cfRule type="cellIs" dxfId="8434" priority="1753" operator="equal">
      <formula>"CUMPLE"</formula>
    </cfRule>
  </conditionalFormatting>
  <conditionalFormatting sqref="K510:K511">
    <cfRule type="expression" dxfId="8433" priority="1750">
      <formula>J510="NO CUMPLE"</formula>
    </cfRule>
    <cfRule type="expression" dxfId="8432" priority="1751">
      <formula>J510="CUMPLE"</formula>
    </cfRule>
  </conditionalFormatting>
  <conditionalFormatting sqref="J510:J511">
    <cfRule type="cellIs" dxfId="8431" priority="1748" operator="equal">
      <formula>"NO CUMPLE"</formula>
    </cfRule>
    <cfRule type="cellIs" dxfId="8430" priority="1749" operator="equal">
      <formula>"CUMPLE"</formula>
    </cfRule>
  </conditionalFormatting>
  <conditionalFormatting sqref="M510">
    <cfRule type="expression" dxfId="8429" priority="1746">
      <formula>L510="NO CUMPLE"</formula>
    </cfRule>
    <cfRule type="expression" dxfId="8428" priority="1747">
      <formula>L510="CUMPLE"</formula>
    </cfRule>
  </conditionalFormatting>
  <conditionalFormatting sqref="K519">
    <cfRule type="expression" dxfId="8427" priority="1744">
      <formula>J519="NO CUMPLE"</formula>
    </cfRule>
    <cfRule type="expression" dxfId="8426" priority="1745">
      <formula>J519="CUMPLE"</formula>
    </cfRule>
  </conditionalFormatting>
  <conditionalFormatting sqref="M519">
    <cfRule type="expression" dxfId="8425" priority="1742">
      <formula>L519="NO CUMPLE"</formula>
    </cfRule>
    <cfRule type="expression" dxfId="8424" priority="1743">
      <formula>L519="CUMPLE"</formula>
    </cfRule>
  </conditionalFormatting>
  <conditionalFormatting sqref="J519">
    <cfRule type="cellIs" dxfId="8423" priority="1740" operator="equal">
      <formula>"NO CUMPLE"</formula>
    </cfRule>
    <cfRule type="cellIs" dxfId="8422" priority="1741" operator="equal">
      <formula>"CUMPLE"</formula>
    </cfRule>
  </conditionalFormatting>
  <conditionalFormatting sqref="L519:L521">
    <cfRule type="cellIs" dxfId="8421" priority="1738" operator="equal">
      <formula>"NO CUMPLE"</formula>
    </cfRule>
    <cfRule type="cellIs" dxfId="8420" priority="1739" operator="equal">
      <formula>"CUMPLE"</formula>
    </cfRule>
  </conditionalFormatting>
  <conditionalFormatting sqref="K520:K521">
    <cfRule type="expression" dxfId="8419" priority="1736">
      <formula>J520="NO CUMPLE"</formula>
    </cfRule>
    <cfRule type="expression" dxfId="8418" priority="1737">
      <formula>J520="CUMPLE"</formula>
    </cfRule>
  </conditionalFormatting>
  <conditionalFormatting sqref="J520:J521">
    <cfRule type="cellIs" dxfId="8417" priority="1734" operator="equal">
      <formula>"NO CUMPLE"</formula>
    </cfRule>
    <cfRule type="cellIs" dxfId="8416" priority="1735" operator="equal">
      <formula>"CUMPLE"</formula>
    </cfRule>
  </conditionalFormatting>
  <conditionalFormatting sqref="M520">
    <cfRule type="expression" dxfId="8415" priority="1732">
      <formula>L520="NO CUMPLE"</formula>
    </cfRule>
    <cfRule type="expression" dxfId="8414" priority="1733">
      <formula>L520="CUMPLE"</formula>
    </cfRule>
  </conditionalFormatting>
  <conditionalFormatting sqref="K522">
    <cfRule type="expression" dxfId="8413" priority="1730">
      <formula>J522="NO CUMPLE"</formula>
    </cfRule>
    <cfRule type="expression" dxfId="8412" priority="1731">
      <formula>J522="CUMPLE"</formula>
    </cfRule>
  </conditionalFormatting>
  <conditionalFormatting sqref="M522">
    <cfRule type="expression" dxfId="8411" priority="1728">
      <formula>L522="NO CUMPLE"</formula>
    </cfRule>
    <cfRule type="expression" dxfId="8410" priority="1729">
      <formula>L522="CUMPLE"</formula>
    </cfRule>
  </conditionalFormatting>
  <conditionalFormatting sqref="J522">
    <cfRule type="cellIs" dxfId="8409" priority="1726" operator="equal">
      <formula>"NO CUMPLE"</formula>
    </cfRule>
    <cfRule type="cellIs" dxfId="8408" priority="1727" operator="equal">
      <formula>"CUMPLE"</formula>
    </cfRule>
  </conditionalFormatting>
  <conditionalFormatting sqref="L522:L524">
    <cfRule type="cellIs" dxfId="8407" priority="1724" operator="equal">
      <formula>"NO CUMPLE"</formula>
    </cfRule>
    <cfRule type="cellIs" dxfId="8406" priority="1725" operator="equal">
      <formula>"CUMPLE"</formula>
    </cfRule>
  </conditionalFormatting>
  <conditionalFormatting sqref="K523:K524">
    <cfRule type="expression" dxfId="8405" priority="1722">
      <formula>J523="NO CUMPLE"</formula>
    </cfRule>
    <cfRule type="expression" dxfId="8404" priority="1723">
      <formula>J523="CUMPLE"</formula>
    </cfRule>
  </conditionalFormatting>
  <conditionalFormatting sqref="J523:J524">
    <cfRule type="cellIs" dxfId="8403" priority="1720" operator="equal">
      <formula>"NO CUMPLE"</formula>
    </cfRule>
    <cfRule type="cellIs" dxfId="8402" priority="1721" operator="equal">
      <formula>"CUMPLE"</formula>
    </cfRule>
  </conditionalFormatting>
  <conditionalFormatting sqref="M523">
    <cfRule type="expression" dxfId="8401" priority="1718">
      <formula>L523="NO CUMPLE"</formula>
    </cfRule>
    <cfRule type="expression" dxfId="8400" priority="1719">
      <formula>L523="CUMPLE"</formula>
    </cfRule>
  </conditionalFormatting>
  <conditionalFormatting sqref="K525">
    <cfRule type="expression" dxfId="8399" priority="1716">
      <formula>J525="NO CUMPLE"</formula>
    </cfRule>
    <cfRule type="expression" dxfId="8398" priority="1717">
      <formula>J525="CUMPLE"</formula>
    </cfRule>
  </conditionalFormatting>
  <conditionalFormatting sqref="M525">
    <cfRule type="expression" dxfId="8397" priority="1714">
      <formula>L525="NO CUMPLE"</formula>
    </cfRule>
    <cfRule type="expression" dxfId="8396" priority="1715">
      <formula>L525="CUMPLE"</formula>
    </cfRule>
  </conditionalFormatting>
  <conditionalFormatting sqref="J525">
    <cfRule type="cellIs" dxfId="8395" priority="1712" operator="equal">
      <formula>"NO CUMPLE"</formula>
    </cfRule>
    <cfRule type="cellIs" dxfId="8394" priority="1713" operator="equal">
      <formula>"CUMPLE"</formula>
    </cfRule>
  </conditionalFormatting>
  <conditionalFormatting sqref="L525:L527">
    <cfRule type="cellIs" dxfId="8393" priority="1710" operator="equal">
      <formula>"NO CUMPLE"</formula>
    </cfRule>
    <cfRule type="cellIs" dxfId="8392" priority="1711" operator="equal">
      <formula>"CUMPLE"</formula>
    </cfRule>
  </conditionalFormatting>
  <conditionalFormatting sqref="K526:K527">
    <cfRule type="expression" dxfId="8391" priority="1708">
      <formula>J526="NO CUMPLE"</formula>
    </cfRule>
    <cfRule type="expression" dxfId="8390" priority="1709">
      <formula>J526="CUMPLE"</formula>
    </cfRule>
  </conditionalFormatting>
  <conditionalFormatting sqref="J526:J527">
    <cfRule type="cellIs" dxfId="8389" priority="1706" operator="equal">
      <formula>"NO CUMPLE"</formula>
    </cfRule>
    <cfRule type="cellIs" dxfId="8388" priority="1707" operator="equal">
      <formula>"CUMPLE"</formula>
    </cfRule>
  </conditionalFormatting>
  <conditionalFormatting sqref="M526">
    <cfRule type="expression" dxfId="8387" priority="1704">
      <formula>L526="NO CUMPLE"</formula>
    </cfRule>
    <cfRule type="expression" dxfId="8386" priority="1705">
      <formula>L526="CUMPLE"</formula>
    </cfRule>
  </conditionalFormatting>
  <conditionalFormatting sqref="K528">
    <cfRule type="expression" dxfId="8385" priority="1702">
      <formula>J528="NO CUMPLE"</formula>
    </cfRule>
    <cfRule type="expression" dxfId="8384" priority="1703">
      <formula>J528="CUMPLE"</formula>
    </cfRule>
  </conditionalFormatting>
  <conditionalFormatting sqref="M528">
    <cfRule type="expression" dxfId="8383" priority="1700">
      <formula>L528="NO CUMPLE"</formula>
    </cfRule>
    <cfRule type="expression" dxfId="8382" priority="1701">
      <formula>L528="CUMPLE"</formula>
    </cfRule>
  </conditionalFormatting>
  <conditionalFormatting sqref="J528">
    <cfRule type="cellIs" dxfId="8381" priority="1698" operator="equal">
      <formula>"NO CUMPLE"</formula>
    </cfRule>
    <cfRule type="cellIs" dxfId="8380" priority="1699" operator="equal">
      <formula>"CUMPLE"</formula>
    </cfRule>
  </conditionalFormatting>
  <conditionalFormatting sqref="L528:L530">
    <cfRule type="cellIs" dxfId="8379" priority="1696" operator="equal">
      <formula>"NO CUMPLE"</formula>
    </cfRule>
    <cfRule type="cellIs" dxfId="8378" priority="1697" operator="equal">
      <formula>"CUMPLE"</formula>
    </cfRule>
  </conditionalFormatting>
  <conditionalFormatting sqref="K529:K530">
    <cfRule type="expression" dxfId="8377" priority="1694">
      <formula>J529="NO CUMPLE"</formula>
    </cfRule>
    <cfRule type="expression" dxfId="8376" priority="1695">
      <formula>J529="CUMPLE"</formula>
    </cfRule>
  </conditionalFormatting>
  <conditionalFormatting sqref="J529:J530">
    <cfRule type="cellIs" dxfId="8375" priority="1692" operator="equal">
      <formula>"NO CUMPLE"</formula>
    </cfRule>
    <cfRule type="cellIs" dxfId="8374" priority="1693" operator="equal">
      <formula>"CUMPLE"</formula>
    </cfRule>
  </conditionalFormatting>
  <conditionalFormatting sqref="M529">
    <cfRule type="expression" dxfId="8373" priority="1690">
      <formula>L529="NO CUMPLE"</formula>
    </cfRule>
    <cfRule type="expression" dxfId="8372" priority="1691">
      <formula>L529="CUMPLE"</formula>
    </cfRule>
  </conditionalFormatting>
  <conditionalFormatting sqref="K531">
    <cfRule type="expression" dxfId="8371" priority="1688">
      <formula>J531="NO CUMPLE"</formula>
    </cfRule>
    <cfRule type="expression" dxfId="8370" priority="1689">
      <formula>J531="CUMPLE"</formula>
    </cfRule>
  </conditionalFormatting>
  <conditionalFormatting sqref="M531">
    <cfRule type="expression" dxfId="8369" priority="1686">
      <formula>L531="NO CUMPLE"</formula>
    </cfRule>
    <cfRule type="expression" dxfId="8368" priority="1687">
      <formula>L531="CUMPLE"</formula>
    </cfRule>
  </conditionalFormatting>
  <conditionalFormatting sqref="J531">
    <cfRule type="cellIs" dxfId="8367" priority="1684" operator="equal">
      <formula>"NO CUMPLE"</formula>
    </cfRule>
    <cfRule type="cellIs" dxfId="8366" priority="1685" operator="equal">
      <formula>"CUMPLE"</formula>
    </cfRule>
  </conditionalFormatting>
  <conditionalFormatting sqref="L531:L533">
    <cfRule type="cellIs" dxfId="8365" priority="1682" operator="equal">
      <formula>"NO CUMPLE"</formula>
    </cfRule>
    <cfRule type="cellIs" dxfId="8364" priority="1683" operator="equal">
      <formula>"CUMPLE"</formula>
    </cfRule>
  </conditionalFormatting>
  <conditionalFormatting sqref="K532:K533">
    <cfRule type="expression" dxfId="8363" priority="1680">
      <formula>J532="NO CUMPLE"</formula>
    </cfRule>
    <cfRule type="expression" dxfId="8362" priority="1681">
      <formula>J532="CUMPLE"</formula>
    </cfRule>
  </conditionalFormatting>
  <conditionalFormatting sqref="J532:J533">
    <cfRule type="cellIs" dxfId="8361" priority="1678" operator="equal">
      <formula>"NO CUMPLE"</formula>
    </cfRule>
    <cfRule type="cellIs" dxfId="8360" priority="1679" operator="equal">
      <formula>"CUMPLE"</formula>
    </cfRule>
  </conditionalFormatting>
  <conditionalFormatting sqref="M532">
    <cfRule type="expression" dxfId="8359" priority="1676">
      <formula>L532="NO CUMPLE"</formula>
    </cfRule>
    <cfRule type="expression" dxfId="8358" priority="1677">
      <formula>L532="CUMPLE"</formula>
    </cfRule>
  </conditionalFormatting>
  <conditionalFormatting sqref="K541">
    <cfRule type="expression" dxfId="8357" priority="1674">
      <formula>J541="NO CUMPLE"</formula>
    </cfRule>
    <cfRule type="expression" dxfId="8356" priority="1675">
      <formula>J541="CUMPLE"</formula>
    </cfRule>
  </conditionalFormatting>
  <conditionalFormatting sqref="M541">
    <cfRule type="expression" dxfId="8355" priority="1672">
      <formula>L541="NO CUMPLE"</formula>
    </cfRule>
    <cfRule type="expression" dxfId="8354" priority="1673">
      <formula>L541="CUMPLE"</formula>
    </cfRule>
  </conditionalFormatting>
  <conditionalFormatting sqref="J541">
    <cfRule type="cellIs" dxfId="8353" priority="1670" operator="equal">
      <formula>"NO CUMPLE"</formula>
    </cfRule>
    <cfRule type="cellIs" dxfId="8352" priority="1671" operator="equal">
      <formula>"CUMPLE"</formula>
    </cfRule>
  </conditionalFormatting>
  <conditionalFormatting sqref="L541:L543">
    <cfRule type="cellIs" dxfId="8351" priority="1668" operator="equal">
      <formula>"NO CUMPLE"</formula>
    </cfRule>
    <cfRule type="cellIs" dxfId="8350" priority="1669" operator="equal">
      <formula>"CUMPLE"</formula>
    </cfRule>
  </conditionalFormatting>
  <conditionalFormatting sqref="K542:K543">
    <cfRule type="expression" dxfId="8349" priority="1666">
      <formula>J542="NO CUMPLE"</formula>
    </cfRule>
    <cfRule type="expression" dxfId="8348" priority="1667">
      <formula>J542="CUMPLE"</formula>
    </cfRule>
  </conditionalFormatting>
  <conditionalFormatting sqref="J542:J543">
    <cfRule type="cellIs" dxfId="8347" priority="1664" operator="equal">
      <formula>"NO CUMPLE"</formula>
    </cfRule>
    <cfRule type="cellIs" dxfId="8346" priority="1665" operator="equal">
      <formula>"CUMPLE"</formula>
    </cfRule>
  </conditionalFormatting>
  <conditionalFormatting sqref="M542">
    <cfRule type="expression" dxfId="8345" priority="1662">
      <formula>L542="NO CUMPLE"</formula>
    </cfRule>
    <cfRule type="expression" dxfId="8344" priority="1663">
      <formula>L542="CUMPLE"</formula>
    </cfRule>
  </conditionalFormatting>
  <conditionalFormatting sqref="K544">
    <cfRule type="expression" dxfId="8343" priority="1660">
      <formula>J544="NO CUMPLE"</formula>
    </cfRule>
    <cfRule type="expression" dxfId="8342" priority="1661">
      <formula>J544="CUMPLE"</formula>
    </cfRule>
  </conditionalFormatting>
  <conditionalFormatting sqref="M544">
    <cfRule type="expression" dxfId="8341" priority="1658">
      <formula>L544="NO CUMPLE"</formula>
    </cfRule>
    <cfRule type="expression" dxfId="8340" priority="1659">
      <formula>L544="CUMPLE"</formula>
    </cfRule>
  </conditionalFormatting>
  <conditionalFormatting sqref="J544">
    <cfRule type="cellIs" dxfId="8339" priority="1656" operator="equal">
      <formula>"NO CUMPLE"</formula>
    </cfRule>
    <cfRule type="cellIs" dxfId="8338" priority="1657" operator="equal">
      <formula>"CUMPLE"</formula>
    </cfRule>
  </conditionalFormatting>
  <conditionalFormatting sqref="L544:L546">
    <cfRule type="cellIs" dxfId="8337" priority="1654" operator="equal">
      <formula>"NO CUMPLE"</formula>
    </cfRule>
    <cfRule type="cellIs" dxfId="8336" priority="1655" operator="equal">
      <formula>"CUMPLE"</formula>
    </cfRule>
  </conditionalFormatting>
  <conditionalFormatting sqref="K545:K546">
    <cfRule type="expression" dxfId="8335" priority="1652">
      <formula>J545="NO CUMPLE"</formula>
    </cfRule>
    <cfRule type="expression" dxfId="8334" priority="1653">
      <formula>J545="CUMPLE"</formula>
    </cfRule>
  </conditionalFormatting>
  <conditionalFormatting sqref="J545:J546">
    <cfRule type="cellIs" dxfId="8333" priority="1650" operator="equal">
      <formula>"NO CUMPLE"</formula>
    </cfRule>
    <cfRule type="cellIs" dxfId="8332" priority="1651" operator="equal">
      <formula>"CUMPLE"</formula>
    </cfRule>
  </conditionalFormatting>
  <conditionalFormatting sqref="M545">
    <cfRule type="expression" dxfId="8331" priority="1648">
      <formula>L545="NO CUMPLE"</formula>
    </cfRule>
    <cfRule type="expression" dxfId="8330" priority="1649">
      <formula>L545="CUMPLE"</formula>
    </cfRule>
  </conditionalFormatting>
  <conditionalFormatting sqref="K547">
    <cfRule type="expression" dxfId="8329" priority="1646">
      <formula>J547="NO CUMPLE"</formula>
    </cfRule>
    <cfRule type="expression" dxfId="8328" priority="1647">
      <formula>J547="CUMPLE"</formula>
    </cfRule>
  </conditionalFormatting>
  <conditionalFormatting sqref="M547">
    <cfRule type="expression" dxfId="8327" priority="1644">
      <formula>L547="NO CUMPLE"</formula>
    </cfRule>
    <cfRule type="expression" dxfId="8326" priority="1645">
      <formula>L547="CUMPLE"</formula>
    </cfRule>
  </conditionalFormatting>
  <conditionalFormatting sqref="J547">
    <cfRule type="cellIs" dxfId="8325" priority="1642" operator="equal">
      <formula>"NO CUMPLE"</formula>
    </cfRule>
    <cfRule type="cellIs" dxfId="8324" priority="1643" operator="equal">
      <formula>"CUMPLE"</formula>
    </cfRule>
  </conditionalFormatting>
  <conditionalFormatting sqref="L547:L549">
    <cfRule type="cellIs" dxfId="8323" priority="1640" operator="equal">
      <formula>"NO CUMPLE"</formula>
    </cfRule>
    <cfRule type="cellIs" dxfId="8322" priority="1641" operator="equal">
      <formula>"CUMPLE"</formula>
    </cfRule>
  </conditionalFormatting>
  <conditionalFormatting sqref="K548:K549">
    <cfRule type="expression" dxfId="8321" priority="1638">
      <formula>J548="NO CUMPLE"</formula>
    </cfRule>
    <cfRule type="expression" dxfId="8320" priority="1639">
      <formula>J548="CUMPLE"</formula>
    </cfRule>
  </conditionalFormatting>
  <conditionalFormatting sqref="J548:J549">
    <cfRule type="cellIs" dxfId="8319" priority="1636" operator="equal">
      <formula>"NO CUMPLE"</formula>
    </cfRule>
    <cfRule type="cellIs" dxfId="8318" priority="1637" operator="equal">
      <formula>"CUMPLE"</formula>
    </cfRule>
  </conditionalFormatting>
  <conditionalFormatting sqref="M548">
    <cfRule type="expression" dxfId="8317" priority="1634">
      <formula>L548="NO CUMPLE"</formula>
    </cfRule>
    <cfRule type="expression" dxfId="8316" priority="1635">
      <formula>L548="CUMPLE"</formula>
    </cfRule>
  </conditionalFormatting>
  <conditionalFormatting sqref="K550">
    <cfRule type="expression" dxfId="8315" priority="1632">
      <formula>J550="NO CUMPLE"</formula>
    </cfRule>
    <cfRule type="expression" dxfId="8314" priority="1633">
      <formula>J550="CUMPLE"</formula>
    </cfRule>
  </conditionalFormatting>
  <conditionalFormatting sqref="M550">
    <cfRule type="expression" dxfId="8313" priority="1630">
      <formula>L550="NO CUMPLE"</formula>
    </cfRule>
    <cfRule type="expression" dxfId="8312" priority="1631">
      <formula>L550="CUMPLE"</formula>
    </cfRule>
  </conditionalFormatting>
  <conditionalFormatting sqref="J550">
    <cfRule type="cellIs" dxfId="8311" priority="1628" operator="equal">
      <formula>"NO CUMPLE"</formula>
    </cfRule>
    <cfRule type="cellIs" dxfId="8310" priority="1629" operator="equal">
      <formula>"CUMPLE"</formula>
    </cfRule>
  </conditionalFormatting>
  <conditionalFormatting sqref="L550:L552">
    <cfRule type="cellIs" dxfId="8309" priority="1626" operator="equal">
      <formula>"NO CUMPLE"</formula>
    </cfRule>
    <cfRule type="cellIs" dxfId="8308" priority="1627" operator="equal">
      <formula>"CUMPLE"</formula>
    </cfRule>
  </conditionalFormatting>
  <conditionalFormatting sqref="K551:K552">
    <cfRule type="expression" dxfId="8307" priority="1624">
      <formula>J551="NO CUMPLE"</formula>
    </cfRule>
    <cfRule type="expression" dxfId="8306" priority="1625">
      <formula>J551="CUMPLE"</formula>
    </cfRule>
  </conditionalFormatting>
  <conditionalFormatting sqref="J551:J552">
    <cfRule type="cellIs" dxfId="8305" priority="1622" operator="equal">
      <formula>"NO CUMPLE"</formula>
    </cfRule>
    <cfRule type="cellIs" dxfId="8304" priority="1623" operator="equal">
      <formula>"CUMPLE"</formula>
    </cfRule>
  </conditionalFormatting>
  <conditionalFormatting sqref="M551">
    <cfRule type="expression" dxfId="8303" priority="1620">
      <formula>L551="NO CUMPLE"</formula>
    </cfRule>
    <cfRule type="expression" dxfId="8302" priority="1621">
      <formula>L551="CUMPLE"</formula>
    </cfRule>
  </conditionalFormatting>
  <conditionalFormatting sqref="K553">
    <cfRule type="expression" dxfId="8301" priority="1618">
      <formula>J553="NO CUMPLE"</formula>
    </cfRule>
    <cfRule type="expression" dxfId="8300" priority="1619">
      <formula>J553="CUMPLE"</formula>
    </cfRule>
  </conditionalFormatting>
  <conditionalFormatting sqref="M553">
    <cfRule type="expression" dxfId="8299" priority="1616">
      <formula>L553="NO CUMPLE"</formula>
    </cfRule>
    <cfRule type="expression" dxfId="8298" priority="1617">
      <formula>L553="CUMPLE"</formula>
    </cfRule>
  </conditionalFormatting>
  <conditionalFormatting sqref="J553">
    <cfRule type="cellIs" dxfId="8297" priority="1614" operator="equal">
      <formula>"NO CUMPLE"</formula>
    </cfRule>
    <cfRule type="cellIs" dxfId="8296" priority="1615" operator="equal">
      <formula>"CUMPLE"</formula>
    </cfRule>
  </conditionalFormatting>
  <conditionalFormatting sqref="L553:L555">
    <cfRule type="cellIs" dxfId="8295" priority="1612" operator="equal">
      <formula>"NO CUMPLE"</formula>
    </cfRule>
    <cfRule type="cellIs" dxfId="8294" priority="1613" operator="equal">
      <formula>"CUMPLE"</formula>
    </cfRule>
  </conditionalFormatting>
  <conditionalFormatting sqref="K554:K555">
    <cfRule type="expression" dxfId="8293" priority="1610">
      <formula>J554="NO CUMPLE"</formula>
    </cfRule>
    <cfRule type="expression" dxfId="8292" priority="1611">
      <formula>J554="CUMPLE"</formula>
    </cfRule>
  </conditionalFormatting>
  <conditionalFormatting sqref="J554:J555">
    <cfRule type="cellIs" dxfId="8291" priority="1608" operator="equal">
      <formula>"NO CUMPLE"</formula>
    </cfRule>
    <cfRule type="cellIs" dxfId="8290" priority="1609" operator="equal">
      <formula>"CUMPLE"</formula>
    </cfRule>
  </conditionalFormatting>
  <conditionalFormatting sqref="M554">
    <cfRule type="expression" dxfId="8289" priority="1606">
      <formula>L554="NO CUMPLE"</formula>
    </cfRule>
    <cfRule type="expression" dxfId="8288" priority="1607">
      <formula>L554="CUMPLE"</formula>
    </cfRule>
  </conditionalFormatting>
  <conditionalFormatting sqref="K563">
    <cfRule type="expression" dxfId="8287" priority="1604">
      <formula>J563="NO CUMPLE"</formula>
    </cfRule>
    <cfRule type="expression" dxfId="8286" priority="1605">
      <formula>J563="CUMPLE"</formula>
    </cfRule>
  </conditionalFormatting>
  <conditionalFormatting sqref="M563">
    <cfRule type="expression" dxfId="8285" priority="1602">
      <formula>L563="NO CUMPLE"</formula>
    </cfRule>
    <cfRule type="expression" dxfId="8284" priority="1603">
      <formula>L563="CUMPLE"</formula>
    </cfRule>
  </conditionalFormatting>
  <conditionalFormatting sqref="J563">
    <cfRule type="cellIs" dxfId="8283" priority="1600" operator="equal">
      <formula>"NO CUMPLE"</formula>
    </cfRule>
    <cfRule type="cellIs" dxfId="8282" priority="1601" operator="equal">
      <formula>"CUMPLE"</formula>
    </cfRule>
  </conditionalFormatting>
  <conditionalFormatting sqref="L563:L565">
    <cfRule type="cellIs" dxfId="8281" priority="1598" operator="equal">
      <formula>"NO CUMPLE"</formula>
    </cfRule>
    <cfRule type="cellIs" dxfId="8280" priority="1599" operator="equal">
      <formula>"CUMPLE"</formula>
    </cfRule>
  </conditionalFormatting>
  <conditionalFormatting sqref="K564:K565">
    <cfRule type="expression" dxfId="8279" priority="1596">
      <formula>J564="NO CUMPLE"</formula>
    </cfRule>
    <cfRule type="expression" dxfId="8278" priority="1597">
      <formula>J564="CUMPLE"</formula>
    </cfRule>
  </conditionalFormatting>
  <conditionalFormatting sqref="J564:J565">
    <cfRule type="cellIs" dxfId="8277" priority="1594" operator="equal">
      <formula>"NO CUMPLE"</formula>
    </cfRule>
    <cfRule type="cellIs" dxfId="8276" priority="1595" operator="equal">
      <formula>"CUMPLE"</formula>
    </cfRule>
  </conditionalFormatting>
  <conditionalFormatting sqref="M564">
    <cfRule type="expression" dxfId="8275" priority="1592">
      <formula>L564="NO CUMPLE"</formula>
    </cfRule>
    <cfRule type="expression" dxfId="8274" priority="1593">
      <formula>L564="CUMPLE"</formula>
    </cfRule>
  </conditionalFormatting>
  <conditionalFormatting sqref="K566">
    <cfRule type="expression" dxfId="8273" priority="1590">
      <formula>J566="NO CUMPLE"</formula>
    </cfRule>
    <cfRule type="expression" dxfId="8272" priority="1591">
      <formula>J566="CUMPLE"</formula>
    </cfRule>
  </conditionalFormatting>
  <conditionalFormatting sqref="M566">
    <cfRule type="expression" dxfId="8271" priority="1588">
      <formula>L566="NO CUMPLE"</formula>
    </cfRule>
    <cfRule type="expression" dxfId="8270" priority="1589">
      <formula>L566="CUMPLE"</formula>
    </cfRule>
  </conditionalFormatting>
  <conditionalFormatting sqref="J566">
    <cfRule type="cellIs" dxfId="8269" priority="1586" operator="equal">
      <formula>"NO CUMPLE"</formula>
    </cfRule>
    <cfRule type="cellIs" dxfId="8268" priority="1587" operator="equal">
      <formula>"CUMPLE"</formula>
    </cfRule>
  </conditionalFormatting>
  <conditionalFormatting sqref="L566:L568">
    <cfRule type="cellIs" dxfId="8267" priority="1584" operator="equal">
      <formula>"NO CUMPLE"</formula>
    </cfRule>
    <cfRule type="cellIs" dxfId="8266" priority="1585" operator="equal">
      <formula>"CUMPLE"</formula>
    </cfRule>
  </conditionalFormatting>
  <conditionalFormatting sqref="K567:K568">
    <cfRule type="expression" dxfId="8265" priority="1582">
      <formula>J567="NO CUMPLE"</formula>
    </cfRule>
    <cfRule type="expression" dxfId="8264" priority="1583">
      <formula>J567="CUMPLE"</formula>
    </cfRule>
  </conditionalFormatting>
  <conditionalFormatting sqref="J567:J568">
    <cfRule type="cellIs" dxfId="8263" priority="1580" operator="equal">
      <formula>"NO CUMPLE"</formula>
    </cfRule>
    <cfRule type="cellIs" dxfId="8262" priority="1581" operator="equal">
      <formula>"CUMPLE"</formula>
    </cfRule>
  </conditionalFormatting>
  <conditionalFormatting sqref="M567">
    <cfRule type="expression" dxfId="8261" priority="1578">
      <formula>L567="NO CUMPLE"</formula>
    </cfRule>
    <cfRule type="expression" dxfId="8260" priority="1579">
      <formula>L567="CUMPLE"</formula>
    </cfRule>
  </conditionalFormatting>
  <conditionalFormatting sqref="K569">
    <cfRule type="expression" dxfId="8259" priority="1576">
      <formula>J569="NO CUMPLE"</formula>
    </cfRule>
    <cfRule type="expression" dxfId="8258" priority="1577">
      <formula>J569="CUMPLE"</formula>
    </cfRule>
  </conditionalFormatting>
  <conditionalFormatting sqref="M569">
    <cfRule type="expression" dxfId="8257" priority="1574">
      <formula>L569="NO CUMPLE"</formula>
    </cfRule>
    <cfRule type="expression" dxfId="8256" priority="1575">
      <formula>L569="CUMPLE"</formula>
    </cfRule>
  </conditionalFormatting>
  <conditionalFormatting sqref="J569">
    <cfRule type="cellIs" dxfId="8255" priority="1572" operator="equal">
      <formula>"NO CUMPLE"</formula>
    </cfRule>
    <cfRule type="cellIs" dxfId="8254" priority="1573" operator="equal">
      <formula>"CUMPLE"</formula>
    </cfRule>
  </conditionalFormatting>
  <conditionalFormatting sqref="L569:L571">
    <cfRule type="cellIs" dxfId="8253" priority="1570" operator="equal">
      <formula>"NO CUMPLE"</formula>
    </cfRule>
    <cfRule type="cellIs" dxfId="8252" priority="1571" operator="equal">
      <formula>"CUMPLE"</formula>
    </cfRule>
  </conditionalFormatting>
  <conditionalFormatting sqref="K570:K571">
    <cfRule type="expression" dxfId="8251" priority="1568">
      <formula>J570="NO CUMPLE"</formula>
    </cfRule>
    <cfRule type="expression" dxfId="8250" priority="1569">
      <formula>J570="CUMPLE"</formula>
    </cfRule>
  </conditionalFormatting>
  <conditionalFormatting sqref="J570:J571">
    <cfRule type="cellIs" dxfId="8249" priority="1566" operator="equal">
      <formula>"NO CUMPLE"</formula>
    </cfRule>
    <cfRule type="cellIs" dxfId="8248" priority="1567" operator="equal">
      <formula>"CUMPLE"</formula>
    </cfRule>
  </conditionalFormatting>
  <conditionalFormatting sqref="M570">
    <cfRule type="expression" dxfId="8247" priority="1564">
      <formula>L570="NO CUMPLE"</formula>
    </cfRule>
    <cfRule type="expression" dxfId="8246" priority="1565">
      <formula>L570="CUMPLE"</formula>
    </cfRule>
  </conditionalFormatting>
  <conditionalFormatting sqref="K572">
    <cfRule type="expression" dxfId="8245" priority="1562">
      <formula>J572="NO CUMPLE"</formula>
    </cfRule>
    <cfRule type="expression" dxfId="8244" priority="1563">
      <formula>J572="CUMPLE"</formula>
    </cfRule>
  </conditionalFormatting>
  <conditionalFormatting sqref="M572">
    <cfRule type="expression" dxfId="8243" priority="1560">
      <formula>L572="NO CUMPLE"</formula>
    </cfRule>
    <cfRule type="expression" dxfId="8242" priority="1561">
      <formula>L572="CUMPLE"</formula>
    </cfRule>
  </conditionalFormatting>
  <conditionalFormatting sqref="J572">
    <cfRule type="cellIs" dxfId="8241" priority="1558" operator="equal">
      <formula>"NO CUMPLE"</formula>
    </cfRule>
    <cfRule type="cellIs" dxfId="8240" priority="1559" operator="equal">
      <formula>"CUMPLE"</formula>
    </cfRule>
  </conditionalFormatting>
  <conditionalFormatting sqref="L572:L574">
    <cfRule type="cellIs" dxfId="8239" priority="1556" operator="equal">
      <formula>"NO CUMPLE"</formula>
    </cfRule>
    <cfRule type="cellIs" dxfId="8238" priority="1557" operator="equal">
      <formula>"CUMPLE"</formula>
    </cfRule>
  </conditionalFormatting>
  <conditionalFormatting sqref="K573:K574">
    <cfRule type="expression" dxfId="8237" priority="1554">
      <formula>J573="NO CUMPLE"</formula>
    </cfRule>
    <cfRule type="expression" dxfId="8236" priority="1555">
      <formula>J573="CUMPLE"</formula>
    </cfRule>
  </conditionalFormatting>
  <conditionalFormatting sqref="J573:J574">
    <cfRule type="cellIs" dxfId="8235" priority="1552" operator="equal">
      <formula>"NO CUMPLE"</formula>
    </cfRule>
    <cfRule type="cellIs" dxfId="8234" priority="1553" operator="equal">
      <formula>"CUMPLE"</formula>
    </cfRule>
  </conditionalFormatting>
  <conditionalFormatting sqref="M573">
    <cfRule type="expression" dxfId="8233" priority="1550">
      <formula>L573="NO CUMPLE"</formula>
    </cfRule>
    <cfRule type="expression" dxfId="8232" priority="1551">
      <formula>L573="CUMPLE"</formula>
    </cfRule>
  </conditionalFormatting>
  <conditionalFormatting sqref="K575">
    <cfRule type="expression" dxfId="8231" priority="1548">
      <formula>J575="NO CUMPLE"</formula>
    </cfRule>
    <cfRule type="expression" dxfId="8230" priority="1549">
      <formula>J575="CUMPLE"</formula>
    </cfRule>
  </conditionalFormatting>
  <conditionalFormatting sqref="M575">
    <cfRule type="expression" dxfId="8229" priority="1546">
      <formula>L575="NO CUMPLE"</formula>
    </cfRule>
    <cfRule type="expression" dxfId="8228" priority="1547">
      <formula>L575="CUMPLE"</formula>
    </cfRule>
  </conditionalFormatting>
  <conditionalFormatting sqref="J575">
    <cfRule type="cellIs" dxfId="8227" priority="1544" operator="equal">
      <formula>"NO CUMPLE"</formula>
    </cfRule>
    <cfRule type="cellIs" dxfId="8226" priority="1545" operator="equal">
      <formula>"CUMPLE"</formula>
    </cfRule>
  </conditionalFormatting>
  <conditionalFormatting sqref="L575:L577">
    <cfRule type="cellIs" dxfId="8225" priority="1542" operator="equal">
      <formula>"NO CUMPLE"</formula>
    </cfRule>
    <cfRule type="cellIs" dxfId="8224" priority="1543" operator="equal">
      <formula>"CUMPLE"</formula>
    </cfRule>
  </conditionalFormatting>
  <conditionalFormatting sqref="K576:K577">
    <cfRule type="expression" dxfId="8223" priority="1540">
      <formula>J576="NO CUMPLE"</formula>
    </cfRule>
    <cfRule type="expression" dxfId="8222" priority="1541">
      <formula>J576="CUMPLE"</formula>
    </cfRule>
  </conditionalFormatting>
  <conditionalFormatting sqref="J576:J577">
    <cfRule type="cellIs" dxfId="8221" priority="1538" operator="equal">
      <formula>"NO CUMPLE"</formula>
    </cfRule>
    <cfRule type="cellIs" dxfId="8220" priority="1539" operator="equal">
      <formula>"CUMPLE"</formula>
    </cfRule>
  </conditionalFormatting>
  <conditionalFormatting sqref="M576">
    <cfRule type="expression" dxfId="8219" priority="1536">
      <formula>L576="NO CUMPLE"</formula>
    </cfRule>
    <cfRule type="expression" dxfId="8218" priority="1537">
      <formula>L576="CUMPLE"</formula>
    </cfRule>
  </conditionalFormatting>
  <conditionalFormatting sqref="K585">
    <cfRule type="expression" dxfId="8217" priority="1534">
      <formula>J585="NO CUMPLE"</formula>
    </cfRule>
    <cfRule type="expression" dxfId="8216" priority="1535">
      <formula>J585="CUMPLE"</formula>
    </cfRule>
  </conditionalFormatting>
  <conditionalFormatting sqref="M585">
    <cfRule type="expression" dxfId="8215" priority="1532">
      <formula>L585="NO CUMPLE"</formula>
    </cfRule>
    <cfRule type="expression" dxfId="8214" priority="1533">
      <formula>L585="CUMPLE"</formula>
    </cfRule>
  </conditionalFormatting>
  <conditionalFormatting sqref="J585">
    <cfRule type="cellIs" dxfId="8213" priority="1530" operator="equal">
      <formula>"NO CUMPLE"</formula>
    </cfRule>
    <cfRule type="cellIs" dxfId="8212" priority="1531" operator="equal">
      <formula>"CUMPLE"</formula>
    </cfRule>
  </conditionalFormatting>
  <conditionalFormatting sqref="L585:L587">
    <cfRule type="cellIs" dxfId="8211" priority="1528" operator="equal">
      <formula>"NO CUMPLE"</formula>
    </cfRule>
    <cfRule type="cellIs" dxfId="8210" priority="1529" operator="equal">
      <formula>"CUMPLE"</formula>
    </cfRule>
  </conditionalFormatting>
  <conditionalFormatting sqref="K586:K587">
    <cfRule type="expression" dxfId="8209" priority="1526">
      <formula>J586="NO CUMPLE"</formula>
    </cfRule>
    <cfRule type="expression" dxfId="8208" priority="1527">
      <formula>J586="CUMPLE"</formula>
    </cfRule>
  </conditionalFormatting>
  <conditionalFormatting sqref="J586:J587">
    <cfRule type="cellIs" dxfId="8207" priority="1524" operator="equal">
      <formula>"NO CUMPLE"</formula>
    </cfRule>
    <cfRule type="cellIs" dxfId="8206" priority="1525" operator="equal">
      <formula>"CUMPLE"</formula>
    </cfRule>
  </conditionalFormatting>
  <conditionalFormatting sqref="M586">
    <cfRule type="expression" dxfId="8205" priority="1522">
      <formula>L586="NO CUMPLE"</formula>
    </cfRule>
    <cfRule type="expression" dxfId="8204" priority="1523">
      <formula>L586="CUMPLE"</formula>
    </cfRule>
  </conditionalFormatting>
  <conditionalFormatting sqref="K588">
    <cfRule type="expression" dxfId="8203" priority="1520">
      <formula>J588="NO CUMPLE"</formula>
    </cfRule>
    <cfRule type="expression" dxfId="8202" priority="1521">
      <formula>J588="CUMPLE"</formula>
    </cfRule>
  </conditionalFormatting>
  <conditionalFormatting sqref="M588">
    <cfRule type="expression" dxfId="8201" priority="1518">
      <formula>L588="NO CUMPLE"</formula>
    </cfRule>
    <cfRule type="expression" dxfId="8200" priority="1519">
      <formula>L588="CUMPLE"</formula>
    </cfRule>
  </conditionalFormatting>
  <conditionalFormatting sqref="J588">
    <cfRule type="cellIs" dxfId="8199" priority="1516" operator="equal">
      <formula>"NO CUMPLE"</formula>
    </cfRule>
    <cfRule type="cellIs" dxfId="8198" priority="1517" operator="equal">
      <formula>"CUMPLE"</formula>
    </cfRule>
  </conditionalFormatting>
  <conditionalFormatting sqref="L588:L590">
    <cfRule type="cellIs" dxfId="8197" priority="1514" operator="equal">
      <formula>"NO CUMPLE"</formula>
    </cfRule>
    <cfRule type="cellIs" dxfId="8196" priority="1515" operator="equal">
      <formula>"CUMPLE"</formula>
    </cfRule>
  </conditionalFormatting>
  <conditionalFormatting sqref="K589:K590">
    <cfRule type="expression" dxfId="8195" priority="1512">
      <formula>J589="NO CUMPLE"</formula>
    </cfRule>
    <cfRule type="expression" dxfId="8194" priority="1513">
      <formula>J589="CUMPLE"</formula>
    </cfRule>
  </conditionalFormatting>
  <conditionalFormatting sqref="J589:J590">
    <cfRule type="cellIs" dxfId="8193" priority="1510" operator="equal">
      <formula>"NO CUMPLE"</formula>
    </cfRule>
    <cfRule type="cellIs" dxfId="8192" priority="1511" operator="equal">
      <formula>"CUMPLE"</formula>
    </cfRule>
  </conditionalFormatting>
  <conditionalFormatting sqref="M589">
    <cfRule type="expression" dxfId="8191" priority="1508">
      <formula>L589="NO CUMPLE"</formula>
    </cfRule>
    <cfRule type="expression" dxfId="8190" priority="1509">
      <formula>L589="CUMPLE"</formula>
    </cfRule>
  </conditionalFormatting>
  <conditionalFormatting sqref="K591">
    <cfRule type="expression" dxfId="8189" priority="1506">
      <formula>J591="NO CUMPLE"</formula>
    </cfRule>
    <cfRule type="expression" dxfId="8188" priority="1507">
      <formula>J591="CUMPLE"</formula>
    </cfRule>
  </conditionalFormatting>
  <conditionalFormatting sqref="M591">
    <cfRule type="expression" dxfId="8187" priority="1504">
      <formula>L591="NO CUMPLE"</formula>
    </cfRule>
    <cfRule type="expression" dxfId="8186" priority="1505">
      <formula>L591="CUMPLE"</formula>
    </cfRule>
  </conditionalFormatting>
  <conditionalFormatting sqref="J591">
    <cfRule type="cellIs" dxfId="8185" priority="1502" operator="equal">
      <formula>"NO CUMPLE"</formula>
    </cfRule>
    <cfRule type="cellIs" dxfId="8184" priority="1503" operator="equal">
      <formula>"CUMPLE"</formula>
    </cfRule>
  </conditionalFormatting>
  <conditionalFormatting sqref="L591:L593">
    <cfRule type="cellIs" dxfId="8183" priority="1500" operator="equal">
      <formula>"NO CUMPLE"</formula>
    </cfRule>
    <cfRule type="cellIs" dxfId="8182" priority="1501" operator="equal">
      <formula>"CUMPLE"</formula>
    </cfRule>
  </conditionalFormatting>
  <conditionalFormatting sqref="K592:K593">
    <cfRule type="expression" dxfId="8181" priority="1498">
      <formula>J592="NO CUMPLE"</formula>
    </cfRule>
    <cfRule type="expression" dxfId="8180" priority="1499">
      <formula>J592="CUMPLE"</formula>
    </cfRule>
  </conditionalFormatting>
  <conditionalFormatting sqref="J592:J593">
    <cfRule type="cellIs" dxfId="8179" priority="1496" operator="equal">
      <formula>"NO CUMPLE"</formula>
    </cfRule>
    <cfRule type="cellIs" dxfId="8178" priority="1497" operator="equal">
      <formula>"CUMPLE"</formula>
    </cfRule>
  </conditionalFormatting>
  <conditionalFormatting sqref="M592">
    <cfRule type="expression" dxfId="8177" priority="1494">
      <formula>L592="NO CUMPLE"</formula>
    </cfRule>
    <cfRule type="expression" dxfId="8176" priority="1495">
      <formula>L592="CUMPLE"</formula>
    </cfRule>
  </conditionalFormatting>
  <conditionalFormatting sqref="K594">
    <cfRule type="expression" dxfId="8175" priority="1492">
      <formula>J594="NO CUMPLE"</formula>
    </cfRule>
    <cfRule type="expression" dxfId="8174" priority="1493">
      <formula>J594="CUMPLE"</formula>
    </cfRule>
  </conditionalFormatting>
  <conditionalFormatting sqref="M594">
    <cfRule type="expression" dxfId="8173" priority="1490">
      <formula>L594="NO CUMPLE"</formula>
    </cfRule>
    <cfRule type="expression" dxfId="8172" priority="1491">
      <formula>L594="CUMPLE"</formula>
    </cfRule>
  </conditionalFormatting>
  <conditionalFormatting sqref="J594">
    <cfRule type="cellIs" dxfId="8171" priority="1488" operator="equal">
      <formula>"NO CUMPLE"</formula>
    </cfRule>
    <cfRule type="cellIs" dxfId="8170" priority="1489" operator="equal">
      <formula>"CUMPLE"</formula>
    </cfRule>
  </conditionalFormatting>
  <conditionalFormatting sqref="L594:L596">
    <cfRule type="cellIs" dxfId="8169" priority="1486" operator="equal">
      <formula>"NO CUMPLE"</formula>
    </cfRule>
    <cfRule type="cellIs" dxfId="8168" priority="1487" operator="equal">
      <formula>"CUMPLE"</formula>
    </cfRule>
  </conditionalFormatting>
  <conditionalFormatting sqref="K595:K596">
    <cfRule type="expression" dxfId="8167" priority="1484">
      <formula>J595="NO CUMPLE"</formula>
    </cfRule>
    <cfRule type="expression" dxfId="8166" priority="1485">
      <formula>J595="CUMPLE"</formula>
    </cfRule>
  </conditionalFormatting>
  <conditionalFormatting sqref="J595:J596">
    <cfRule type="cellIs" dxfId="8165" priority="1482" operator="equal">
      <formula>"NO CUMPLE"</formula>
    </cfRule>
    <cfRule type="cellIs" dxfId="8164" priority="1483" operator="equal">
      <formula>"CUMPLE"</formula>
    </cfRule>
  </conditionalFormatting>
  <conditionalFormatting sqref="M595">
    <cfRule type="expression" dxfId="8163" priority="1480">
      <formula>L595="NO CUMPLE"</formula>
    </cfRule>
    <cfRule type="expression" dxfId="8162" priority="1481">
      <formula>L595="CUMPLE"</formula>
    </cfRule>
  </conditionalFormatting>
  <conditionalFormatting sqref="K597">
    <cfRule type="expression" dxfId="8161" priority="1478">
      <formula>J597="NO CUMPLE"</formula>
    </cfRule>
    <cfRule type="expression" dxfId="8160" priority="1479">
      <formula>J597="CUMPLE"</formula>
    </cfRule>
  </conditionalFormatting>
  <conditionalFormatting sqref="M597">
    <cfRule type="expression" dxfId="8159" priority="1476">
      <formula>L597="NO CUMPLE"</formula>
    </cfRule>
    <cfRule type="expression" dxfId="8158" priority="1477">
      <formula>L597="CUMPLE"</formula>
    </cfRule>
  </conditionalFormatting>
  <conditionalFormatting sqref="J597">
    <cfRule type="cellIs" dxfId="8157" priority="1474" operator="equal">
      <formula>"NO CUMPLE"</formula>
    </cfRule>
    <cfRule type="cellIs" dxfId="8156" priority="1475" operator="equal">
      <formula>"CUMPLE"</formula>
    </cfRule>
  </conditionalFormatting>
  <conditionalFormatting sqref="L597:L599">
    <cfRule type="cellIs" dxfId="8155" priority="1472" operator="equal">
      <formula>"NO CUMPLE"</formula>
    </cfRule>
    <cfRule type="cellIs" dxfId="8154" priority="1473" operator="equal">
      <formula>"CUMPLE"</formula>
    </cfRule>
  </conditionalFormatting>
  <conditionalFormatting sqref="K598:K599">
    <cfRule type="expression" dxfId="8153" priority="1470">
      <formula>J598="NO CUMPLE"</formula>
    </cfRule>
    <cfRule type="expression" dxfId="8152" priority="1471">
      <formula>J598="CUMPLE"</formula>
    </cfRule>
  </conditionalFormatting>
  <conditionalFormatting sqref="J598:J599">
    <cfRule type="cellIs" dxfId="8151" priority="1468" operator="equal">
      <formula>"NO CUMPLE"</formula>
    </cfRule>
    <cfRule type="cellIs" dxfId="8150" priority="1469" operator="equal">
      <formula>"CUMPLE"</formula>
    </cfRule>
  </conditionalFormatting>
  <conditionalFormatting sqref="M598">
    <cfRule type="expression" dxfId="8149" priority="1466">
      <formula>L598="NO CUMPLE"</formula>
    </cfRule>
    <cfRule type="expression" dxfId="8148" priority="1467">
      <formula>L598="CUMPLE"</formula>
    </cfRule>
  </conditionalFormatting>
  <conditionalFormatting sqref="K607">
    <cfRule type="expression" dxfId="8147" priority="1464">
      <formula>J607="NO CUMPLE"</formula>
    </cfRule>
    <cfRule type="expression" dxfId="8146" priority="1465">
      <formula>J607="CUMPLE"</formula>
    </cfRule>
  </conditionalFormatting>
  <conditionalFormatting sqref="M607">
    <cfRule type="expression" dxfId="8145" priority="1462">
      <formula>L607="NO CUMPLE"</formula>
    </cfRule>
    <cfRule type="expression" dxfId="8144" priority="1463">
      <formula>L607="CUMPLE"</formula>
    </cfRule>
  </conditionalFormatting>
  <conditionalFormatting sqref="J607">
    <cfRule type="cellIs" dxfId="8143" priority="1460" operator="equal">
      <formula>"NO CUMPLE"</formula>
    </cfRule>
    <cfRule type="cellIs" dxfId="8142" priority="1461" operator="equal">
      <formula>"CUMPLE"</formula>
    </cfRule>
  </conditionalFormatting>
  <conditionalFormatting sqref="L607:L609">
    <cfRule type="cellIs" dxfId="8141" priority="1458" operator="equal">
      <formula>"NO CUMPLE"</formula>
    </cfRule>
    <cfRule type="cellIs" dxfId="8140" priority="1459" operator="equal">
      <formula>"CUMPLE"</formula>
    </cfRule>
  </conditionalFormatting>
  <conditionalFormatting sqref="K608:K609">
    <cfRule type="expression" dxfId="8139" priority="1456">
      <formula>J608="NO CUMPLE"</formula>
    </cfRule>
    <cfRule type="expression" dxfId="8138" priority="1457">
      <formula>J608="CUMPLE"</formula>
    </cfRule>
  </conditionalFormatting>
  <conditionalFormatting sqref="J608:J609">
    <cfRule type="cellIs" dxfId="8137" priority="1454" operator="equal">
      <formula>"NO CUMPLE"</formula>
    </cfRule>
    <cfRule type="cellIs" dxfId="8136" priority="1455" operator="equal">
      <formula>"CUMPLE"</formula>
    </cfRule>
  </conditionalFormatting>
  <conditionalFormatting sqref="M608">
    <cfRule type="expression" dxfId="8135" priority="1452">
      <formula>L608="NO CUMPLE"</formula>
    </cfRule>
    <cfRule type="expression" dxfId="8134" priority="1453">
      <formula>L608="CUMPLE"</formula>
    </cfRule>
  </conditionalFormatting>
  <conditionalFormatting sqref="K610">
    <cfRule type="expression" dxfId="8133" priority="1450">
      <formula>J610="NO CUMPLE"</formula>
    </cfRule>
    <cfRule type="expression" dxfId="8132" priority="1451">
      <formula>J610="CUMPLE"</formula>
    </cfRule>
  </conditionalFormatting>
  <conditionalFormatting sqref="M610">
    <cfRule type="expression" dxfId="8131" priority="1448">
      <formula>L610="NO CUMPLE"</formula>
    </cfRule>
    <cfRule type="expression" dxfId="8130" priority="1449">
      <formula>L610="CUMPLE"</formula>
    </cfRule>
  </conditionalFormatting>
  <conditionalFormatting sqref="J610">
    <cfRule type="cellIs" dxfId="8129" priority="1446" operator="equal">
      <formula>"NO CUMPLE"</formula>
    </cfRule>
    <cfRule type="cellIs" dxfId="8128" priority="1447" operator="equal">
      <formula>"CUMPLE"</formula>
    </cfRule>
  </conditionalFormatting>
  <conditionalFormatting sqref="L610:L612">
    <cfRule type="cellIs" dxfId="8127" priority="1444" operator="equal">
      <formula>"NO CUMPLE"</formula>
    </cfRule>
    <cfRule type="cellIs" dxfId="8126" priority="1445" operator="equal">
      <formula>"CUMPLE"</formula>
    </cfRule>
  </conditionalFormatting>
  <conditionalFormatting sqref="K611:K612">
    <cfRule type="expression" dxfId="8125" priority="1442">
      <formula>J611="NO CUMPLE"</formula>
    </cfRule>
    <cfRule type="expression" dxfId="8124" priority="1443">
      <formula>J611="CUMPLE"</formula>
    </cfRule>
  </conditionalFormatting>
  <conditionalFormatting sqref="J611:J612">
    <cfRule type="cellIs" dxfId="8123" priority="1440" operator="equal">
      <formula>"NO CUMPLE"</formula>
    </cfRule>
    <cfRule type="cellIs" dxfId="8122" priority="1441" operator="equal">
      <formula>"CUMPLE"</formula>
    </cfRule>
  </conditionalFormatting>
  <conditionalFormatting sqref="M611">
    <cfRule type="expression" dxfId="8121" priority="1438">
      <formula>L611="NO CUMPLE"</formula>
    </cfRule>
    <cfRule type="expression" dxfId="8120" priority="1439">
      <formula>L611="CUMPLE"</formula>
    </cfRule>
  </conditionalFormatting>
  <conditionalFormatting sqref="K613">
    <cfRule type="expression" dxfId="8119" priority="1436">
      <formula>J613="NO CUMPLE"</formula>
    </cfRule>
    <cfRule type="expression" dxfId="8118" priority="1437">
      <formula>J613="CUMPLE"</formula>
    </cfRule>
  </conditionalFormatting>
  <conditionalFormatting sqref="M613">
    <cfRule type="expression" dxfId="8117" priority="1434">
      <formula>L613="NO CUMPLE"</formula>
    </cfRule>
    <cfRule type="expression" dxfId="8116" priority="1435">
      <formula>L613="CUMPLE"</formula>
    </cfRule>
  </conditionalFormatting>
  <conditionalFormatting sqref="J613">
    <cfRule type="cellIs" dxfId="8115" priority="1432" operator="equal">
      <formula>"NO CUMPLE"</formula>
    </cfRule>
    <cfRule type="cellIs" dxfId="8114" priority="1433" operator="equal">
      <formula>"CUMPLE"</formula>
    </cfRule>
  </conditionalFormatting>
  <conditionalFormatting sqref="L613:L615">
    <cfRule type="cellIs" dxfId="8113" priority="1430" operator="equal">
      <formula>"NO CUMPLE"</formula>
    </cfRule>
    <cfRule type="cellIs" dxfId="8112" priority="1431" operator="equal">
      <formula>"CUMPLE"</formula>
    </cfRule>
  </conditionalFormatting>
  <conditionalFormatting sqref="K614:K615">
    <cfRule type="expression" dxfId="8111" priority="1428">
      <formula>J614="NO CUMPLE"</formula>
    </cfRule>
    <cfRule type="expression" dxfId="8110" priority="1429">
      <formula>J614="CUMPLE"</formula>
    </cfRule>
  </conditionalFormatting>
  <conditionalFormatting sqref="J614:J615">
    <cfRule type="cellIs" dxfId="8109" priority="1426" operator="equal">
      <formula>"NO CUMPLE"</formula>
    </cfRule>
    <cfRule type="cellIs" dxfId="8108" priority="1427" operator="equal">
      <formula>"CUMPLE"</formula>
    </cfRule>
  </conditionalFormatting>
  <conditionalFormatting sqref="M614">
    <cfRule type="expression" dxfId="8107" priority="1424">
      <formula>L614="NO CUMPLE"</formula>
    </cfRule>
    <cfRule type="expression" dxfId="8106" priority="1425">
      <formula>L614="CUMPLE"</formula>
    </cfRule>
  </conditionalFormatting>
  <conditionalFormatting sqref="K616">
    <cfRule type="expression" dxfId="8105" priority="1422">
      <formula>J616="NO CUMPLE"</formula>
    </cfRule>
    <cfRule type="expression" dxfId="8104" priority="1423">
      <formula>J616="CUMPLE"</formula>
    </cfRule>
  </conditionalFormatting>
  <conditionalFormatting sqref="M616">
    <cfRule type="expression" dxfId="8103" priority="1420">
      <formula>L616="NO CUMPLE"</formula>
    </cfRule>
    <cfRule type="expression" dxfId="8102" priority="1421">
      <formula>L616="CUMPLE"</formula>
    </cfRule>
  </conditionalFormatting>
  <conditionalFormatting sqref="J616">
    <cfRule type="cellIs" dxfId="8101" priority="1418" operator="equal">
      <formula>"NO CUMPLE"</formula>
    </cfRule>
    <cfRule type="cellIs" dxfId="8100" priority="1419" operator="equal">
      <formula>"CUMPLE"</formula>
    </cfRule>
  </conditionalFormatting>
  <conditionalFormatting sqref="L616:L618">
    <cfRule type="cellIs" dxfId="8099" priority="1416" operator="equal">
      <formula>"NO CUMPLE"</formula>
    </cfRule>
    <cfRule type="cellIs" dxfId="8098" priority="1417" operator="equal">
      <formula>"CUMPLE"</formula>
    </cfRule>
  </conditionalFormatting>
  <conditionalFormatting sqref="K617:K618">
    <cfRule type="expression" dxfId="8097" priority="1414">
      <formula>J617="NO CUMPLE"</formula>
    </cfRule>
    <cfRule type="expression" dxfId="8096" priority="1415">
      <formula>J617="CUMPLE"</formula>
    </cfRule>
  </conditionalFormatting>
  <conditionalFormatting sqref="J617:J618">
    <cfRule type="cellIs" dxfId="8095" priority="1412" operator="equal">
      <formula>"NO CUMPLE"</formula>
    </cfRule>
    <cfRule type="cellIs" dxfId="8094" priority="1413" operator="equal">
      <formula>"CUMPLE"</formula>
    </cfRule>
  </conditionalFormatting>
  <conditionalFormatting sqref="M617">
    <cfRule type="expression" dxfId="8093" priority="1410">
      <formula>L617="NO CUMPLE"</formula>
    </cfRule>
    <cfRule type="expression" dxfId="8092" priority="1411">
      <formula>L617="CUMPLE"</formula>
    </cfRule>
  </conditionalFormatting>
  <conditionalFormatting sqref="K619">
    <cfRule type="expression" dxfId="8091" priority="1408">
      <formula>J619="NO CUMPLE"</formula>
    </cfRule>
    <cfRule type="expression" dxfId="8090" priority="1409">
      <formula>J619="CUMPLE"</formula>
    </cfRule>
  </conditionalFormatting>
  <conditionalFormatting sqref="M619">
    <cfRule type="expression" dxfId="8089" priority="1406">
      <formula>L619="NO CUMPLE"</formula>
    </cfRule>
    <cfRule type="expression" dxfId="8088" priority="1407">
      <formula>L619="CUMPLE"</formula>
    </cfRule>
  </conditionalFormatting>
  <conditionalFormatting sqref="J619">
    <cfRule type="cellIs" dxfId="8087" priority="1404" operator="equal">
      <formula>"NO CUMPLE"</formula>
    </cfRule>
    <cfRule type="cellIs" dxfId="8086" priority="1405" operator="equal">
      <formula>"CUMPLE"</formula>
    </cfRule>
  </conditionalFormatting>
  <conditionalFormatting sqref="L619:L621">
    <cfRule type="cellIs" dxfId="8085" priority="1402" operator="equal">
      <formula>"NO CUMPLE"</formula>
    </cfRule>
    <cfRule type="cellIs" dxfId="8084" priority="1403" operator="equal">
      <formula>"CUMPLE"</formula>
    </cfRule>
  </conditionalFormatting>
  <conditionalFormatting sqref="K620:K621">
    <cfRule type="expression" dxfId="8083" priority="1400">
      <formula>J620="NO CUMPLE"</formula>
    </cfRule>
    <cfRule type="expression" dxfId="8082" priority="1401">
      <formula>J620="CUMPLE"</formula>
    </cfRule>
  </conditionalFormatting>
  <conditionalFormatting sqref="J620:J621">
    <cfRule type="cellIs" dxfId="8081" priority="1398" operator="equal">
      <formula>"NO CUMPLE"</formula>
    </cfRule>
    <cfRule type="cellIs" dxfId="8080" priority="1399" operator="equal">
      <formula>"CUMPLE"</formula>
    </cfRule>
  </conditionalFormatting>
  <conditionalFormatting sqref="M620">
    <cfRule type="expression" dxfId="8079" priority="1396">
      <formula>L620="NO CUMPLE"</formula>
    </cfRule>
    <cfRule type="expression" dxfId="8078" priority="1397">
      <formula>L620="CUMPLE"</formula>
    </cfRule>
  </conditionalFormatting>
  <conditionalFormatting sqref="K629">
    <cfRule type="expression" dxfId="8077" priority="1394">
      <formula>J629="NO CUMPLE"</formula>
    </cfRule>
    <cfRule type="expression" dxfId="8076" priority="1395">
      <formula>J629="CUMPLE"</formula>
    </cfRule>
  </conditionalFormatting>
  <conditionalFormatting sqref="M629">
    <cfRule type="expression" dxfId="8075" priority="1392">
      <formula>L629="NO CUMPLE"</formula>
    </cfRule>
    <cfRule type="expression" dxfId="8074" priority="1393">
      <formula>L629="CUMPLE"</formula>
    </cfRule>
  </conditionalFormatting>
  <conditionalFormatting sqref="J629">
    <cfRule type="cellIs" dxfId="8073" priority="1390" operator="equal">
      <formula>"NO CUMPLE"</formula>
    </cfRule>
    <cfRule type="cellIs" dxfId="8072" priority="1391" operator="equal">
      <formula>"CUMPLE"</formula>
    </cfRule>
  </conditionalFormatting>
  <conditionalFormatting sqref="L629:L631">
    <cfRule type="cellIs" dxfId="8071" priority="1388" operator="equal">
      <formula>"NO CUMPLE"</formula>
    </cfRule>
    <cfRule type="cellIs" dxfId="8070" priority="1389" operator="equal">
      <formula>"CUMPLE"</formula>
    </cfRule>
  </conditionalFormatting>
  <conditionalFormatting sqref="K630:K631">
    <cfRule type="expression" dxfId="8069" priority="1386">
      <formula>J630="NO CUMPLE"</formula>
    </cfRule>
    <cfRule type="expression" dxfId="8068" priority="1387">
      <formula>J630="CUMPLE"</formula>
    </cfRule>
  </conditionalFormatting>
  <conditionalFormatting sqref="J630:J631">
    <cfRule type="cellIs" dxfId="8067" priority="1384" operator="equal">
      <formula>"NO CUMPLE"</formula>
    </cfRule>
    <cfRule type="cellIs" dxfId="8066" priority="1385" operator="equal">
      <formula>"CUMPLE"</formula>
    </cfRule>
  </conditionalFormatting>
  <conditionalFormatting sqref="M630">
    <cfRule type="expression" dxfId="8065" priority="1382">
      <formula>L630="NO CUMPLE"</formula>
    </cfRule>
    <cfRule type="expression" dxfId="8064" priority="1383">
      <formula>L630="CUMPLE"</formula>
    </cfRule>
  </conditionalFormatting>
  <conditionalFormatting sqref="K632">
    <cfRule type="expression" dxfId="8063" priority="1380">
      <formula>J632="NO CUMPLE"</formula>
    </cfRule>
    <cfRule type="expression" dxfId="8062" priority="1381">
      <formula>J632="CUMPLE"</formula>
    </cfRule>
  </conditionalFormatting>
  <conditionalFormatting sqref="M632">
    <cfRule type="expression" dxfId="8061" priority="1378">
      <formula>L632="NO CUMPLE"</formula>
    </cfRule>
    <cfRule type="expression" dxfId="8060" priority="1379">
      <formula>L632="CUMPLE"</formula>
    </cfRule>
  </conditionalFormatting>
  <conditionalFormatting sqref="J632">
    <cfRule type="cellIs" dxfId="8059" priority="1376" operator="equal">
      <formula>"NO CUMPLE"</formula>
    </cfRule>
    <cfRule type="cellIs" dxfId="8058" priority="1377" operator="equal">
      <formula>"CUMPLE"</formula>
    </cfRule>
  </conditionalFormatting>
  <conditionalFormatting sqref="L632:L634">
    <cfRule type="cellIs" dxfId="8057" priority="1374" operator="equal">
      <formula>"NO CUMPLE"</formula>
    </cfRule>
    <cfRule type="cellIs" dxfId="8056" priority="1375" operator="equal">
      <formula>"CUMPLE"</formula>
    </cfRule>
  </conditionalFormatting>
  <conditionalFormatting sqref="K633:K634">
    <cfRule type="expression" dxfId="8055" priority="1372">
      <formula>J633="NO CUMPLE"</formula>
    </cfRule>
    <cfRule type="expression" dxfId="8054" priority="1373">
      <formula>J633="CUMPLE"</formula>
    </cfRule>
  </conditionalFormatting>
  <conditionalFormatting sqref="J633:J634">
    <cfRule type="cellIs" dxfId="8053" priority="1370" operator="equal">
      <formula>"NO CUMPLE"</formula>
    </cfRule>
    <cfRule type="cellIs" dxfId="8052" priority="1371" operator="equal">
      <formula>"CUMPLE"</formula>
    </cfRule>
  </conditionalFormatting>
  <conditionalFormatting sqref="M633">
    <cfRule type="expression" dxfId="8051" priority="1368">
      <formula>L633="NO CUMPLE"</formula>
    </cfRule>
    <cfRule type="expression" dxfId="8050" priority="1369">
      <formula>L633="CUMPLE"</formula>
    </cfRule>
  </conditionalFormatting>
  <conditionalFormatting sqref="K635">
    <cfRule type="expression" dxfId="8049" priority="1366">
      <formula>J635="NO CUMPLE"</formula>
    </cfRule>
    <cfRule type="expression" dxfId="8048" priority="1367">
      <formula>J635="CUMPLE"</formula>
    </cfRule>
  </conditionalFormatting>
  <conditionalFormatting sqref="M635">
    <cfRule type="expression" dxfId="8047" priority="1364">
      <formula>L635="NO CUMPLE"</formula>
    </cfRule>
    <cfRule type="expression" dxfId="8046" priority="1365">
      <formula>L635="CUMPLE"</formula>
    </cfRule>
  </conditionalFormatting>
  <conditionalFormatting sqref="J635">
    <cfRule type="cellIs" dxfId="8045" priority="1362" operator="equal">
      <formula>"NO CUMPLE"</formula>
    </cfRule>
    <cfRule type="cellIs" dxfId="8044" priority="1363" operator="equal">
      <formula>"CUMPLE"</formula>
    </cfRule>
  </conditionalFormatting>
  <conditionalFormatting sqref="L635:L637">
    <cfRule type="cellIs" dxfId="8043" priority="1360" operator="equal">
      <formula>"NO CUMPLE"</formula>
    </cfRule>
    <cfRule type="cellIs" dxfId="8042" priority="1361" operator="equal">
      <formula>"CUMPLE"</formula>
    </cfRule>
  </conditionalFormatting>
  <conditionalFormatting sqref="K636:K637">
    <cfRule type="expression" dxfId="8041" priority="1358">
      <formula>J636="NO CUMPLE"</formula>
    </cfRule>
    <cfRule type="expression" dxfId="8040" priority="1359">
      <formula>J636="CUMPLE"</formula>
    </cfRule>
  </conditionalFormatting>
  <conditionalFormatting sqref="J636:J637">
    <cfRule type="cellIs" dxfId="8039" priority="1356" operator="equal">
      <formula>"NO CUMPLE"</formula>
    </cfRule>
    <cfRule type="cellIs" dxfId="8038" priority="1357" operator="equal">
      <formula>"CUMPLE"</formula>
    </cfRule>
  </conditionalFormatting>
  <conditionalFormatting sqref="M636">
    <cfRule type="expression" dxfId="8037" priority="1354">
      <formula>L636="NO CUMPLE"</formula>
    </cfRule>
    <cfRule type="expression" dxfId="8036" priority="1355">
      <formula>L636="CUMPLE"</formula>
    </cfRule>
  </conditionalFormatting>
  <conditionalFormatting sqref="K638">
    <cfRule type="expression" dxfId="8035" priority="1352">
      <formula>J638="NO CUMPLE"</formula>
    </cfRule>
    <cfRule type="expression" dxfId="8034" priority="1353">
      <formula>J638="CUMPLE"</formula>
    </cfRule>
  </conditionalFormatting>
  <conditionalFormatting sqref="M638">
    <cfRule type="expression" dxfId="8033" priority="1350">
      <formula>L638="NO CUMPLE"</formula>
    </cfRule>
    <cfRule type="expression" dxfId="8032" priority="1351">
      <formula>L638="CUMPLE"</formula>
    </cfRule>
  </conditionalFormatting>
  <conditionalFormatting sqref="J638">
    <cfRule type="cellIs" dxfId="8031" priority="1348" operator="equal">
      <formula>"NO CUMPLE"</formula>
    </cfRule>
    <cfRule type="cellIs" dxfId="8030" priority="1349" operator="equal">
      <formula>"CUMPLE"</formula>
    </cfRule>
  </conditionalFormatting>
  <conditionalFormatting sqref="L638:L640">
    <cfRule type="cellIs" dxfId="8029" priority="1346" operator="equal">
      <formula>"NO CUMPLE"</formula>
    </cfRule>
    <cfRule type="cellIs" dxfId="8028" priority="1347" operator="equal">
      <formula>"CUMPLE"</formula>
    </cfRule>
  </conditionalFormatting>
  <conditionalFormatting sqref="K639:K640">
    <cfRule type="expression" dxfId="8027" priority="1344">
      <formula>J639="NO CUMPLE"</formula>
    </cfRule>
    <cfRule type="expression" dxfId="8026" priority="1345">
      <formula>J639="CUMPLE"</formula>
    </cfRule>
  </conditionalFormatting>
  <conditionalFormatting sqref="J639:J640">
    <cfRule type="cellIs" dxfId="8025" priority="1342" operator="equal">
      <formula>"NO CUMPLE"</formula>
    </cfRule>
    <cfRule type="cellIs" dxfId="8024" priority="1343" operator="equal">
      <formula>"CUMPLE"</formula>
    </cfRule>
  </conditionalFormatting>
  <conditionalFormatting sqref="M639">
    <cfRule type="expression" dxfId="8023" priority="1340">
      <formula>L639="NO CUMPLE"</formula>
    </cfRule>
    <cfRule type="expression" dxfId="8022" priority="1341">
      <formula>L639="CUMPLE"</formula>
    </cfRule>
  </conditionalFormatting>
  <conditionalFormatting sqref="K641">
    <cfRule type="expression" dxfId="8021" priority="1338">
      <formula>J641="NO CUMPLE"</formula>
    </cfRule>
    <cfRule type="expression" dxfId="8020" priority="1339">
      <formula>J641="CUMPLE"</formula>
    </cfRule>
  </conditionalFormatting>
  <conditionalFormatting sqref="M641">
    <cfRule type="expression" dxfId="8019" priority="1336">
      <formula>L641="NO CUMPLE"</formula>
    </cfRule>
    <cfRule type="expression" dxfId="8018" priority="1337">
      <formula>L641="CUMPLE"</formula>
    </cfRule>
  </conditionalFormatting>
  <conditionalFormatting sqref="J641">
    <cfRule type="cellIs" dxfId="8017" priority="1334" operator="equal">
      <formula>"NO CUMPLE"</formula>
    </cfRule>
    <cfRule type="cellIs" dxfId="8016" priority="1335" operator="equal">
      <formula>"CUMPLE"</formula>
    </cfRule>
  </conditionalFormatting>
  <conditionalFormatting sqref="L641:L643">
    <cfRule type="cellIs" dxfId="8015" priority="1332" operator="equal">
      <formula>"NO CUMPLE"</formula>
    </cfRule>
    <cfRule type="cellIs" dxfId="8014" priority="1333" operator="equal">
      <formula>"CUMPLE"</formula>
    </cfRule>
  </conditionalFormatting>
  <conditionalFormatting sqref="K642:K643">
    <cfRule type="expression" dxfId="8013" priority="1330">
      <formula>J642="NO CUMPLE"</formula>
    </cfRule>
    <cfRule type="expression" dxfId="8012" priority="1331">
      <formula>J642="CUMPLE"</formula>
    </cfRule>
  </conditionalFormatting>
  <conditionalFormatting sqref="J642:J643">
    <cfRule type="cellIs" dxfId="8011" priority="1328" operator="equal">
      <formula>"NO CUMPLE"</formula>
    </cfRule>
    <cfRule type="cellIs" dxfId="8010" priority="1329" operator="equal">
      <formula>"CUMPLE"</formula>
    </cfRule>
  </conditionalFormatting>
  <conditionalFormatting sqref="M642">
    <cfRule type="expression" dxfId="8009" priority="1326">
      <formula>L642="NO CUMPLE"</formula>
    </cfRule>
    <cfRule type="expression" dxfId="8008" priority="1327">
      <formula>L642="CUMPLE"</formula>
    </cfRule>
  </conditionalFormatting>
  <conditionalFormatting sqref="K651">
    <cfRule type="expression" dxfId="8007" priority="1324">
      <formula>J651="NO CUMPLE"</formula>
    </cfRule>
    <cfRule type="expression" dxfId="8006" priority="1325">
      <formula>J651="CUMPLE"</formula>
    </cfRule>
  </conditionalFormatting>
  <conditionalFormatting sqref="M651">
    <cfRule type="expression" dxfId="8005" priority="1322">
      <formula>L651="NO CUMPLE"</formula>
    </cfRule>
    <cfRule type="expression" dxfId="8004" priority="1323">
      <formula>L651="CUMPLE"</formula>
    </cfRule>
  </conditionalFormatting>
  <conditionalFormatting sqref="J651">
    <cfRule type="cellIs" dxfId="8003" priority="1320" operator="equal">
      <formula>"NO CUMPLE"</formula>
    </cfRule>
    <cfRule type="cellIs" dxfId="8002" priority="1321" operator="equal">
      <formula>"CUMPLE"</formula>
    </cfRule>
  </conditionalFormatting>
  <conditionalFormatting sqref="L651:L653">
    <cfRule type="cellIs" dxfId="8001" priority="1318" operator="equal">
      <formula>"NO CUMPLE"</formula>
    </cfRule>
    <cfRule type="cellIs" dxfId="8000" priority="1319" operator="equal">
      <formula>"CUMPLE"</formula>
    </cfRule>
  </conditionalFormatting>
  <conditionalFormatting sqref="K652:K653">
    <cfRule type="expression" dxfId="7999" priority="1316">
      <formula>J652="NO CUMPLE"</formula>
    </cfRule>
    <cfRule type="expression" dxfId="7998" priority="1317">
      <formula>J652="CUMPLE"</formula>
    </cfRule>
  </conditionalFormatting>
  <conditionalFormatting sqref="J652:J653">
    <cfRule type="cellIs" dxfId="7997" priority="1314" operator="equal">
      <formula>"NO CUMPLE"</formula>
    </cfRule>
    <cfRule type="cellIs" dxfId="7996" priority="1315" operator="equal">
      <formula>"CUMPLE"</formula>
    </cfRule>
  </conditionalFormatting>
  <conditionalFormatting sqref="M652">
    <cfRule type="expression" dxfId="7995" priority="1312">
      <formula>L652="NO CUMPLE"</formula>
    </cfRule>
    <cfRule type="expression" dxfId="7994" priority="1313">
      <formula>L652="CUMPLE"</formula>
    </cfRule>
  </conditionalFormatting>
  <conditionalFormatting sqref="K654">
    <cfRule type="expression" dxfId="7993" priority="1310">
      <formula>J654="NO CUMPLE"</formula>
    </cfRule>
    <cfRule type="expression" dxfId="7992" priority="1311">
      <formula>J654="CUMPLE"</formula>
    </cfRule>
  </conditionalFormatting>
  <conditionalFormatting sqref="M654">
    <cfRule type="expression" dxfId="7991" priority="1308">
      <formula>L654="NO CUMPLE"</formula>
    </cfRule>
    <cfRule type="expression" dxfId="7990" priority="1309">
      <formula>L654="CUMPLE"</formula>
    </cfRule>
  </conditionalFormatting>
  <conditionalFormatting sqref="J654">
    <cfRule type="cellIs" dxfId="7989" priority="1306" operator="equal">
      <formula>"NO CUMPLE"</formula>
    </cfRule>
    <cfRule type="cellIs" dxfId="7988" priority="1307" operator="equal">
      <formula>"CUMPLE"</formula>
    </cfRule>
  </conditionalFormatting>
  <conditionalFormatting sqref="L654:L656">
    <cfRule type="cellIs" dxfId="7987" priority="1304" operator="equal">
      <formula>"NO CUMPLE"</formula>
    </cfRule>
    <cfRule type="cellIs" dxfId="7986" priority="1305" operator="equal">
      <formula>"CUMPLE"</formula>
    </cfRule>
  </conditionalFormatting>
  <conditionalFormatting sqref="K655:K656">
    <cfRule type="expression" dxfId="7985" priority="1302">
      <formula>J655="NO CUMPLE"</formula>
    </cfRule>
    <cfRule type="expression" dxfId="7984" priority="1303">
      <formula>J655="CUMPLE"</formula>
    </cfRule>
  </conditionalFormatting>
  <conditionalFormatting sqref="J655:J656">
    <cfRule type="cellIs" dxfId="7983" priority="1300" operator="equal">
      <formula>"NO CUMPLE"</formula>
    </cfRule>
    <cfRule type="cellIs" dxfId="7982" priority="1301" operator="equal">
      <formula>"CUMPLE"</formula>
    </cfRule>
  </conditionalFormatting>
  <conditionalFormatting sqref="M655">
    <cfRule type="expression" dxfId="7981" priority="1298">
      <formula>L655="NO CUMPLE"</formula>
    </cfRule>
    <cfRule type="expression" dxfId="7980" priority="1299">
      <formula>L655="CUMPLE"</formula>
    </cfRule>
  </conditionalFormatting>
  <conditionalFormatting sqref="K657">
    <cfRule type="expression" dxfId="7979" priority="1296">
      <formula>J657="NO CUMPLE"</formula>
    </cfRule>
    <cfRule type="expression" dxfId="7978" priority="1297">
      <formula>J657="CUMPLE"</formula>
    </cfRule>
  </conditionalFormatting>
  <conditionalFormatting sqref="M657">
    <cfRule type="expression" dxfId="7977" priority="1294">
      <formula>L657="NO CUMPLE"</formula>
    </cfRule>
    <cfRule type="expression" dxfId="7976" priority="1295">
      <formula>L657="CUMPLE"</formula>
    </cfRule>
  </conditionalFormatting>
  <conditionalFormatting sqref="J657">
    <cfRule type="cellIs" dxfId="7975" priority="1292" operator="equal">
      <formula>"NO CUMPLE"</formula>
    </cfRule>
    <cfRule type="cellIs" dxfId="7974" priority="1293" operator="equal">
      <formula>"CUMPLE"</formula>
    </cfRule>
  </conditionalFormatting>
  <conditionalFormatting sqref="L657:L659">
    <cfRule type="cellIs" dxfId="7973" priority="1290" operator="equal">
      <formula>"NO CUMPLE"</formula>
    </cfRule>
    <cfRule type="cellIs" dxfId="7972" priority="1291" operator="equal">
      <formula>"CUMPLE"</formula>
    </cfRule>
  </conditionalFormatting>
  <conditionalFormatting sqref="K658:K659">
    <cfRule type="expression" dxfId="7971" priority="1288">
      <formula>J658="NO CUMPLE"</formula>
    </cfRule>
    <cfRule type="expression" dxfId="7970" priority="1289">
      <formula>J658="CUMPLE"</formula>
    </cfRule>
  </conditionalFormatting>
  <conditionalFormatting sqref="J658:J659">
    <cfRule type="cellIs" dxfId="7969" priority="1286" operator="equal">
      <formula>"NO CUMPLE"</formula>
    </cfRule>
    <cfRule type="cellIs" dxfId="7968" priority="1287" operator="equal">
      <formula>"CUMPLE"</formula>
    </cfRule>
  </conditionalFormatting>
  <conditionalFormatting sqref="M658">
    <cfRule type="expression" dxfId="7967" priority="1284">
      <formula>L658="NO CUMPLE"</formula>
    </cfRule>
    <cfRule type="expression" dxfId="7966" priority="1285">
      <formula>L658="CUMPLE"</formula>
    </cfRule>
  </conditionalFormatting>
  <conditionalFormatting sqref="K660">
    <cfRule type="expression" dxfId="7965" priority="1282">
      <formula>J660="NO CUMPLE"</formula>
    </cfRule>
    <cfRule type="expression" dxfId="7964" priority="1283">
      <formula>J660="CUMPLE"</formula>
    </cfRule>
  </conditionalFormatting>
  <conditionalFormatting sqref="M660">
    <cfRule type="expression" dxfId="7963" priority="1280">
      <formula>L660="NO CUMPLE"</formula>
    </cfRule>
    <cfRule type="expression" dxfId="7962" priority="1281">
      <formula>L660="CUMPLE"</formula>
    </cfRule>
  </conditionalFormatting>
  <conditionalFormatting sqref="J660">
    <cfRule type="cellIs" dxfId="7961" priority="1278" operator="equal">
      <formula>"NO CUMPLE"</formula>
    </cfRule>
    <cfRule type="cellIs" dxfId="7960" priority="1279" operator="equal">
      <formula>"CUMPLE"</formula>
    </cfRule>
  </conditionalFormatting>
  <conditionalFormatting sqref="L660:L662">
    <cfRule type="cellIs" dxfId="7959" priority="1276" operator="equal">
      <formula>"NO CUMPLE"</formula>
    </cfRule>
    <cfRule type="cellIs" dxfId="7958" priority="1277" operator="equal">
      <formula>"CUMPLE"</formula>
    </cfRule>
  </conditionalFormatting>
  <conditionalFormatting sqref="K661:K662">
    <cfRule type="expression" dxfId="7957" priority="1274">
      <formula>J661="NO CUMPLE"</formula>
    </cfRule>
    <cfRule type="expression" dxfId="7956" priority="1275">
      <formula>J661="CUMPLE"</formula>
    </cfRule>
  </conditionalFormatting>
  <conditionalFormatting sqref="J661:J662">
    <cfRule type="cellIs" dxfId="7955" priority="1272" operator="equal">
      <formula>"NO CUMPLE"</formula>
    </cfRule>
    <cfRule type="cellIs" dxfId="7954" priority="1273" operator="equal">
      <formula>"CUMPLE"</formula>
    </cfRule>
  </conditionalFormatting>
  <conditionalFormatting sqref="M661">
    <cfRule type="expression" dxfId="7953" priority="1270">
      <formula>L661="NO CUMPLE"</formula>
    </cfRule>
    <cfRule type="expression" dxfId="7952" priority="1271">
      <formula>L661="CUMPLE"</formula>
    </cfRule>
  </conditionalFormatting>
  <conditionalFormatting sqref="K663">
    <cfRule type="expression" dxfId="7951" priority="1268">
      <formula>J663="NO CUMPLE"</formula>
    </cfRule>
    <cfRule type="expression" dxfId="7950" priority="1269">
      <formula>J663="CUMPLE"</formula>
    </cfRule>
  </conditionalFormatting>
  <conditionalFormatting sqref="M663">
    <cfRule type="expression" dxfId="7949" priority="1266">
      <formula>L663="NO CUMPLE"</formula>
    </cfRule>
    <cfRule type="expression" dxfId="7948" priority="1267">
      <formula>L663="CUMPLE"</formula>
    </cfRule>
  </conditionalFormatting>
  <conditionalFormatting sqref="J663">
    <cfRule type="cellIs" dxfId="7947" priority="1264" operator="equal">
      <formula>"NO CUMPLE"</formula>
    </cfRule>
    <cfRule type="cellIs" dxfId="7946" priority="1265" operator="equal">
      <formula>"CUMPLE"</formula>
    </cfRule>
  </conditionalFormatting>
  <conditionalFormatting sqref="L663:L665">
    <cfRule type="cellIs" dxfId="7945" priority="1262" operator="equal">
      <formula>"NO CUMPLE"</formula>
    </cfRule>
    <cfRule type="cellIs" dxfId="7944" priority="1263" operator="equal">
      <formula>"CUMPLE"</formula>
    </cfRule>
  </conditionalFormatting>
  <conditionalFormatting sqref="K664:K665">
    <cfRule type="expression" dxfId="7943" priority="1260">
      <formula>J664="NO CUMPLE"</formula>
    </cfRule>
    <cfRule type="expression" dxfId="7942" priority="1261">
      <formula>J664="CUMPLE"</formula>
    </cfRule>
  </conditionalFormatting>
  <conditionalFormatting sqref="J664:J665">
    <cfRule type="cellIs" dxfId="7941" priority="1258" operator="equal">
      <formula>"NO CUMPLE"</formula>
    </cfRule>
    <cfRule type="cellIs" dxfId="7940" priority="1259" operator="equal">
      <formula>"CUMPLE"</formula>
    </cfRule>
  </conditionalFormatting>
  <conditionalFormatting sqref="M664">
    <cfRule type="expression" dxfId="7939" priority="1256">
      <formula>L664="NO CUMPLE"</formula>
    </cfRule>
    <cfRule type="expression" dxfId="7938" priority="1257">
      <formula>L664="CUMPLE"</formula>
    </cfRule>
  </conditionalFormatting>
  <conditionalFormatting sqref="K16">
    <cfRule type="expression" dxfId="7937" priority="1254">
      <formula>J16="NO CUMPLE"</formula>
    </cfRule>
    <cfRule type="expression" dxfId="7936" priority="1255">
      <formula>J16="CUMPLE"</formula>
    </cfRule>
  </conditionalFormatting>
  <conditionalFormatting sqref="M16">
    <cfRule type="expression" dxfId="7935" priority="1252">
      <formula>L16="NO CUMPLE"</formula>
    </cfRule>
    <cfRule type="expression" dxfId="7934" priority="1253">
      <formula>L16="CUMPLE"</formula>
    </cfRule>
  </conditionalFormatting>
  <conditionalFormatting sqref="L16:L18">
    <cfRule type="cellIs" dxfId="7933" priority="1250" operator="equal">
      <formula>"NO CUMPLE"</formula>
    </cfRule>
    <cfRule type="cellIs" dxfId="7932" priority="1251" operator="equal">
      <formula>"CUMPLE"</formula>
    </cfRule>
  </conditionalFormatting>
  <conditionalFormatting sqref="K17:K18">
    <cfRule type="expression" dxfId="7931" priority="1248">
      <formula>J17="NO CUMPLE"</formula>
    </cfRule>
    <cfRule type="expression" dxfId="7930" priority="1249">
      <formula>J17="CUMPLE"</formula>
    </cfRule>
  </conditionalFormatting>
  <conditionalFormatting sqref="M17">
    <cfRule type="expression" dxfId="7929" priority="1246">
      <formula>L17="NO CUMPLE"</formula>
    </cfRule>
    <cfRule type="expression" dxfId="7928" priority="1247">
      <formula>L17="CUMPLE"</formula>
    </cfRule>
  </conditionalFormatting>
  <conditionalFormatting sqref="K19">
    <cfRule type="expression" dxfId="7927" priority="1244">
      <formula>J19="NO CUMPLE"</formula>
    </cfRule>
    <cfRule type="expression" dxfId="7926" priority="1245">
      <formula>J19="CUMPLE"</formula>
    </cfRule>
  </conditionalFormatting>
  <conditionalFormatting sqref="M19">
    <cfRule type="expression" dxfId="7925" priority="1242">
      <formula>L19="NO CUMPLE"</formula>
    </cfRule>
    <cfRule type="expression" dxfId="7924" priority="1243">
      <formula>L19="CUMPLE"</formula>
    </cfRule>
  </conditionalFormatting>
  <conditionalFormatting sqref="L19:L21">
    <cfRule type="cellIs" dxfId="7923" priority="1240" operator="equal">
      <formula>"NO CUMPLE"</formula>
    </cfRule>
    <cfRule type="cellIs" dxfId="7922" priority="1241" operator="equal">
      <formula>"CUMPLE"</formula>
    </cfRule>
  </conditionalFormatting>
  <conditionalFormatting sqref="K20:K21">
    <cfRule type="expression" dxfId="7921" priority="1238">
      <formula>J20="NO CUMPLE"</formula>
    </cfRule>
    <cfRule type="expression" dxfId="7920" priority="1239">
      <formula>J20="CUMPLE"</formula>
    </cfRule>
  </conditionalFormatting>
  <conditionalFormatting sqref="M20">
    <cfRule type="expression" dxfId="7919" priority="1236">
      <formula>L20="NO CUMPLE"</formula>
    </cfRule>
    <cfRule type="expression" dxfId="7918" priority="1237">
      <formula>L20="CUMPLE"</formula>
    </cfRule>
  </conditionalFormatting>
  <conditionalFormatting sqref="K22">
    <cfRule type="expression" dxfId="7917" priority="1234">
      <formula>J22="NO CUMPLE"</formula>
    </cfRule>
    <cfRule type="expression" dxfId="7916" priority="1235">
      <formula>J22="CUMPLE"</formula>
    </cfRule>
  </conditionalFormatting>
  <conditionalFormatting sqref="M22">
    <cfRule type="expression" dxfId="7915" priority="1232">
      <formula>L22="NO CUMPLE"</formula>
    </cfRule>
    <cfRule type="expression" dxfId="7914" priority="1233">
      <formula>L22="CUMPLE"</formula>
    </cfRule>
  </conditionalFormatting>
  <conditionalFormatting sqref="L22:L24">
    <cfRule type="cellIs" dxfId="7913" priority="1230" operator="equal">
      <formula>"NO CUMPLE"</formula>
    </cfRule>
    <cfRule type="cellIs" dxfId="7912" priority="1231" operator="equal">
      <formula>"CUMPLE"</formula>
    </cfRule>
  </conditionalFormatting>
  <conditionalFormatting sqref="K23:K24">
    <cfRule type="expression" dxfId="7911" priority="1228">
      <formula>J23="NO CUMPLE"</formula>
    </cfRule>
    <cfRule type="expression" dxfId="7910" priority="1229">
      <formula>J23="CUMPLE"</formula>
    </cfRule>
  </conditionalFormatting>
  <conditionalFormatting sqref="M23">
    <cfRule type="expression" dxfId="7909" priority="1226">
      <formula>L23="NO CUMPLE"</formula>
    </cfRule>
    <cfRule type="expression" dxfId="7908" priority="1227">
      <formula>L23="CUMPLE"</formula>
    </cfRule>
  </conditionalFormatting>
  <conditionalFormatting sqref="K25">
    <cfRule type="expression" dxfId="7907" priority="1224">
      <formula>J25="NO CUMPLE"</formula>
    </cfRule>
    <cfRule type="expression" dxfId="7906" priority="1225">
      <formula>J25="CUMPLE"</formula>
    </cfRule>
  </conditionalFormatting>
  <conditionalFormatting sqref="M25">
    <cfRule type="expression" dxfId="7905" priority="1222">
      <formula>L25="NO CUMPLE"</formula>
    </cfRule>
    <cfRule type="expression" dxfId="7904" priority="1223">
      <formula>L25="CUMPLE"</formula>
    </cfRule>
  </conditionalFormatting>
  <conditionalFormatting sqref="L25:L27">
    <cfRule type="cellIs" dxfId="7903" priority="1220" operator="equal">
      <formula>"NO CUMPLE"</formula>
    </cfRule>
    <cfRule type="cellIs" dxfId="7902" priority="1221" operator="equal">
      <formula>"CUMPLE"</formula>
    </cfRule>
  </conditionalFormatting>
  <conditionalFormatting sqref="K26:K27">
    <cfRule type="expression" dxfId="7901" priority="1218">
      <formula>J26="NO CUMPLE"</formula>
    </cfRule>
    <cfRule type="expression" dxfId="7900" priority="1219">
      <formula>J26="CUMPLE"</formula>
    </cfRule>
  </conditionalFormatting>
  <conditionalFormatting sqref="M26">
    <cfRule type="expression" dxfId="7899" priority="1216">
      <formula>L26="NO CUMPLE"</formula>
    </cfRule>
    <cfRule type="expression" dxfId="7898" priority="1217">
      <formula>L26="CUMPLE"</formula>
    </cfRule>
  </conditionalFormatting>
  <conditionalFormatting sqref="K35">
    <cfRule type="expression" dxfId="7897" priority="1214">
      <formula>J35="NO CUMPLE"</formula>
    </cfRule>
    <cfRule type="expression" dxfId="7896" priority="1215">
      <formula>J35="CUMPLE"</formula>
    </cfRule>
  </conditionalFormatting>
  <conditionalFormatting sqref="M35">
    <cfRule type="expression" dxfId="7895" priority="1212">
      <formula>L35="NO CUMPLE"</formula>
    </cfRule>
    <cfRule type="expression" dxfId="7894" priority="1213">
      <formula>L35="CUMPLE"</formula>
    </cfRule>
  </conditionalFormatting>
  <conditionalFormatting sqref="L35:L37">
    <cfRule type="cellIs" dxfId="7893" priority="1210" operator="equal">
      <formula>"NO CUMPLE"</formula>
    </cfRule>
    <cfRule type="cellIs" dxfId="7892" priority="1211" operator="equal">
      <formula>"CUMPLE"</formula>
    </cfRule>
  </conditionalFormatting>
  <conditionalFormatting sqref="K36:K37">
    <cfRule type="expression" dxfId="7891" priority="1208">
      <formula>J36="NO CUMPLE"</formula>
    </cfRule>
    <cfRule type="expression" dxfId="7890" priority="1209">
      <formula>J36="CUMPLE"</formula>
    </cfRule>
  </conditionalFormatting>
  <conditionalFormatting sqref="M36">
    <cfRule type="expression" dxfId="7889" priority="1206">
      <formula>L36="NO CUMPLE"</formula>
    </cfRule>
    <cfRule type="expression" dxfId="7888" priority="1207">
      <formula>L36="CUMPLE"</formula>
    </cfRule>
  </conditionalFormatting>
  <conditionalFormatting sqref="K38">
    <cfRule type="expression" dxfId="7887" priority="1204">
      <formula>J38="NO CUMPLE"</formula>
    </cfRule>
    <cfRule type="expression" dxfId="7886" priority="1205">
      <formula>J38="CUMPLE"</formula>
    </cfRule>
  </conditionalFormatting>
  <conditionalFormatting sqref="L38:L40">
    <cfRule type="cellIs" dxfId="7885" priority="1200" operator="equal">
      <formula>"NO CUMPLE"</formula>
    </cfRule>
    <cfRule type="cellIs" dxfId="7884" priority="1201" operator="equal">
      <formula>"CUMPLE"</formula>
    </cfRule>
  </conditionalFormatting>
  <conditionalFormatting sqref="K39:K40">
    <cfRule type="expression" dxfId="7883" priority="1198">
      <formula>J39="NO CUMPLE"</formula>
    </cfRule>
    <cfRule type="expression" dxfId="7882" priority="1199">
      <formula>J39="CUMPLE"</formula>
    </cfRule>
  </conditionalFormatting>
  <conditionalFormatting sqref="K41">
    <cfRule type="expression" dxfId="7881" priority="1194">
      <formula>J41="NO CUMPLE"</formula>
    </cfRule>
    <cfRule type="expression" dxfId="7880" priority="1195">
      <formula>J41="CUMPLE"</formula>
    </cfRule>
  </conditionalFormatting>
  <conditionalFormatting sqref="L41:L43">
    <cfRule type="cellIs" dxfId="7879" priority="1190" operator="equal">
      <formula>"NO CUMPLE"</formula>
    </cfRule>
    <cfRule type="cellIs" dxfId="7878" priority="1191" operator="equal">
      <formula>"CUMPLE"</formula>
    </cfRule>
  </conditionalFormatting>
  <conditionalFormatting sqref="K42:K43">
    <cfRule type="expression" dxfId="7877" priority="1188">
      <formula>J42="NO CUMPLE"</formula>
    </cfRule>
    <cfRule type="expression" dxfId="7876" priority="1189">
      <formula>J42="CUMPLE"</formula>
    </cfRule>
  </conditionalFormatting>
  <conditionalFormatting sqref="K44">
    <cfRule type="expression" dxfId="7875" priority="1184">
      <formula>J44="NO CUMPLE"</formula>
    </cfRule>
    <cfRule type="expression" dxfId="7874" priority="1185">
      <formula>J44="CUMPLE"</formula>
    </cfRule>
  </conditionalFormatting>
  <conditionalFormatting sqref="L44:L46">
    <cfRule type="cellIs" dxfId="7873" priority="1180" operator="equal">
      <formula>"NO CUMPLE"</formula>
    </cfRule>
    <cfRule type="cellIs" dxfId="7872" priority="1181" operator="equal">
      <formula>"CUMPLE"</formula>
    </cfRule>
  </conditionalFormatting>
  <conditionalFormatting sqref="K45:K46">
    <cfRule type="expression" dxfId="7871" priority="1178">
      <formula>J45="NO CUMPLE"</formula>
    </cfRule>
    <cfRule type="expression" dxfId="7870" priority="1179">
      <formula>J45="CUMPLE"</formula>
    </cfRule>
  </conditionalFormatting>
  <conditionalFormatting sqref="K47">
    <cfRule type="expression" dxfId="7869" priority="1174">
      <formula>J47="NO CUMPLE"</formula>
    </cfRule>
    <cfRule type="expression" dxfId="7868" priority="1175">
      <formula>J47="CUMPLE"</formula>
    </cfRule>
  </conditionalFormatting>
  <conditionalFormatting sqref="M47">
    <cfRule type="expression" dxfId="7867" priority="1172">
      <formula>L47="NO CUMPLE"</formula>
    </cfRule>
    <cfRule type="expression" dxfId="7866" priority="1173">
      <formula>L47="CUMPLE"</formula>
    </cfRule>
  </conditionalFormatting>
  <conditionalFormatting sqref="L47:L49">
    <cfRule type="cellIs" dxfId="7865" priority="1170" operator="equal">
      <formula>"NO CUMPLE"</formula>
    </cfRule>
    <cfRule type="cellIs" dxfId="7864" priority="1171" operator="equal">
      <formula>"CUMPLE"</formula>
    </cfRule>
  </conditionalFormatting>
  <conditionalFormatting sqref="K48:K49">
    <cfRule type="expression" dxfId="7863" priority="1168">
      <formula>J48="NO CUMPLE"</formula>
    </cfRule>
    <cfRule type="expression" dxfId="7862" priority="1169">
      <formula>J48="CUMPLE"</formula>
    </cfRule>
  </conditionalFormatting>
  <conditionalFormatting sqref="M48">
    <cfRule type="expression" dxfId="7861" priority="1166">
      <formula>L48="NO CUMPLE"</formula>
    </cfRule>
    <cfRule type="expression" dxfId="7860" priority="1167">
      <formula>L48="CUMPLE"</formula>
    </cfRule>
  </conditionalFormatting>
  <conditionalFormatting sqref="K57">
    <cfRule type="expression" dxfId="7859" priority="1164">
      <formula>J57="NO CUMPLE"</formula>
    </cfRule>
    <cfRule type="expression" dxfId="7858" priority="1165">
      <formula>J57="CUMPLE"</formula>
    </cfRule>
  </conditionalFormatting>
  <conditionalFormatting sqref="M57">
    <cfRule type="expression" dxfId="7857" priority="1162">
      <formula>L57="NO CUMPLE"</formula>
    </cfRule>
    <cfRule type="expression" dxfId="7856" priority="1163">
      <formula>L57="CUMPLE"</formula>
    </cfRule>
  </conditionalFormatting>
  <conditionalFormatting sqref="L57:L59">
    <cfRule type="cellIs" dxfId="7855" priority="1160" operator="equal">
      <formula>"NO CUMPLE"</formula>
    </cfRule>
    <cfRule type="cellIs" dxfId="7854" priority="1161" operator="equal">
      <formula>"CUMPLE"</formula>
    </cfRule>
  </conditionalFormatting>
  <conditionalFormatting sqref="K58:K59">
    <cfRule type="expression" dxfId="7853" priority="1158">
      <formula>J58="NO CUMPLE"</formula>
    </cfRule>
    <cfRule type="expression" dxfId="7852" priority="1159">
      <formula>J58="CUMPLE"</formula>
    </cfRule>
  </conditionalFormatting>
  <conditionalFormatting sqref="M58">
    <cfRule type="expression" dxfId="7851" priority="1156">
      <formula>L58="NO CUMPLE"</formula>
    </cfRule>
    <cfRule type="expression" dxfId="7850" priority="1157">
      <formula>L58="CUMPLE"</formula>
    </cfRule>
  </conditionalFormatting>
  <conditionalFormatting sqref="K60">
    <cfRule type="expression" dxfId="7849" priority="1154">
      <formula>J60="NO CUMPLE"</formula>
    </cfRule>
    <cfRule type="expression" dxfId="7848" priority="1155">
      <formula>J60="CUMPLE"</formula>
    </cfRule>
  </conditionalFormatting>
  <conditionalFormatting sqref="M60">
    <cfRule type="expression" dxfId="7847" priority="1152">
      <formula>L60="NO CUMPLE"</formula>
    </cfRule>
    <cfRule type="expression" dxfId="7846" priority="1153">
      <formula>L60="CUMPLE"</formula>
    </cfRule>
  </conditionalFormatting>
  <conditionalFormatting sqref="L60:L62">
    <cfRule type="cellIs" dxfId="7845" priority="1150" operator="equal">
      <formula>"NO CUMPLE"</formula>
    </cfRule>
    <cfRule type="cellIs" dxfId="7844" priority="1151" operator="equal">
      <formula>"CUMPLE"</formula>
    </cfRule>
  </conditionalFormatting>
  <conditionalFormatting sqref="K61:K62">
    <cfRule type="expression" dxfId="7843" priority="1148">
      <formula>J61="NO CUMPLE"</formula>
    </cfRule>
    <cfRule type="expression" dxfId="7842" priority="1149">
      <formula>J61="CUMPLE"</formula>
    </cfRule>
  </conditionalFormatting>
  <conditionalFormatting sqref="M61">
    <cfRule type="expression" dxfId="7841" priority="1146">
      <formula>L61="NO CUMPLE"</formula>
    </cfRule>
    <cfRule type="expression" dxfId="7840" priority="1147">
      <formula>L61="CUMPLE"</formula>
    </cfRule>
  </conditionalFormatting>
  <conditionalFormatting sqref="K63">
    <cfRule type="expression" dxfId="7839" priority="1144">
      <formula>J63="NO CUMPLE"</formula>
    </cfRule>
    <cfRule type="expression" dxfId="7838" priority="1145">
      <formula>J63="CUMPLE"</formula>
    </cfRule>
  </conditionalFormatting>
  <conditionalFormatting sqref="M63">
    <cfRule type="expression" dxfId="7837" priority="1142">
      <formula>L63="NO CUMPLE"</formula>
    </cfRule>
    <cfRule type="expression" dxfId="7836" priority="1143">
      <formula>L63="CUMPLE"</formula>
    </cfRule>
  </conditionalFormatting>
  <conditionalFormatting sqref="L63:L65">
    <cfRule type="cellIs" dxfId="7835" priority="1140" operator="equal">
      <formula>"NO CUMPLE"</formula>
    </cfRule>
    <cfRule type="cellIs" dxfId="7834" priority="1141" operator="equal">
      <formula>"CUMPLE"</formula>
    </cfRule>
  </conditionalFormatting>
  <conditionalFormatting sqref="K64:K65">
    <cfRule type="expression" dxfId="7833" priority="1138">
      <formula>J64="NO CUMPLE"</formula>
    </cfRule>
    <cfRule type="expression" dxfId="7832" priority="1139">
      <formula>J64="CUMPLE"</formula>
    </cfRule>
  </conditionalFormatting>
  <conditionalFormatting sqref="M64">
    <cfRule type="expression" dxfId="7831" priority="1136">
      <formula>L64="NO CUMPLE"</formula>
    </cfRule>
    <cfRule type="expression" dxfId="7830" priority="1137">
      <formula>L64="CUMPLE"</formula>
    </cfRule>
  </conditionalFormatting>
  <conditionalFormatting sqref="K66">
    <cfRule type="expression" dxfId="7829" priority="1134">
      <formula>J66="NO CUMPLE"</formula>
    </cfRule>
    <cfRule type="expression" dxfId="7828" priority="1135">
      <formula>J66="CUMPLE"</formula>
    </cfRule>
  </conditionalFormatting>
  <conditionalFormatting sqref="M66">
    <cfRule type="expression" dxfId="7827" priority="1132">
      <formula>L66="NO CUMPLE"</formula>
    </cfRule>
    <cfRule type="expression" dxfId="7826" priority="1133">
      <formula>L66="CUMPLE"</formula>
    </cfRule>
  </conditionalFormatting>
  <conditionalFormatting sqref="L66:L68">
    <cfRule type="cellIs" dxfId="7825" priority="1130" operator="equal">
      <formula>"NO CUMPLE"</formula>
    </cfRule>
    <cfRule type="cellIs" dxfId="7824" priority="1131" operator="equal">
      <formula>"CUMPLE"</formula>
    </cfRule>
  </conditionalFormatting>
  <conditionalFormatting sqref="K67:K68">
    <cfRule type="expression" dxfId="7823" priority="1128">
      <formula>J67="NO CUMPLE"</formula>
    </cfRule>
    <cfRule type="expression" dxfId="7822" priority="1129">
      <formula>J67="CUMPLE"</formula>
    </cfRule>
  </conditionalFormatting>
  <conditionalFormatting sqref="M67">
    <cfRule type="expression" dxfId="7821" priority="1126">
      <formula>L67="NO CUMPLE"</formula>
    </cfRule>
    <cfRule type="expression" dxfId="7820" priority="1127">
      <formula>L67="CUMPLE"</formula>
    </cfRule>
  </conditionalFormatting>
  <conditionalFormatting sqref="K69">
    <cfRule type="expression" dxfId="7819" priority="1124">
      <formula>J69="NO CUMPLE"</formula>
    </cfRule>
    <cfRule type="expression" dxfId="7818" priority="1125">
      <formula>J69="CUMPLE"</formula>
    </cfRule>
  </conditionalFormatting>
  <conditionalFormatting sqref="M69">
    <cfRule type="expression" dxfId="7817" priority="1122">
      <formula>L69="NO CUMPLE"</formula>
    </cfRule>
    <cfRule type="expression" dxfId="7816" priority="1123">
      <formula>L69="CUMPLE"</formula>
    </cfRule>
  </conditionalFormatting>
  <conditionalFormatting sqref="L69:L71">
    <cfRule type="cellIs" dxfId="7815" priority="1120" operator="equal">
      <formula>"NO CUMPLE"</formula>
    </cfRule>
    <cfRule type="cellIs" dxfId="7814" priority="1121" operator="equal">
      <formula>"CUMPLE"</formula>
    </cfRule>
  </conditionalFormatting>
  <conditionalFormatting sqref="K70:K71">
    <cfRule type="expression" dxfId="7813" priority="1118">
      <formula>J70="NO CUMPLE"</formula>
    </cfRule>
    <cfRule type="expression" dxfId="7812" priority="1119">
      <formula>J70="CUMPLE"</formula>
    </cfRule>
  </conditionalFormatting>
  <conditionalFormatting sqref="M70">
    <cfRule type="expression" dxfId="7811" priority="1116">
      <formula>L70="NO CUMPLE"</formula>
    </cfRule>
    <cfRule type="expression" dxfId="7810" priority="1117">
      <formula>L70="CUMPLE"</formula>
    </cfRule>
  </conditionalFormatting>
  <conditionalFormatting sqref="K79">
    <cfRule type="expression" dxfId="7809" priority="1114">
      <formula>J79="NO CUMPLE"</formula>
    </cfRule>
    <cfRule type="expression" dxfId="7808" priority="1115">
      <formula>J79="CUMPLE"</formula>
    </cfRule>
  </conditionalFormatting>
  <conditionalFormatting sqref="M79">
    <cfRule type="expression" dxfId="7807" priority="1112">
      <formula>L79="NO CUMPLE"</formula>
    </cfRule>
    <cfRule type="expression" dxfId="7806" priority="1113">
      <formula>L79="CUMPLE"</formula>
    </cfRule>
  </conditionalFormatting>
  <conditionalFormatting sqref="L79:L81">
    <cfRule type="cellIs" dxfId="7805" priority="1110" operator="equal">
      <formula>"NO CUMPLE"</formula>
    </cfRule>
    <cfRule type="cellIs" dxfId="7804" priority="1111" operator="equal">
      <formula>"CUMPLE"</formula>
    </cfRule>
  </conditionalFormatting>
  <conditionalFormatting sqref="K80:K81">
    <cfRule type="expression" dxfId="7803" priority="1108">
      <formula>J80="NO CUMPLE"</formula>
    </cfRule>
    <cfRule type="expression" dxfId="7802" priority="1109">
      <formula>J80="CUMPLE"</formula>
    </cfRule>
  </conditionalFormatting>
  <conditionalFormatting sqref="M80">
    <cfRule type="expression" dxfId="7801" priority="1106">
      <formula>L80="NO CUMPLE"</formula>
    </cfRule>
    <cfRule type="expression" dxfId="7800" priority="1107">
      <formula>L80="CUMPLE"</formula>
    </cfRule>
  </conditionalFormatting>
  <conditionalFormatting sqref="K82">
    <cfRule type="expression" dxfId="7799" priority="1104">
      <formula>J82="NO CUMPLE"</formula>
    </cfRule>
    <cfRule type="expression" dxfId="7798" priority="1105">
      <formula>J82="CUMPLE"</formula>
    </cfRule>
  </conditionalFormatting>
  <conditionalFormatting sqref="M82">
    <cfRule type="expression" dxfId="7797" priority="1102">
      <formula>L82="NO CUMPLE"</formula>
    </cfRule>
    <cfRule type="expression" dxfId="7796" priority="1103">
      <formula>L82="CUMPLE"</formula>
    </cfRule>
  </conditionalFormatting>
  <conditionalFormatting sqref="L82:L84">
    <cfRule type="cellIs" dxfId="7795" priority="1100" operator="equal">
      <formula>"NO CUMPLE"</formula>
    </cfRule>
    <cfRule type="cellIs" dxfId="7794" priority="1101" operator="equal">
      <formula>"CUMPLE"</formula>
    </cfRule>
  </conditionalFormatting>
  <conditionalFormatting sqref="K83:K84">
    <cfRule type="expression" dxfId="7793" priority="1098">
      <formula>J83="NO CUMPLE"</formula>
    </cfRule>
    <cfRule type="expression" dxfId="7792" priority="1099">
      <formula>J83="CUMPLE"</formula>
    </cfRule>
  </conditionalFormatting>
  <conditionalFormatting sqref="M83">
    <cfRule type="expression" dxfId="7791" priority="1096">
      <formula>L83="NO CUMPLE"</formula>
    </cfRule>
    <cfRule type="expression" dxfId="7790" priority="1097">
      <formula>L83="CUMPLE"</formula>
    </cfRule>
  </conditionalFormatting>
  <conditionalFormatting sqref="K85">
    <cfRule type="expression" dxfId="7789" priority="1094">
      <formula>J85="NO CUMPLE"</formula>
    </cfRule>
    <cfRule type="expression" dxfId="7788" priority="1095">
      <formula>J85="CUMPLE"</formula>
    </cfRule>
  </conditionalFormatting>
  <conditionalFormatting sqref="M85">
    <cfRule type="expression" dxfId="7787" priority="1092">
      <formula>L85="NO CUMPLE"</formula>
    </cfRule>
    <cfRule type="expression" dxfId="7786" priority="1093">
      <formula>L85="CUMPLE"</formula>
    </cfRule>
  </conditionalFormatting>
  <conditionalFormatting sqref="L85:L87">
    <cfRule type="cellIs" dxfId="7785" priority="1090" operator="equal">
      <formula>"NO CUMPLE"</formula>
    </cfRule>
    <cfRule type="cellIs" dxfId="7784" priority="1091" operator="equal">
      <formula>"CUMPLE"</formula>
    </cfRule>
  </conditionalFormatting>
  <conditionalFormatting sqref="K86:K87">
    <cfRule type="expression" dxfId="7783" priority="1088">
      <formula>J86="NO CUMPLE"</formula>
    </cfRule>
    <cfRule type="expression" dxfId="7782" priority="1089">
      <formula>J86="CUMPLE"</formula>
    </cfRule>
  </conditionalFormatting>
  <conditionalFormatting sqref="M86">
    <cfRule type="expression" dxfId="7781" priority="1086">
      <formula>L86="NO CUMPLE"</formula>
    </cfRule>
    <cfRule type="expression" dxfId="7780" priority="1087">
      <formula>L86="CUMPLE"</formula>
    </cfRule>
  </conditionalFormatting>
  <conditionalFormatting sqref="K88">
    <cfRule type="expression" dxfId="7779" priority="1084">
      <formula>J88="NO CUMPLE"</formula>
    </cfRule>
    <cfRule type="expression" dxfId="7778" priority="1085">
      <formula>J88="CUMPLE"</formula>
    </cfRule>
  </conditionalFormatting>
  <conditionalFormatting sqref="M88">
    <cfRule type="expression" dxfId="7777" priority="1082">
      <formula>L88="NO CUMPLE"</formula>
    </cfRule>
    <cfRule type="expression" dxfId="7776" priority="1083">
      <formula>L88="CUMPLE"</formula>
    </cfRule>
  </conditionalFormatting>
  <conditionalFormatting sqref="L88:L90">
    <cfRule type="cellIs" dxfId="7775" priority="1080" operator="equal">
      <formula>"NO CUMPLE"</formula>
    </cfRule>
    <cfRule type="cellIs" dxfId="7774" priority="1081" operator="equal">
      <formula>"CUMPLE"</formula>
    </cfRule>
  </conditionalFormatting>
  <conditionalFormatting sqref="K89:K90">
    <cfRule type="expression" dxfId="7773" priority="1078">
      <formula>J89="NO CUMPLE"</formula>
    </cfRule>
    <cfRule type="expression" dxfId="7772" priority="1079">
      <formula>J89="CUMPLE"</formula>
    </cfRule>
  </conditionalFormatting>
  <conditionalFormatting sqref="M89">
    <cfRule type="expression" dxfId="7771" priority="1076">
      <formula>L89="NO CUMPLE"</formula>
    </cfRule>
    <cfRule type="expression" dxfId="7770" priority="1077">
      <formula>L89="CUMPLE"</formula>
    </cfRule>
  </conditionalFormatting>
  <conditionalFormatting sqref="K91">
    <cfRule type="expression" dxfId="7769" priority="1074">
      <formula>J91="NO CUMPLE"</formula>
    </cfRule>
    <cfRule type="expression" dxfId="7768" priority="1075">
      <formula>J91="CUMPLE"</formula>
    </cfRule>
  </conditionalFormatting>
  <conditionalFormatting sqref="M91">
    <cfRule type="expression" dxfId="7767" priority="1072">
      <formula>L91="NO CUMPLE"</formula>
    </cfRule>
    <cfRule type="expression" dxfId="7766" priority="1073">
      <formula>L91="CUMPLE"</formula>
    </cfRule>
  </conditionalFormatting>
  <conditionalFormatting sqref="L91:L93">
    <cfRule type="cellIs" dxfId="7765" priority="1070" operator="equal">
      <formula>"NO CUMPLE"</formula>
    </cfRule>
    <cfRule type="cellIs" dxfId="7764" priority="1071" operator="equal">
      <formula>"CUMPLE"</formula>
    </cfRule>
  </conditionalFormatting>
  <conditionalFormatting sqref="K92:K93">
    <cfRule type="expression" dxfId="7763" priority="1068">
      <formula>J92="NO CUMPLE"</formula>
    </cfRule>
    <cfRule type="expression" dxfId="7762" priority="1069">
      <formula>J92="CUMPLE"</formula>
    </cfRule>
  </conditionalFormatting>
  <conditionalFormatting sqref="M92">
    <cfRule type="expression" dxfId="7761" priority="1066">
      <formula>L92="NO CUMPLE"</formula>
    </cfRule>
    <cfRule type="expression" dxfId="7760" priority="1067">
      <formula>L92="CUMPLE"</formula>
    </cfRule>
  </conditionalFormatting>
  <conditionalFormatting sqref="K101">
    <cfRule type="expression" dxfId="7759" priority="1064">
      <formula>J101="NO CUMPLE"</formula>
    </cfRule>
    <cfRule type="expression" dxfId="7758" priority="1065">
      <formula>J101="CUMPLE"</formula>
    </cfRule>
  </conditionalFormatting>
  <conditionalFormatting sqref="M101">
    <cfRule type="expression" dxfId="7757" priority="1062">
      <formula>L101="NO CUMPLE"</formula>
    </cfRule>
    <cfRule type="expression" dxfId="7756" priority="1063">
      <formula>L101="CUMPLE"</formula>
    </cfRule>
  </conditionalFormatting>
  <conditionalFormatting sqref="L101:L103">
    <cfRule type="cellIs" dxfId="7755" priority="1060" operator="equal">
      <formula>"NO CUMPLE"</formula>
    </cfRule>
    <cfRule type="cellIs" dxfId="7754" priority="1061" operator="equal">
      <formula>"CUMPLE"</formula>
    </cfRule>
  </conditionalFormatting>
  <conditionalFormatting sqref="K102:K103">
    <cfRule type="expression" dxfId="7753" priority="1058">
      <formula>J102="NO CUMPLE"</formula>
    </cfRule>
    <cfRule type="expression" dxfId="7752" priority="1059">
      <formula>J102="CUMPLE"</formula>
    </cfRule>
  </conditionalFormatting>
  <conditionalFormatting sqref="M102">
    <cfRule type="expression" dxfId="7751" priority="1056">
      <formula>L102="NO CUMPLE"</formula>
    </cfRule>
    <cfRule type="expression" dxfId="7750" priority="1057">
      <formula>L102="CUMPLE"</formula>
    </cfRule>
  </conditionalFormatting>
  <conditionalFormatting sqref="K104">
    <cfRule type="expression" dxfId="7749" priority="1054">
      <formula>J104="NO CUMPLE"</formula>
    </cfRule>
    <cfRule type="expression" dxfId="7748" priority="1055">
      <formula>J104="CUMPLE"</formula>
    </cfRule>
  </conditionalFormatting>
  <conditionalFormatting sqref="M104">
    <cfRule type="expression" dxfId="7747" priority="1052">
      <formula>L104="NO CUMPLE"</formula>
    </cfRule>
    <cfRule type="expression" dxfId="7746" priority="1053">
      <formula>L104="CUMPLE"</formula>
    </cfRule>
  </conditionalFormatting>
  <conditionalFormatting sqref="L104:L106">
    <cfRule type="cellIs" dxfId="7745" priority="1050" operator="equal">
      <formula>"NO CUMPLE"</formula>
    </cfRule>
    <cfRule type="cellIs" dxfId="7744" priority="1051" operator="equal">
      <formula>"CUMPLE"</formula>
    </cfRule>
  </conditionalFormatting>
  <conditionalFormatting sqref="K105:K106">
    <cfRule type="expression" dxfId="7743" priority="1048">
      <formula>J105="NO CUMPLE"</formula>
    </cfRule>
    <cfRule type="expression" dxfId="7742" priority="1049">
      <formula>J105="CUMPLE"</formula>
    </cfRule>
  </conditionalFormatting>
  <conditionalFormatting sqref="M105">
    <cfRule type="expression" dxfId="7741" priority="1046">
      <formula>L105="NO CUMPLE"</formula>
    </cfRule>
    <cfRule type="expression" dxfId="7740" priority="1047">
      <formula>L105="CUMPLE"</formula>
    </cfRule>
  </conditionalFormatting>
  <conditionalFormatting sqref="K107">
    <cfRule type="expression" dxfId="7739" priority="1044">
      <formula>J107="NO CUMPLE"</formula>
    </cfRule>
    <cfRule type="expression" dxfId="7738" priority="1045">
      <formula>J107="CUMPLE"</formula>
    </cfRule>
  </conditionalFormatting>
  <conditionalFormatting sqref="M107">
    <cfRule type="expression" dxfId="7737" priority="1042">
      <formula>L107="NO CUMPLE"</formula>
    </cfRule>
    <cfRule type="expression" dxfId="7736" priority="1043">
      <formula>L107="CUMPLE"</formula>
    </cfRule>
  </conditionalFormatting>
  <conditionalFormatting sqref="L107:L109">
    <cfRule type="cellIs" dxfId="7735" priority="1040" operator="equal">
      <formula>"NO CUMPLE"</formula>
    </cfRule>
    <cfRule type="cellIs" dxfId="7734" priority="1041" operator="equal">
      <formula>"CUMPLE"</formula>
    </cfRule>
  </conditionalFormatting>
  <conditionalFormatting sqref="K108:K109">
    <cfRule type="expression" dxfId="7733" priority="1038">
      <formula>J108="NO CUMPLE"</formula>
    </cfRule>
    <cfRule type="expression" dxfId="7732" priority="1039">
      <formula>J108="CUMPLE"</formula>
    </cfRule>
  </conditionalFormatting>
  <conditionalFormatting sqref="M108">
    <cfRule type="expression" dxfId="7731" priority="1036">
      <formula>L108="NO CUMPLE"</formula>
    </cfRule>
    <cfRule type="expression" dxfId="7730" priority="1037">
      <formula>L108="CUMPLE"</formula>
    </cfRule>
  </conditionalFormatting>
  <conditionalFormatting sqref="K110">
    <cfRule type="expression" dxfId="7729" priority="1034">
      <formula>J110="NO CUMPLE"</formula>
    </cfRule>
    <cfRule type="expression" dxfId="7728" priority="1035">
      <formula>J110="CUMPLE"</formula>
    </cfRule>
  </conditionalFormatting>
  <conditionalFormatting sqref="M102:M110">
    <cfRule type="expression" dxfId="7727" priority="1032">
      <formula>L102="NO CUMPLE"</formula>
    </cfRule>
    <cfRule type="expression" dxfId="7726" priority="1033">
      <formula>L102="CUMPLE"</formula>
    </cfRule>
  </conditionalFormatting>
  <conditionalFormatting sqref="L110:L112">
    <cfRule type="cellIs" dxfId="7725" priority="1030" operator="equal">
      <formula>"NO CUMPLE"</formula>
    </cfRule>
    <cfRule type="cellIs" dxfId="7724" priority="1031" operator="equal">
      <formula>"CUMPLE"</formula>
    </cfRule>
  </conditionalFormatting>
  <conditionalFormatting sqref="K111:K112">
    <cfRule type="expression" dxfId="7723" priority="1028">
      <formula>J111="NO CUMPLE"</formula>
    </cfRule>
    <cfRule type="expression" dxfId="7722" priority="1029">
      <formula>J111="CUMPLE"</formula>
    </cfRule>
  </conditionalFormatting>
  <conditionalFormatting sqref="M111">
    <cfRule type="expression" dxfId="7721" priority="1026">
      <formula>L111="NO CUMPLE"</formula>
    </cfRule>
    <cfRule type="expression" dxfId="7720" priority="1027">
      <formula>L111="CUMPLE"</formula>
    </cfRule>
  </conditionalFormatting>
  <conditionalFormatting sqref="K113">
    <cfRule type="expression" dxfId="7719" priority="1024">
      <formula>J113="NO CUMPLE"</formula>
    </cfRule>
    <cfRule type="expression" dxfId="7718" priority="1025">
      <formula>J113="CUMPLE"</formula>
    </cfRule>
  </conditionalFormatting>
  <conditionalFormatting sqref="L113:L115">
    <cfRule type="cellIs" dxfId="7717" priority="1020" operator="equal">
      <formula>"NO CUMPLE"</formula>
    </cfRule>
    <cfRule type="cellIs" dxfId="7716" priority="1021" operator="equal">
      <formula>"CUMPLE"</formula>
    </cfRule>
  </conditionalFormatting>
  <conditionalFormatting sqref="K114:K115">
    <cfRule type="expression" dxfId="7715" priority="1018">
      <formula>J114="NO CUMPLE"</formula>
    </cfRule>
    <cfRule type="expression" dxfId="7714" priority="1019">
      <formula>J114="CUMPLE"</formula>
    </cfRule>
  </conditionalFormatting>
  <conditionalFormatting sqref="K145">
    <cfRule type="expression" dxfId="7713" priority="964">
      <formula>J145="NO CUMPLE"</formula>
    </cfRule>
    <cfRule type="expression" dxfId="7712" priority="965">
      <formula>J145="CUMPLE"</formula>
    </cfRule>
  </conditionalFormatting>
  <conditionalFormatting sqref="K123">
    <cfRule type="expression" dxfId="7711" priority="1014">
      <formula>J123="NO CUMPLE"</formula>
    </cfRule>
    <cfRule type="expression" dxfId="7710" priority="1015">
      <formula>J123="CUMPLE"</formula>
    </cfRule>
  </conditionalFormatting>
  <conditionalFormatting sqref="M123">
    <cfRule type="expression" dxfId="7709" priority="1012">
      <formula>L123="NO CUMPLE"</formula>
    </cfRule>
    <cfRule type="expression" dxfId="7708" priority="1013">
      <formula>L123="CUMPLE"</formula>
    </cfRule>
  </conditionalFormatting>
  <conditionalFormatting sqref="L123:L125">
    <cfRule type="cellIs" dxfId="7707" priority="1010" operator="equal">
      <formula>"NO CUMPLE"</formula>
    </cfRule>
    <cfRule type="cellIs" dxfId="7706" priority="1011" operator="equal">
      <formula>"CUMPLE"</formula>
    </cfRule>
  </conditionalFormatting>
  <conditionalFormatting sqref="K124:K125">
    <cfRule type="expression" dxfId="7705" priority="1008">
      <formula>J124="NO CUMPLE"</formula>
    </cfRule>
    <cfRule type="expression" dxfId="7704" priority="1009">
      <formula>J124="CUMPLE"</formula>
    </cfRule>
  </conditionalFormatting>
  <conditionalFormatting sqref="M124">
    <cfRule type="expression" dxfId="7703" priority="1006">
      <formula>L124="NO CUMPLE"</formula>
    </cfRule>
    <cfRule type="expression" dxfId="7702" priority="1007">
      <formula>L124="CUMPLE"</formula>
    </cfRule>
  </conditionalFormatting>
  <conditionalFormatting sqref="K126">
    <cfRule type="expression" dxfId="7701" priority="1004">
      <formula>J126="NO CUMPLE"</formula>
    </cfRule>
    <cfRule type="expression" dxfId="7700" priority="1005">
      <formula>J126="CUMPLE"</formula>
    </cfRule>
  </conditionalFormatting>
  <conditionalFormatting sqref="M126">
    <cfRule type="expression" dxfId="7699" priority="1002">
      <formula>L126="NO CUMPLE"</formula>
    </cfRule>
    <cfRule type="expression" dxfId="7698" priority="1003">
      <formula>L126="CUMPLE"</formula>
    </cfRule>
  </conditionalFormatting>
  <conditionalFormatting sqref="L126:L128">
    <cfRule type="cellIs" dxfId="7697" priority="1000" operator="equal">
      <formula>"NO CUMPLE"</formula>
    </cfRule>
    <cfRule type="cellIs" dxfId="7696" priority="1001" operator="equal">
      <formula>"CUMPLE"</formula>
    </cfRule>
  </conditionalFormatting>
  <conditionalFormatting sqref="K127:K128">
    <cfRule type="expression" dxfId="7695" priority="998">
      <formula>J127="NO CUMPLE"</formula>
    </cfRule>
    <cfRule type="expression" dxfId="7694" priority="999">
      <formula>J127="CUMPLE"</formula>
    </cfRule>
  </conditionalFormatting>
  <conditionalFormatting sqref="M127">
    <cfRule type="expression" dxfId="7693" priority="996">
      <formula>L127="NO CUMPLE"</formula>
    </cfRule>
    <cfRule type="expression" dxfId="7692" priority="997">
      <formula>L127="CUMPLE"</formula>
    </cfRule>
  </conditionalFormatting>
  <conditionalFormatting sqref="K129">
    <cfRule type="expression" dxfId="7691" priority="994">
      <formula>J129="NO CUMPLE"</formula>
    </cfRule>
    <cfRule type="expression" dxfId="7690" priority="995">
      <formula>J129="CUMPLE"</formula>
    </cfRule>
  </conditionalFormatting>
  <conditionalFormatting sqref="M129">
    <cfRule type="expression" dxfId="7689" priority="992">
      <formula>L129="NO CUMPLE"</formula>
    </cfRule>
    <cfRule type="expression" dxfId="7688" priority="993">
      <formula>L129="CUMPLE"</formula>
    </cfRule>
  </conditionalFormatting>
  <conditionalFormatting sqref="L129:L131">
    <cfRule type="cellIs" dxfId="7687" priority="990" operator="equal">
      <formula>"NO CUMPLE"</formula>
    </cfRule>
    <cfRule type="cellIs" dxfId="7686" priority="991" operator="equal">
      <formula>"CUMPLE"</formula>
    </cfRule>
  </conditionalFormatting>
  <conditionalFormatting sqref="K130:K131">
    <cfRule type="expression" dxfId="7685" priority="988">
      <formula>J130="NO CUMPLE"</formula>
    </cfRule>
    <cfRule type="expression" dxfId="7684" priority="989">
      <formula>J130="CUMPLE"</formula>
    </cfRule>
  </conditionalFormatting>
  <conditionalFormatting sqref="M130">
    <cfRule type="expression" dxfId="7683" priority="986">
      <formula>L130="NO CUMPLE"</formula>
    </cfRule>
    <cfRule type="expression" dxfId="7682" priority="987">
      <formula>L130="CUMPLE"</formula>
    </cfRule>
  </conditionalFormatting>
  <conditionalFormatting sqref="K132">
    <cfRule type="expression" dxfId="7681" priority="984">
      <formula>J132="NO CUMPLE"</formula>
    </cfRule>
    <cfRule type="expression" dxfId="7680" priority="985">
      <formula>J132="CUMPLE"</formula>
    </cfRule>
  </conditionalFormatting>
  <conditionalFormatting sqref="M132">
    <cfRule type="expression" dxfId="7679" priority="982">
      <formula>L132="NO CUMPLE"</formula>
    </cfRule>
    <cfRule type="expression" dxfId="7678" priority="983">
      <formula>L132="CUMPLE"</formula>
    </cfRule>
  </conditionalFormatting>
  <conditionalFormatting sqref="L132:L134">
    <cfRule type="cellIs" dxfId="7677" priority="980" operator="equal">
      <formula>"NO CUMPLE"</formula>
    </cfRule>
    <cfRule type="cellIs" dxfId="7676" priority="981" operator="equal">
      <formula>"CUMPLE"</formula>
    </cfRule>
  </conditionalFormatting>
  <conditionalFormatting sqref="K133:K134">
    <cfRule type="expression" dxfId="7675" priority="978">
      <formula>J133="NO CUMPLE"</formula>
    </cfRule>
    <cfRule type="expression" dxfId="7674" priority="979">
      <formula>J133="CUMPLE"</formula>
    </cfRule>
  </conditionalFormatting>
  <conditionalFormatting sqref="M133">
    <cfRule type="expression" dxfId="7673" priority="976">
      <formula>L133="NO CUMPLE"</formula>
    </cfRule>
    <cfRule type="expression" dxfId="7672" priority="977">
      <formula>L133="CUMPLE"</formula>
    </cfRule>
  </conditionalFormatting>
  <conditionalFormatting sqref="K135">
    <cfRule type="expression" dxfId="7671" priority="974">
      <formula>J135="NO CUMPLE"</formula>
    </cfRule>
    <cfRule type="expression" dxfId="7670" priority="975">
      <formula>J135="CUMPLE"</formula>
    </cfRule>
  </conditionalFormatting>
  <conditionalFormatting sqref="M135">
    <cfRule type="expression" dxfId="7669" priority="972">
      <formula>L135="NO CUMPLE"</formula>
    </cfRule>
    <cfRule type="expression" dxfId="7668" priority="973">
      <formula>L135="CUMPLE"</formula>
    </cfRule>
  </conditionalFormatting>
  <conditionalFormatting sqref="L135:L137">
    <cfRule type="cellIs" dxfId="7667" priority="970" operator="equal">
      <formula>"NO CUMPLE"</formula>
    </cfRule>
    <cfRule type="cellIs" dxfId="7666" priority="971" operator="equal">
      <formula>"CUMPLE"</formula>
    </cfRule>
  </conditionalFormatting>
  <conditionalFormatting sqref="K136:K137">
    <cfRule type="expression" dxfId="7665" priority="968">
      <formula>J136="NO CUMPLE"</formula>
    </cfRule>
    <cfRule type="expression" dxfId="7664" priority="969">
      <formula>J136="CUMPLE"</formula>
    </cfRule>
  </conditionalFormatting>
  <conditionalFormatting sqref="M136">
    <cfRule type="expression" dxfId="7663" priority="966">
      <formula>L136="NO CUMPLE"</formula>
    </cfRule>
    <cfRule type="expression" dxfId="7662" priority="967">
      <formula>L136="CUMPLE"</formula>
    </cfRule>
  </conditionalFormatting>
  <conditionalFormatting sqref="M145">
    <cfRule type="expression" dxfId="7661" priority="962">
      <formula>L145="NO CUMPLE"</formula>
    </cfRule>
    <cfRule type="expression" dxfId="7660" priority="963">
      <formula>L145="CUMPLE"</formula>
    </cfRule>
  </conditionalFormatting>
  <conditionalFormatting sqref="L145:L147">
    <cfRule type="cellIs" dxfId="7659" priority="960" operator="equal">
      <formula>"NO CUMPLE"</formula>
    </cfRule>
    <cfRule type="cellIs" dxfId="7658" priority="961" operator="equal">
      <formula>"CUMPLE"</formula>
    </cfRule>
  </conditionalFormatting>
  <conditionalFormatting sqref="K146:K147">
    <cfRule type="expression" dxfId="7657" priority="958">
      <formula>J146="NO CUMPLE"</formula>
    </cfRule>
    <cfRule type="expression" dxfId="7656" priority="959">
      <formula>J146="CUMPLE"</formula>
    </cfRule>
  </conditionalFormatting>
  <conditionalFormatting sqref="M146">
    <cfRule type="expression" dxfId="7655" priority="956">
      <formula>L146="NO CUMPLE"</formula>
    </cfRule>
    <cfRule type="expression" dxfId="7654" priority="957">
      <formula>L146="CUMPLE"</formula>
    </cfRule>
  </conditionalFormatting>
  <conditionalFormatting sqref="K148">
    <cfRule type="expression" dxfId="7653" priority="954">
      <formula>J148="NO CUMPLE"</formula>
    </cfRule>
    <cfRule type="expression" dxfId="7652" priority="955">
      <formula>J148="CUMPLE"</formula>
    </cfRule>
  </conditionalFormatting>
  <conditionalFormatting sqref="M148">
    <cfRule type="expression" dxfId="7651" priority="952">
      <formula>L148="NO CUMPLE"</formula>
    </cfRule>
    <cfRule type="expression" dxfId="7650" priority="953">
      <formula>L148="CUMPLE"</formula>
    </cfRule>
  </conditionalFormatting>
  <conditionalFormatting sqref="L148:L150">
    <cfRule type="cellIs" dxfId="7649" priority="950" operator="equal">
      <formula>"NO CUMPLE"</formula>
    </cfRule>
    <cfRule type="cellIs" dxfId="7648" priority="951" operator="equal">
      <formula>"CUMPLE"</formula>
    </cfRule>
  </conditionalFormatting>
  <conditionalFormatting sqref="K149:K150">
    <cfRule type="expression" dxfId="7647" priority="948">
      <formula>J149="NO CUMPLE"</formula>
    </cfRule>
    <cfRule type="expression" dxfId="7646" priority="949">
      <formula>J149="CUMPLE"</formula>
    </cfRule>
  </conditionalFormatting>
  <conditionalFormatting sqref="M149">
    <cfRule type="expression" dxfId="7645" priority="946">
      <formula>L149="NO CUMPLE"</formula>
    </cfRule>
    <cfRule type="expression" dxfId="7644" priority="947">
      <formula>L149="CUMPLE"</formula>
    </cfRule>
  </conditionalFormatting>
  <conditionalFormatting sqref="K151">
    <cfRule type="expression" dxfId="7643" priority="944">
      <formula>J151="NO CUMPLE"</formula>
    </cfRule>
    <cfRule type="expression" dxfId="7642" priority="945">
      <formula>J151="CUMPLE"</formula>
    </cfRule>
  </conditionalFormatting>
  <conditionalFormatting sqref="M151">
    <cfRule type="expression" dxfId="7641" priority="942">
      <formula>L151="NO CUMPLE"</formula>
    </cfRule>
    <cfRule type="expression" dxfId="7640" priority="943">
      <formula>L151="CUMPLE"</formula>
    </cfRule>
  </conditionalFormatting>
  <conditionalFormatting sqref="L151:L153">
    <cfRule type="cellIs" dxfId="7639" priority="940" operator="equal">
      <formula>"NO CUMPLE"</formula>
    </cfRule>
    <cfRule type="cellIs" dxfId="7638" priority="941" operator="equal">
      <formula>"CUMPLE"</formula>
    </cfRule>
  </conditionalFormatting>
  <conditionalFormatting sqref="K152:K153">
    <cfRule type="expression" dxfId="7637" priority="938">
      <formula>J152="NO CUMPLE"</formula>
    </cfRule>
    <cfRule type="expression" dxfId="7636" priority="939">
      <formula>J152="CUMPLE"</formula>
    </cfRule>
  </conditionalFormatting>
  <conditionalFormatting sqref="M152">
    <cfRule type="expression" dxfId="7635" priority="936">
      <formula>L152="NO CUMPLE"</formula>
    </cfRule>
    <cfRule type="expression" dxfId="7634" priority="937">
      <formula>L152="CUMPLE"</formula>
    </cfRule>
  </conditionalFormatting>
  <conditionalFormatting sqref="K154">
    <cfRule type="expression" dxfId="7633" priority="934">
      <formula>J154="NO CUMPLE"</formula>
    </cfRule>
    <cfRule type="expression" dxfId="7632" priority="935">
      <formula>J154="CUMPLE"</formula>
    </cfRule>
  </conditionalFormatting>
  <conditionalFormatting sqref="M154">
    <cfRule type="expression" dxfId="7631" priority="932">
      <formula>L154="NO CUMPLE"</formula>
    </cfRule>
    <cfRule type="expression" dxfId="7630" priority="933">
      <formula>L154="CUMPLE"</formula>
    </cfRule>
  </conditionalFormatting>
  <conditionalFormatting sqref="L154:L156">
    <cfRule type="cellIs" dxfId="7629" priority="930" operator="equal">
      <formula>"NO CUMPLE"</formula>
    </cfRule>
    <cfRule type="cellIs" dxfId="7628" priority="931" operator="equal">
      <formula>"CUMPLE"</formula>
    </cfRule>
  </conditionalFormatting>
  <conditionalFormatting sqref="K155:K156">
    <cfRule type="expression" dxfId="7627" priority="928">
      <formula>J155="NO CUMPLE"</formula>
    </cfRule>
    <cfRule type="expression" dxfId="7626" priority="929">
      <formula>J155="CUMPLE"</formula>
    </cfRule>
  </conditionalFormatting>
  <conditionalFormatting sqref="M155">
    <cfRule type="expression" dxfId="7625" priority="926">
      <formula>L155="NO CUMPLE"</formula>
    </cfRule>
    <cfRule type="expression" dxfId="7624" priority="927">
      <formula>L155="CUMPLE"</formula>
    </cfRule>
  </conditionalFormatting>
  <conditionalFormatting sqref="K157">
    <cfRule type="expression" dxfId="7623" priority="924">
      <formula>J157="NO CUMPLE"</formula>
    </cfRule>
    <cfRule type="expression" dxfId="7622" priority="925">
      <formula>J157="CUMPLE"</formula>
    </cfRule>
  </conditionalFormatting>
  <conditionalFormatting sqref="M157">
    <cfRule type="expression" dxfId="7621" priority="922">
      <formula>L157="NO CUMPLE"</formula>
    </cfRule>
    <cfRule type="expression" dxfId="7620" priority="923">
      <formula>L157="CUMPLE"</formula>
    </cfRule>
  </conditionalFormatting>
  <conditionalFormatting sqref="L157:L159">
    <cfRule type="cellIs" dxfId="7619" priority="920" operator="equal">
      <formula>"NO CUMPLE"</formula>
    </cfRule>
    <cfRule type="cellIs" dxfId="7618" priority="921" operator="equal">
      <formula>"CUMPLE"</formula>
    </cfRule>
  </conditionalFormatting>
  <conditionalFormatting sqref="K158:K159">
    <cfRule type="expression" dxfId="7617" priority="918">
      <formula>J158="NO CUMPLE"</formula>
    </cfRule>
    <cfRule type="expression" dxfId="7616" priority="919">
      <formula>J158="CUMPLE"</formula>
    </cfRule>
  </conditionalFormatting>
  <conditionalFormatting sqref="M158">
    <cfRule type="expression" dxfId="7615" priority="916">
      <formula>L158="NO CUMPLE"</formula>
    </cfRule>
    <cfRule type="expression" dxfId="7614" priority="917">
      <formula>L158="CUMPLE"</formula>
    </cfRule>
  </conditionalFormatting>
  <conditionalFormatting sqref="K167">
    <cfRule type="expression" dxfId="7613" priority="914">
      <formula>J167="NO CUMPLE"</formula>
    </cfRule>
    <cfRule type="expression" dxfId="7612" priority="915">
      <formula>J167="CUMPLE"</formula>
    </cfRule>
  </conditionalFormatting>
  <conditionalFormatting sqref="M167">
    <cfRule type="expression" dxfId="7611" priority="912">
      <formula>L167="NO CUMPLE"</formula>
    </cfRule>
    <cfRule type="expression" dxfId="7610" priority="913">
      <formula>L167="CUMPLE"</formula>
    </cfRule>
  </conditionalFormatting>
  <conditionalFormatting sqref="L167:L169">
    <cfRule type="cellIs" dxfId="7609" priority="910" operator="equal">
      <formula>"NO CUMPLE"</formula>
    </cfRule>
    <cfRule type="cellIs" dxfId="7608" priority="911" operator="equal">
      <formula>"CUMPLE"</formula>
    </cfRule>
  </conditionalFormatting>
  <conditionalFormatting sqref="K168:K169">
    <cfRule type="expression" dxfId="7607" priority="908">
      <formula>J168="NO CUMPLE"</formula>
    </cfRule>
    <cfRule type="expression" dxfId="7606" priority="909">
      <formula>J168="CUMPLE"</formula>
    </cfRule>
  </conditionalFormatting>
  <conditionalFormatting sqref="M168">
    <cfRule type="expression" dxfId="7605" priority="906">
      <formula>L168="NO CUMPLE"</formula>
    </cfRule>
    <cfRule type="expression" dxfId="7604" priority="907">
      <formula>L168="CUMPLE"</formula>
    </cfRule>
  </conditionalFormatting>
  <conditionalFormatting sqref="K170">
    <cfRule type="expression" dxfId="7603" priority="904">
      <formula>J170="NO CUMPLE"</formula>
    </cfRule>
    <cfRule type="expression" dxfId="7602" priority="905">
      <formula>J170="CUMPLE"</formula>
    </cfRule>
  </conditionalFormatting>
  <conditionalFormatting sqref="M170">
    <cfRule type="expression" dxfId="7601" priority="902">
      <formula>L170="NO CUMPLE"</formula>
    </cfRule>
    <cfRule type="expression" dxfId="7600" priority="903">
      <formula>L170="CUMPLE"</formula>
    </cfRule>
  </conditionalFormatting>
  <conditionalFormatting sqref="L170:L172">
    <cfRule type="cellIs" dxfId="7599" priority="900" operator="equal">
      <formula>"NO CUMPLE"</formula>
    </cfRule>
    <cfRule type="cellIs" dxfId="7598" priority="901" operator="equal">
      <formula>"CUMPLE"</formula>
    </cfRule>
  </conditionalFormatting>
  <conditionalFormatting sqref="K171:K172">
    <cfRule type="expression" dxfId="7597" priority="898">
      <formula>J171="NO CUMPLE"</formula>
    </cfRule>
    <cfRule type="expression" dxfId="7596" priority="899">
      <formula>J171="CUMPLE"</formula>
    </cfRule>
  </conditionalFormatting>
  <conditionalFormatting sqref="M171">
    <cfRule type="expression" dxfId="7595" priority="896">
      <formula>L171="NO CUMPLE"</formula>
    </cfRule>
    <cfRule type="expression" dxfId="7594" priority="897">
      <formula>L171="CUMPLE"</formula>
    </cfRule>
  </conditionalFormatting>
  <conditionalFormatting sqref="K173">
    <cfRule type="expression" dxfId="7593" priority="894">
      <formula>J173="NO CUMPLE"</formula>
    </cfRule>
    <cfRule type="expression" dxfId="7592" priority="895">
      <formula>J173="CUMPLE"</formula>
    </cfRule>
  </conditionalFormatting>
  <conditionalFormatting sqref="M173">
    <cfRule type="expression" dxfId="7591" priority="892">
      <formula>L173="NO CUMPLE"</formula>
    </cfRule>
    <cfRule type="expression" dxfId="7590" priority="893">
      <formula>L173="CUMPLE"</formula>
    </cfRule>
  </conditionalFormatting>
  <conditionalFormatting sqref="L173:L175">
    <cfRule type="cellIs" dxfId="7589" priority="890" operator="equal">
      <formula>"NO CUMPLE"</formula>
    </cfRule>
    <cfRule type="cellIs" dxfId="7588" priority="891" operator="equal">
      <formula>"CUMPLE"</formula>
    </cfRule>
  </conditionalFormatting>
  <conditionalFormatting sqref="K174:K175">
    <cfRule type="expression" dxfId="7587" priority="888">
      <formula>J174="NO CUMPLE"</formula>
    </cfRule>
    <cfRule type="expression" dxfId="7586" priority="889">
      <formula>J174="CUMPLE"</formula>
    </cfRule>
  </conditionalFormatting>
  <conditionalFormatting sqref="M174">
    <cfRule type="expression" dxfId="7585" priority="886">
      <formula>L174="NO CUMPLE"</formula>
    </cfRule>
    <cfRule type="expression" dxfId="7584" priority="887">
      <formula>L174="CUMPLE"</formula>
    </cfRule>
  </conditionalFormatting>
  <conditionalFormatting sqref="K176">
    <cfRule type="expression" dxfId="7583" priority="884">
      <formula>J176="NO CUMPLE"</formula>
    </cfRule>
    <cfRule type="expression" dxfId="7582" priority="885">
      <formula>J176="CUMPLE"</formula>
    </cfRule>
  </conditionalFormatting>
  <conditionalFormatting sqref="M176">
    <cfRule type="expression" dxfId="7581" priority="882">
      <formula>L176="NO CUMPLE"</formula>
    </cfRule>
    <cfRule type="expression" dxfId="7580" priority="883">
      <formula>L176="CUMPLE"</formula>
    </cfRule>
  </conditionalFormatting>
  <conditionalFormatting sqref="L176:L178">
    <cfRule type="cellIs" dxfId="7579" priority="880" operator="equal">
      <formula>"NO CUMPLE"</formula>
    </cfRule>
    <cfRule type="cellIs" dxfId="7578" priority="881" operator="equal">
      <formula>"CUMPLE"</formula>
    </cfRule>
  </conditionalFormatting>
  <conditionalFormatting sqref="K177:K178">
    <cfRule type="expression" dxfId="7577" priority="878">
      <formula>J177="NO CUMPLE"</formula>
    </cfRule>
    <cfRule type="expression" dxfId="7576" priority="879">
      <formula>J177="CUMPLE"</formula>
    </cfRule>
  </conditionalFormatting>
  <conditionalFormatting sqref="M177">
    <cfRule type="expression" dxfId="7575" priority="876">
      <formula>L177="NO CUMPLE"</formula>
    </cfRule>
    <cfRule type="expression" dxfId="7574" priority="877">
      <formula>L177="CUMPLE"</formula>
    </cfRule>
  </conditionalFormatting>
  <conditionalFormatting sqref="K179">
    <cfRule type="expression" dxfId="7573" priority="874">
      <formula>J179="NO CUMPLE"</formula>
    </cfRule>
    <cfRule type="expression" dxfId="7572" priority="875">
      <formula>J179="CUMPLE"</formula>
    </cfRule>
  </conditionalFormatting>
  <conditionalFormatting sqref="M179">
    <cfRule type="expression" dxfId="7571" priority="872">
      <formula>L179="NO CUMPLE"</formula>
    </cfRule>
    <cfRule type="expression" dxfId="7570" priority="873">
      <formula>L179="CUMPLE"</formula>
    </cfRule>
  </conditionalFormatting>
  <conditionalFormatting sqref="L179:L181">
    <cfRule type="cellIs" dxfId="7569" priority="870" operator="equal">
      <formula>"NO CUMPLE"</formula>
    </cfRule>
    <cfRule type="cellIs" dxfId="7568" priority="871" operator="equal">
      <formula>"CUMPLE"</formula>
    </cfRule>
  </conditionalFormatting>
  <conditionalFormatting sqref="K180:K181">
    <cfRule type="expression" dxfId="7567" priority="868">
      <formula>J180="NO CUMPLE"</formula>
    </cfRule>
    <cfRule type="expression" dxfId="7566" priority="869">
      <formula>J180="CUMPLE"</formula>
    </cfRule>
  </conditionalFormatting>
  <conditionalFormatting sqref="M180">
    <cfRule type="expression" dxfId="7565" priority="866">
      <formula>L180="NO CUMPLE"</formula>
    </cfRule>
    <cfRule type="expression" dxfId="7564" priority="867">
      <formula>L180="CUMPLE"</formula>
    </cfRule>
  </conditionalFormatting>
  <conditionalFormatting sqref="K189">
    <cfRule type="expression" dxfId="7563" priority="864">
      <formula>J189="NO CUMPLE"</formula>
    </cfRule>
    <cfRule type="expression" dxfId="7562" priority="865">
      <formula>J189="CUMPLE"</formula>
    </cfRule>
  </conditionalFormatting>
  <conditionalFormatting sqref="M189">
    <cfRule type="expression" dxfId="7561" priority="862">
      <formula>L189="NO CUMPLE"</formula>
    </cfRule>
    <cfRule type="expression" dxfId="7560" priority="863">
      <formula>L189="CUMPLE"</formula>
    </cfRule>
  </conditionalFormatting>
  <conditionalFormatting sqref="L189:L191">
    <cfRule type="cellIs" dxfId="7559" priority="860" operator="equal">
      <formula>"NO CUMPLE"</formula>
    </cfRule>
    <cfRule type="cellIs" dxfId="7558" priority="861" operator="equal">
      <formula>"CUMPLE"</formula>
    </cfRule>
  </conditionalFormatting>
  <conditionalFormatting sqref="K190:K191">
    <cfRule type="expression" dxfId="7557" priority="858">
      <formula>J190="NO CUMPLE"</formula>
    </cfRule>
    <cfRule type="expression" dxfId="7556" priority="859">
      <formula>J190="CUMPLE"</formula>
    </cfRule>
  </conditionalFormatting>
  <conditionalFormatting sqref="M190">
    <cfRule type="expression" dxfId="7555" priority="856">
      <formula>L190="NO CUMPLE"</formula>
    </cfRule>
    <cfRule type="expression" dxfId="7554" priority="857">
      <formula>L190="CUMPLE"</formula>
    </cfRule>
  </conditionalFormatting>
  <conditionalFormatting sqref="K192">
    <cfRule type="expression" dxfId="7553" priority="854">
      <formula>J192="NO CUMPLE"</formula>
    </cfRule>
    <cfRule type="expression" dxfId="7552" priority="855">
      <formula>J192="CUMPLE"</formula>
    </cfRule>
  </conditionalFormatting>
  <conditionalFormatting sqref="M192">
    <cfRule type="expression" dxfId="7551" priority="852">
      <formula>L192="NO CUMPLE"</formula>
    </cfRule>
    <cfRule type="expression" dxfId="7550" priority="853">
      <formula>L192="CUMPLE"</formula>
    </cfRule>
  </conditionalFormatting>
  <conditionalFormatting sqref="L192:L194">
    <cfRule type="cellIs" dxfId="7549" priority="850" operator="equal">
      <formula>"NO CUMPLE"</formula>
    </cfRule>
    <cfRule type="cellIs" dxfId="7548" priority="851" operator="equal">
      <formula>"CUMPLE"</formula>
    </cfRule>
  </conditionalFormatting>
  <conditionalFormatting sqref="K193:K194">
    <cfRule type="expression" dxfId="7547" priority="848">
      <formula>J193="NO CUMPLE"</formula>
    </cfRule>
    <cfRule type="expression" dxfId="7546" priority="849">
      <formula>J193="CUMPLE"</formula>
    </cfRule>
  </conditionalFormatting>
  <conditionalFormatting sqref="M193">
    <cfRule type="expression" dxfId="7545" priority="846">
      <formula>L193="NO CUMPLE"</formula>
    </cfRule>
    <cfRule type="expression" dxfId="7544" priority="847">
      <formula>L193="CUMPLE"</formula>
    </cfRule>
  </conditionalFormatting>
  <conditionalFormatting sqref="K195">
    <cfRule type="expression" dxfId="7543" priority="844">
      <formula>J195="NO CUMPLE"</formula>
    </cfRule>
    <cfRule type="expression" dxfId="7542" priority="845">
      <formula>J195="CUMPLE"</formula>
    </cfRule>
  </conditionalFormatting>
  <conditionalFormatting sqref="M195">
    <cfRule type="expression" dxfId="7541" priority="842">
      <formula>L195="NO CUMPLE"</formula>
    </cfRule>
    <cfRule type="expression" dxfId="7540" priority="843">
      <formula>L195="CUMPLE"</formula>
    </cfRule>
  </conditionalFormatting>
  <conditionalFormatting sqref="L195:L197">
    <cfRule type="cellIs" dxfId="7539" priority="840" operator="equal">
      <formula>"NO CUMPLE"</formula>
    </cfRule>
    <cfRule type="cellIs" dxfId="7538" priority="841" operator="equal">
      <formula>"CUMPLE"</formula>
    </cfRule>
  </conditionalFormatting>
  <conditionalFormatting sqref="K196:K197">
    <cfRule type="expression" dxfId="7537" priority="838">
      <formula>J196="NO CUMPLE"</formula>
    </cfRule>
    <cfRule type="expression" dxfId="7536" priority="839">
      <formula>J196="CUMPLE"</formula>
    </cfRule>
  </conditionalFormatting>
  <conditionalFormatting sqref="M196">
    <cfRule type="expression" dxfId="7535" priority="836">
      <formula>L196="NO CUMPLE"</formula>
    </cfRule>
    <cfRule type="expression" dxfId="7534" priority="837">
      <formula>L196="CUMPLE"</formula>
    </cfRule>
  </conditionalFormatting>
  <conditionalFormatting sqref="K198">
    <cfRule type="expression" dxfId="7533" priority="834">
      <formula>J198="NO CUMPLE"</formula>
    </cfRule>
    <cfRule type="expression" dxfId="7532" priority="835">
      <formula>J198="CUMPLE"</formula>
    </cfRule>
  </conditionalFormatting>
  <conditionalFormatting sqref="M198">
    <cfRule type="expression" dxfId="7531" priority="832">
      <formula>L198="NO CUMPLE"</formula>
    </cfRule>
    <cfRule type="expression" dxfId="7530" priority="833">
      <formula>L198="CUMPLE"</formula>
    </cfRule>
  </conditionalFormatting>
  <conditionalFormatting sqref="L198:L200">
    <cfRule type="cellIs" dxfId="7529" priority="830" operator="equal">
      <formula>"NO CUMPLE"</formula>
    </cfRule>
    <cfRule type="cellIs" dxfId="7528" priority="831" operator="equal">
      <formula>"CUMPLE"</formula>
    </cfRule>
  </conditionalFormatting>
  <conditionalFormatting sqref="K199:K200">
    <cfRule type="expression" dxfId="7527" priority="828">
      <formula>J199="NO CUMPLE"</formula>
    </cfRule>
    <cfRule type="expression" dxfId="7526" priority="829">
      <formula>J199="CUMPLE"</formula>
    </cfRule>
  </conditionalFormatting>
  <conditionalFormatting sqref="M199">
    <cfRule type="expression" dxfId="7525" priority="826">
      <formula>L199="NO CUMPLE"</formula>
    </cfRule>
    <cfRule type="expression" dxfId="7524" priority="827">
      <formula>L199="CUMPLE"</formula>
    </cfRule>
  </conditionalFormatting>
  <conditionalFormatting sqref="K201">
    <cfRule type="expression" dxfId="7523" priority="824">
      <formula>J201="NO CUMPLE"</formula>
    </cfRule>
    <cfRule type="expression" dxfId="7522" priority="825">
      <formula>J201="CUMPLE"</formula>
    </cfRule>
  </conditionalFormatting>
  <conditionalFormatting sqref="M201">
    <cfRule type="expression" dxfId="7521" priority="822">
      <formula>L201="NO CUMPLE"</formula>
    </cfRule>
    <cfRule type="expression" dxfId="7520" priority="823">
      <formula>L201="CUMPLE"</formula>
    </cfRule>
  </conditionalFormatting>
  <conditionalFormatting sqref="L201:L203">
    <cfRule type="cellIs" dxfId="7519" priority="820" operator="equal">
      <formula>"NO CUMPLE"</formula>
    </cfRule>
    <cfRule type="cellIs" dxfId="7518" priority="821" operator="equal">
      <formula>"CUMPLE"</formula>
    </cfRule>
  </conditionalFormatting>
  <conditionalFormatting sqref="K202:K203">
    <cfRule type="expression" dxfId="7517" priority="818">
      <formula>J202="NO CUMPLE"</formula>
    </cfRule>
    <cfRule type="expression" dxfId="7516" priority="819">
      <formula>J202="CUMPLE"</formula>
    </cfRule>
  </conditionalFormatting>
  <conditionalFormatting sqref="M202">
    <cfRule type="expression" dxfId="7515" priority="816">
      <formula>L202="NO CUMPLE"</formula>
    </cfRule>
    <cfRule type="expression" dxfId="7514" priority="817">
      <formula>L202="CUMPLE"</formula>
    </cfRule>
  </conditionalFormatting>
  <conditionalFormatting sqref="K211">
    <cfRule type="expression" dxfId="7513" priority="814">
      <formula>J211="NO CUMPLE"</formula>
    </cfRule>
    <cfRule type="expression" dxfId="7512" priority="815">
      <formula>J211="CUMPLE"</formula>
    </cfRule>
  </conditionalFormatting>
  <conditionalFormatting sqref="M211">
    <cfRule type="expression" dxfId="7511" priority="812">
      <formula>L211="NO CUMPLE"</formula>
    </cfRule>
    <cfRule type="expression" dxfId="7510" priority="813">
      <formula>L211="CUMPLE"</formula>
    </cfRule>
  </conditionalFormatting>
  <conditionalFormatting sqref="L211:L213">
    <cfRule type="cellIs" dxfId="7509" priority="810" operator="equal">
      <formula>"NO CUMPLE"</formula>
    </cfRule>
    <cfRule type="cellIs" dxfId="7508" priority="811" operator="equal">
      <formula>"CUMPLE"</formula>
    </cfRule>
  </conditionalFormatting>
  <conditionalFormatting sqref="K212:K213">
    <cfRule type="expression" dxfId="7507" priority="808">
      <formula>J212="NO CUMPLE"</formula>
    </cfRule>
    <cfRule type="expression" dxfId="7506" priority="809">
      <formula>J212="CUMPLE"</formula>
    </cfRule>
  </conditionalFormatting>
  <conditionalFormatting sqref="M212">
    <cfRule type="expression" dxfId="7505" priority="806">
      <formula>L212="NO CUMPLE"</formula>
    </cfRule>
    <cfRule type="expression" dxfId="7504" priority="807">
      <formula>L212="CUMPLE"</formula>
    </cfRule>
  </conditionalFormatting>
  <conditionalFormatting sqref="K214">
    <cfRule type="expression" dxfId="7503" priority="804">
      <formula>J214="NO CUMPLE"</formula>
    </cfRule>
    <cfRule type="expression" dxfId="7502" priority="805">
      <formula>J214="CUMPLE"</formula>
    </cfRule>
  </conditionalFormatting>
  <conditionalFormatting sqref="M214">
    <cfRule type="expression" dxfId="7501" priority="802">
      <formula>L214="NO CUMPLE"</formula>
    </cfRule>
    <cfRule type="expression" dxfId="7500" priority="803">
      <formula>L214="CUMPLE"</formula>
    </cfRule>
  </conditionalFormatting>
  <conditionalFormatting sqref="L214:L216">
    <cfRule type="cellIs" dxfId="7499" priority="800" operator="equal">
      <formula>"NO CUMPLE"</formula>
    </cfRule>
    <cfRule type="cellIs" dxfId="7498" priority="801" operator="equal">
      <formula>"CUMPLE"</formula>
    </cfRule>
  </conditionalFormatting>
  <conditionalFormatting sqref="K215:K216">
    <cfRule type="expression" dxfId="7497" priority="798">
      <formula>J215="NO CUMPLE"</formula>
    </cfRule>
    <cfRule type="expression" dxfId="7496" priority="799">
      <formula>J215="CUMPLE"</formula>
    </cfRule>
  </conditionalFormatting>
  <conditionalFormatting sqref="M215">
    <cfRule type="expression" dxfId="7495" priority="796">
      <formula>L215="NO CUMPLE"</formula>
    </cfRule>
    <cfRule type="expression" dxfId="7494" priority="797">
      <formula>L215="CUMPLE"</formula>
    </cfRule>
  </conditionalFormatting>
  <conditionalFormatting sqref="K217">
    <cfRule type="expression" dxfId="7493" priority="794">
      <formula>J217="NO CUMPLE"</formula>
    </cfRule>
    <cfRule type="expression" dxfId="7492" priority="795">
      <formula>J217="CUMPLE"</formula>
    </cfRule>
  </conditionalFormatting>
  <conditionalFormatting sqref="M217">
    <cfRule type="expression" dxfId="7491" priority="792">
      <formula>L217="NO CUMPLE"</formula>
    </cfRule>
    <cfRule type="expression" dxfId="7490" priority="793">
      <formula>L217="CUMPLE"</formula>
    </cfRule>
  </conditionalFormatting>
  <conditionalFormatting sqref="L217:L219">
    <cfRule type="cellIs" dxfId="7489" priority="790" operator="equal">
      <formula>"NO CUMPLE"</formula>
    </cfRule>
    <cfRule type="cellIs" dxfId="7488" priority="791" operator="equal">
      <formula>"CUMPLE"</formula>
    </cfRule>
  </conditionalFormatting>
  <conditionalFormatting sqref="K218:K219">
    <cfRule type="expression" dxfId="7487" priority="788">
      <formula>J218="NO CUMPLE"</formula>
    </cfRule>
    <cfRule type="expression" dxfId="7486" priority="789">
      <formula>J218="CUMPLE"</formula>
    </cfRule>
  </conditionalFormatting>
  <conditionalFormatting sqref="M218">
    <cfRule type="expression" dxfId="7485" priority="786">
      <formula>L218="NO CUMPLE"</formula>
    </cfRule>
    <cfRule type="expression" dxfId="7484" priority="787">
      <formula>L218="CUMPLE"</formula>
    </cfRule>
  </conditionalFormatting>
  <conditionalFormatting sqref="K220">
    <cfRule type="expression" dxfId="7483" priority="784">
      <formula>J220="NO CUMPLE"</formula>
    </cfRule>
    <cfRule type="expression" dxfId="7482" priority="785">
      <formula>J220="CUMPLE"</formula>
    </cfRule>
  </conditionalFormatting>
  <conditionalFormatting sqref="M220">
    <cfRule type="expression" dxfId="7481" priority="782">
      <formula>L220="NO CUMPLE"</formula>
    </cfRule>
    <cfRule type="expression" dxfId="7480" priority="783">
      <formula>L220="CUMPLE"</formula>
    </cfRule>
  </conditionalFormatting>
  <conditionalFormatting sqref="L220:L222">
    <cfRule type="cellIs" dxfId="7479" priority="780" operator="equal">
      <formula>"NO CUMPLE"</formula>
    </cfRule>
    <cfRule type="cellIs" dxfId="7478" priority="781" operator="equal">
      <formula>"CUMPLE"</formula>
    </cfRule>
  </conditionalFormatting>
  <conditionalFormatting sqref="K221:K222">
    <cfRule type="expression" dxfId="7477" priority="778">
      <formula>J221="NO CUMPLE"</formula>
    </cfRule>
    <cfRule type="expression" dxfId="7476" priority="779">
      <formula>J221="CUMPLE"</formula>
    </cfRule>
  </conditionalFormatting>
  <conditionalFormatting sqref="M221">
    <cfRule type="expression" dxfId="7475" priority="776">
      <formula>L221="NO CUMPLE"</formula>
    </cfRule>
    <cfRule type="expression" dxfId="7474" priority="777">
      <formula>L221="CUMPLE"</formula>
    </cfRule>
  </conditionalFormatting>
  <conditionalFormatting sqref="K223">
    <cfRule type="expression" dxfId="7473" priority="774">
      <formula>J223="NO CUMPLE"</formula>
    </cfRule>
    <cfRule type="expression" dxfId="7472" priority="775">
      <formula>J223="CUMPLE"</formula>
    </cfRule>
  </conditionalFormatting>
  <conditionalFormatting sqref="M223">
    <cfRule type="expression" dxfId="7471" priority="772">
      <formula>L223="NO CUMPLE"</formula>
    </cfRule>
    <cfRule type="expression" dxfId="7470" priority="773">
      <formula>L223="CUMPLE"</formula>
    </cfRule>
  </conditionalFormatting>
  <conditionalFormatting sqref="L223:L225">
    <cfRule type="cellIs" dxfId="7469" priority="770" operator="equal">
      <formula>"NO CUMPLE"</formula>
    </cfRule>
    <cfRule type="cellIs" dxfId="7468" priority="771" operator="equal">
      <formula>"CUMPLE"</formula>
    </cfRule>
  </conditionalFormatting>
  <conditionalFormatting sqref="K224:K225">
    <cfRule type="expression" dxfId="7467" priority="768">
      <formula>J224="NO CUMPLE"</formula>
    </cfRule>
    <cfRule type="expression" dxfId="7466" priority="769">
      <formula>J224="CUMPLE"</formula>
    </cfRule>
  </conditionalFormatting>
  <conditionalFormatting sqref="M224">
    <cfRule type="expression" dxfId="7465" priority="766">
      <formula>L224="NO CUMPLE"</formula>
    </cfRule>
    <cfRule type="expression" dxfId="7464" priority="767">
      <formula>L224="CUMPLE"</formula>
    </cfRule>
  </conditionalFormatting>
  <conditionalFormatting sqref="K233">
    <cfRule type="expression" dxfId="7463" priority="764">
      <formula>J233="NO CUMPLE"</formula>
    </cfRule>
    <cfRule type="expression" dxfId="7462" priority="765">
      <formula>J233="CUMPLE"</formula>
    </cfRule>
  </conditionalFormatting>
  <conditionalFormatting sqref="M233">
    <cfRule type="expression" dxfId="7461" priority="762">
      <formula>L233="NO CUMPLE"</formula>
    </cfRule>
    <cfRule type="expression" dxfId="7460" priority="763">
      <formula>L233="CUMPLE"</formula>
    </cfRule>
  </conditionalFormatting>
  <conditionalFormatting sqref="L233:L235">
    <cfRule type="cellIs" dxfId="7459" priority="760" operator="equal">
      <formula>"NO CUMPLE"</formula>
    </cfRule>
    <cfRule type="cellIs" dxfId="7458" priority="761" operator="equal">
      <formula>"CUMPLE"</formula>
    </cfRule>
  </conditionalFormatting>
  <conditionalFormatting sqref="K234:K235">
    <cfRule type="expression" dxfId="7457" priority="758">
      <formula>J234="NO CUMPLE"</formula>
    </cfRule>
    <cfRule type="expression" dxfId="7456" priority="759">
      <formula>J234="CUMPLE"</formula>
    </cfRule>
  </conditionalFormatting>
  <conditionalFormatting sqref="M234">
    <cfRule type="expression" dxfId="7455" priority="756">
      <formula>L234="NO CUMPLE"</formula>
    </cfRule>
    <cfRule type="expression" dxfId="7454" priority="757">
      <formula>L234="CUMPLE"</formula>
    </cfRule>
  </conditionalFormatting>
  <conditionalFormatting sqref="K236">
    <cfRule type="expression" dxfId="7453" priority="754">
      <formula>J236="NO CUMPLE"</formula>
    </cfRule>
    <cfRule type="expression" dxfId="7452" priority="755">
      <formula>J236="CUMPLE"</formula>
    </cfRule>
  </conditionalFormatting>
  <conditionalFormatting sqref="M236">
    <cfRule type="expression" dxfId="7451" priority="752">
      <formula>L236="NO CUMPLE"</formula>
    </cfRule>
    <cfRule type="expression" dxfId="7450" priority="753">
      <formula>L236="CUMPLE"</formula>
    </cfRule>
  </conditionalFormatting>
  <conditionalFormatting sqref="L236:L238">
    <cfRule type="cellIs" dxfId="7449" priority="750" operator="equal">
      <formula>"NO CUMPLE"</formula>
    </cfRule>
    <cfRule type="cellIs" dxfId="7448" priority="751" operator="equal">
      <formula>"CUMPLE"</formula>
    </cfRule>
  </conditionalFormatting>
  <conditionalFormatting sqref="K237:K238">
    <cfRule type="expression" dxfId="7447" priority="748">
      <formula>J237="NO CUMPLE"</formula>
    </cfRule>
    <cfRule type="expression" dxfId="7446" priority="749">
      <formula>J237="CUMPLE"</formula>
    </cfRule>
  </conditionalFormatting>
  <conditionalFormatting sqref="M237">
    <cfRule type="expression" dxfId="7445" priority="746">
      <formula>L237="NO CUMPLE"</formula>
    </cfRule>
    <cfRule type="expression" dxfId="7444" priority="747">
      <formula>L237="CUMPLE"</formula>
    </cfRule>
  </conditionalFormatting>
  <conditionalFormatting sqref="K239">
    <cfRule type="expression" dxfId="7443" priority="744">
      <formula>J239="NO CUMPLE"</formula>
    </cfRule>
    <cfRule type="expression" dxfId="7442" priority="745">
      <formula>J239="CUMPLE"</formula>
    </cfRule>
  </conditionalFormatting>
  <conditionalFormatting sqref="M239">
    <cfRule type="expression" dxfId="7441" priority="742">
      <formula>L239="NO CUMPLE"</formula>
    </cfRule>
    <cfRule type="expression" dxfId="7440" priority="743">
      <formula>L239="CUMPLE"</formula>
    </cfRule>
  </conditionalFormatting>
  <conditionalFormatting sqref="L239:L241">
    <cfRule type="cellIs" dxfId="7439" priority="740" operator="equal">
      <formula>"NO CUMPLE"</formula>
    </cfRule>
    <cfRule type="cellIs" dxfId="7438" priority="741" operator="equal">
      <formula>"CUMPLE"</formula>
    </cfRule>
  </conditionalFormatting>
  <conditionalFormatting sqref="K240:K241">
    <cfRule type="expression" dxfId="7437" priority="738">
      <formula>J240="NO CUMPLE"</formula>
    </cfRule>
    <cfRule type="expression" dxfId="7436" priority="739">
      <formula>J240="CUMPLE"</formula>
    </cfRule>
  </conditionalFormatting>
  <conditionalFormatting sqref="M240">
    <cfRule type="expression" dxfId="7435" priority="736">
      <formula>L240="NO CUMPLE"</formula>
    </cfRule>
    <cfRule type="expression" dxfId="7434" priority="737">
      <formula>L240="CUMPLE"</formula>
    </cfRule>
  </conditionalFormatting>
  <conditionalFormatting sqref="K242">
    <cfRule type="expression" dxfId="7433" priority="734">
      <formula>J242="NO CUMPLE"</formula>
    </cfRule>
    <cfRule type="expression" dxfId="7432" priority="735">
      <formula>J242="CUMPLE"</formula>
    </cfRule>
  </conditionalFormatting>
  <conditionalFormatting sqref="M242">
    <cfRule type="expression" dxfId="7431" priority="732">
      <formula>L242="NO CUMPLE"</formula>
    </cfRule>
    <cfRule type="expression" dxfId="7430" priority="733">
      <formula>L242="CUMPLE"</formula>
    </cfRule>
  </conditionalFormatting>
  <conditionalFormatting sqref="L242:L244">
    <cfRule type="cellIs" dxfId="7429" priority="730" operator="equal">
      <formula>"NO CUMPLE"</formula>
    </cfRule>
    <cfRule type="cellIs" dxfId="7428" priority="731" operator="equal">
      <formula>"CUMPLE"</formula>
    </cfRule>
  </conditionalFormatting>
  <conditionalFormatting sqref="K243:K244">
    <cfRule type="expression" dxfId="7427" priority="728">
      <formula>J243="NO CUMPLE"</formula>
    </cfRule>
    <cfRule type="expression" dxfId="7426" priority="729">
      <formula>J243="CUMPLE"</formula>
    </cfRule>
  </conditionalFormatting>
  <conditionalFormatting sqref="M243">
    <cfRule type="expression" dxfId="7425" priority="726">
      <formula>L243="NO CUMPLE"</formula>
    </cfRule>
    <cfRule type="expression" dxfId="7424" priority="727">
      <formula>L243="CUMPLE"</formula>
    </cfRule>
  </conditionalFormatting>
  <conditionalFormatting sqref="K245">
    <cfRule type="expression" dxfId="7423" priority="724">
      <formula>J245="NO CUMPLE"</formula>
    </cfRule>
    <cfRule type="expression" dxfId="7422" priority="725">
      <formula>J245="CUMPLE"</formula>
    </cfRule>
  </conditionalFormatting>
  <conditionalFormatting sqref="M245">
    <cfRule type="expression" dxfId="7421" priority="722">
      <formula>L245="NO CUMPLE"</formula>
    </cfRule>
    <cfRule type="expression" dxfId="7420" priority="723">
      <formula>L245="CUMPLE"</formula>
    </cfRule>
  </conditionalFormatting>
  <conditionalFormatting sqref="L245:L247">
    <cfRule type="cellIs" dxfId="7419" priority="720" operator="equal">
      <formula>"NO CUMPLE"</formula>
    </cfRule>
    <cfRule type="cellIs" dxfId="7418" priority="721" operator="equal">
      <formula>"CUMPLE"</formula>
    </cfRule>
  </conditionalFormatting>
  <conditionalFormatting sqref="K246:K247">
    <cfRule type="expression" dxfId="7417" priority="718">
      <formula>J246="NO CUMPLE"</formula>
    </cfRule>
    <cfRule type="expression" dxfId="7416" priority="719">
      <formula>J246="CUMPLE"</formula>
    </cfRule>
  </conditionalFormatting>
  <conditionalFormatting sqref="M246">
    <cfRule type="expression" dxfId="7415" priority="716">
      <formula>L246="NO CUMPLE"</formula>
    </cfRule>
    <cfRule type="expression" dxfId="7414" priority="717">
      <formula>L246="CUMPLE"</formula>
    </cfRule>
  </conditionalFormatting>
  <conditionalFormatting sqref="K255">
    <cfRule type="expression" dxfId="7413" priority="714">
      <formula>J255="NO CUMPLE"</formula>
    </cfRule>
    <cfRule type="expression" dxfId="7412" priority="715">
      <formula>J255="CUMPLE"</formula>
    </cfRule>
  </conditionalFormatting>
  <conditionalFormatting sqref="M255">
    <cfRule type="expression" dxfId="7411" priority="712">
      <formula>L255="NO CUMPLE"</formula>
    </cfRule>
    <cfRule type="expression" dxfId="7410" priority="713">
      <formula>L255="CUMPLE"</formula>
    </cfRule>
  </conditionalFormatting>
  <conditionalFormatting sqref="L255:L257">
    <cfRule type="cellIs" dxfId="7409" priority="710" operator="equal">
      <formula>"NO CUMPLE"</formula>
    </cfRule>
    <cfRule type="cellIs" dxfId="7408" priority="711" operator="equal">
      <formula>"CUMPLE"</formula>
    </cfRule>
  </conditionalFormatting>
  <conditionalFormatting sqref="K256:K257">
    <cfRule type="expression" dxfId="7407" priority="708">
      <formula>J256="NO CUMPLE"</formula>
    </cfRule>
    <cfRule type="expression" dxfId="7406" priority="709">
      <formula>J256="CUMPLE"</formula>
    </cfRule>
  </conditionalFormatting>
  <conditionalFormatting sqref="M256">
    <cfRule type="expression" dxfId="7405" priority="706">
      <formula>L256="NO CUMPLE"</formula>
    </cfRule>
    <cfRule type="expression" dxfId="7404" priority="707">
      <formula>L256="CUMPLE"</formula>
    </cfRule>
  </conditionalFormatting>
  <conditionalFormatting sqref="K258">
    <cfRule type="expression" dxfId="7403" priority="704">
      <formula>J258="NO CUMPLE"</formula>
    </cfRule>
    <cfRule type="expression" dxfId="7402" priority="705">
      <formula>J258="CUMPLE"</formula>
    </cfRule>
  </conditionalFormatting>
  <conditionalFormatting sqref="M258">
    <cfRule type="expression" dxfId="7401" priority="702">
      <formula>L258="NO CUMPLE"</formula>
    </cfRule>
    <cfRule type="expression" dxfId="7400" priority="703">
      <formula>L258="CUMPLE"</formula>
    </cfRule>
  </conditionalFormatting>
  <conditionalFormatting sqref="L258:L260">
    <cfRule type="cellIs" dxfId="7399" priority="700" operator="equal">
      <formula>"NO CUMPLE"</formula>
    </cfRule>
    <cfRule type="cellIs" dxfId="7398" priority="701" operator="equal">
      <formula>"CUMPLE"</formula>
    </cfRule>
  </conditionalFormatting>
  <conditionalFormatting sqref="K259:K260">
    <cfRule type="expression" dxfId="7397" priority="698">
      <formula>J259="NO CUMPLE"</formula>
    </cfRule>
    <cfRule type="expression" dxfId="7396" priority="699">
      <formula>J259="CUMPLE"</formula>
    </cfRule>
  </conditionalFormatting>
  <conditionalFormatting sqref="M259">
    <cfRule type="expression" dxfId="7395" priority="696">
      <formula>L259="NO CUMPLE"</formula>
    </cfRule>
    <cfRule type="expression" dxfId="7394" priority="697">
      <formula>L259="CUMPLE"</formula>
    </cfRule>
  </conditionalFormatting>
  <conditionalFormatting sqref="K261">
    <cfRule type="expression" dxfId="7393" priority="694">
      <formula>J261="NO CUMPLE"</formula>
    </cfRule>
    <cfRule type="expression" dxfId="7392" priority="695">
      <formula>J261="CUMPLE"</formula>
    </cfRule>
  </conditionalFormatting>
  <conditionalFormatting sqref="M261">
    <cfRule type="expression" dxfId="7391" priority="692">
      <formula>L261="NO CUMPLE"</formula>
    </cfRule>
    <cfRule type="expression" dxfId="7390" priority="693">
      <formula>L261="CUMPLE"</formula>
    </cfRule>
  </conditionalFormatting>
  <conditionalFormatting sqref="L261:L263">
    <cfRule type="cellIs" dxfId="7389" priority="690" operator="equal">
      <formula>"NO CUMPLE"</formula>
    </cfRule>
    <cfRule type="cellIs" dxfId="7388" priority="691" operator="equal">
      <formula>"CUMPLE"</formula>
    </cfRule>
  </conditionalFormatting>
  <conditionalFormatting sqref="K262:K263">
    <cfRule type="expression" dxfId="7387" priority="688">
      <formula>J262="NO CUMPLE"</formula>
    </cfRule>
    <cfRule type="expression" dxfId="7386" priority="689">
      <formula>J262="CUMPLE"</formula>
    </cfRule>
  </conditionalFormatting>
  <conditionalFormatting sqref="M262">
    <cfRule type="expression" dxfId="7385" priority="686">
      <formula>L262="NO CUMPLE"</formula>
    </cfRule>
    <cfRule type="expression" dxfId="7384" priority="687">
      <formula>L262="CUMPLE"</formula>
    </cfRule>
  </conditionalFormatting>
  <conditionalFormatting sqref="K264">
    <cfRule type="expression" dxfId="7383" priority="684">
      <formula>J264="NO CUMPLE"</formula>
    </cfRule>
    <cfRule type="expression" dxfId="7382" priority="685">
      <formula>J264="CUMPLE"</formula>
    </cfRule>
  </conditionalFormatting>
  <conditionalFormatting sqref="M264">
    <cfRule type="expression" dxfId="7381" priority="682">
      <formula>L264="NO CUMPLE"</formula>
    </cfRule>
    <cfRule type="expression" dxfId="7380" priority="683">
      <formula>L264="CUMPLE"</formula>
    </cfRule>
  </conditionalFormatting>
  <conditionalFormatting sqref="L264:L266">
    <cfRule type="cellIs" dxfId="7379" priority="680" operator="equal">
      <formula>"NO CUMPLE"</formula>
    </cfRule>
    <cfRule type="cellIs" dxfId="7378" priority="681" operator="equal">
      <formula>"CUMPLE"</formula>
    </cfRule>
  </conditionalFormatting>
  <conditionalFormatting sqref="K265:K266">
    <cfRule type="expression" dxfId="7377" priority="678">
      <formula>J265="NO CUMPLE"</formula>
    </cfRule>
    <cfRule type="expression" dxfId="7376" priority="679">
      <formula>J265="CUMPLE"</formula>
    </cfRule>
  </conditionalFormatting>
  <conditionalFormatting sqref="M265">
    <cfRule type="expression" dxfId="7375" priority="676">
      <formula>L265="NO CUMPLE"</formula>
    </cfRule>
    <cfRule type="expression" dxfId="7374" priority="677">
      <formula>L265="CUMPLE"</formula>
    </cfRule>
  </conditionalFormatting>
  <conditionalFormatting sqref="K267">
    <cfRule type="expression" dxfId="7373" priority="674">
      <formula>J267="NO CUMPLE"</formula>
    </cfRule>
    <cfRule type="expression" dxfId="7372" priority="675">
      <formula>J267="CUMPLE"</formula>
    </cfRule>
  </conditionalFormatting>
  <conditionalFormatting sqref="M267">
    <cfRule type="expression" dxfId="7371" priority="672">
      <formula>L267="NO CUMPLE"</formula>
    </cfRule>
    <cfRule type="expression" dxfId="7370" priority="673">
      <formula>L267="CUMPLE"</formula>
    </cfRule>
  </conditionalFormatting>
  <conditionalFormatting sqref="L267:L269">
    <cfRule type="cellIs" dxfId="7369" priority="670" operator="equal">
      <formula>"NO CUMPLE"</formula>
    </cfRule>
    <cfRule type="cellIs" dxfId="7368" priority="671" operator="equal">
      <formula>"CUMPLE"</formula>
    </cfRule>
  </conditionalFormatting>
  <conditionalFormatting sqref="K268:K269">
    <cfRule type="expression" dxfId="7367" priority="668">
      <formula>J268="NO CUMPLE"</formula>
    </cfRule>
    <cfRule type="expression" dxfId="7366" priority="669">
      <formula>J268="CUMPLE"</formula>
    </cfRule>
  </conditionalFormatting>
  <conditionalFormatting sqref="M268">
    <cfRule type="expression" dxfId="7365" priority="666">
      <formula>L268="NO CUMPLE"</formula>
    </cfRule>
    <cfRule type="expression" dxfId="7364" priority="667">
      <formula>L268="CUMPLE"</formula>
    </cfRule>
  </conditionalFormatting>
  <conditionalFormatting sqref="K277">
    <cfRule type="expression" dxfId="7363" priority="664">
      <formula>J277="NO CUMPLE"</formula>
    </cfRule>
    <cfRule type="expression" dxfId="7362" priority="665">
      <formula>J277="CUMPLE"</formula>
    </cfRule>
  </conditionalFormatting>
  <conditionalFormatting sqref="M277">
    <cfRule type="expression" dxfId="7361" priority="662">
      <formula>L277="NO CUMPLE"</formula>
    </cfRule>
    <cfRule type="expression" dxfId="7360" priority="663">
      <formula>L277="CUMPLE"</formula>
    </cfRule>
  </conditionalFormatting>
  <conditionalFormatting sqref="L277:L279">
    <cfRule type="cellIs" dxfId="7359" priority="660" operator="equal">
      <formula>"NO CUMPLE"</formula>
    </cfRule>
    <cfRule type="cellIs" dxfId="7358" priority="661" operator="equal">
      <formula>"CUMPLE"</formula>
    </cfRule>
  </conditionalFormatting>
  <conditionalFormatting sqref="K278:K279">
    <cfRule type="expression" dxfId="7357" priority="658">
      <formula>J278="NO CUMPLE"</formula>
    </cfRule>
    <cfRule type="expression" dxfId="7356" priority="659">
      <formula>J278="CUMPLE"</formula>
    </cfRule>
  </conditionalFormatting>
  <conditionalFormatting sqref="M278">
    <cfRule type="expression" dxfId="7355" priority="656">
      <formula>L278="NO CUMPLE"</formula>
    </cfRule>
    <cfRule type="expression" dxfId="7354" priority="657">
      <formula>L278="CUMPLE"</formula>
    </cfRule>
  </conditionalFormatting>
  <conditionalFormatting sqref="K280">
    <cfRule type="expression" dxfId="7353" priority="654">
      <formula>J280="NO CUMPLE"</formula>
    </cfRule>
    <cfRule type="expression" dxfId="7352" priority="655">
      <formula>J280="CUMPLE"</formula>
    </cfRule>
  </conditionalFormatting>
  <conditionalFormatting sqref="M280">
    <cfRule type="expression" dxfId="7351" priority="652">
      <formula>L280="NO CUMPLE"</formula>
    </cfRule>
    <cfRule type="expression" dxfId="7350" priority="653">
      <formula>L280="CUMPLE"</formula>
    </cfRule>
  </conditionalFormatting>
  <conditionalFormatting sqref="L280:L282">
    <cfRule type="cellIs" dxfId="7349" priority="650" operator="equal">
      <formula>"NO CUMPLE"</formula>
    </cfRule>
    <cfRule type="cellIs" dxfId="7348" priority="651" operator="equal">
      <formula>"CUMPLE"</formula>
    </cfRule>
  </conditionalFormatting>
  <conditionalFormatting sqref="K281:K282">
    <cfRule type="expression" dxfId="7347" priority="648">
      <formula>J281="NO CUMPLE"</formula>
    </cfRule>
    <cfRule type="expression" dxfId="7346" priority="649">
      <formula>J281="CUMPLE"</formula>
    </cfRule>
  </conditionalFormatting>
  <conditionalFormatting sqref="M281">
    <cfRule type="expression" dxfId="7345" priority="646">
      <formula>L281="NO CUMPLE"</formula>
    </cfRule>
    <cfRule type="expression" dxfId="7344" priority="647">
      <formula>L281="CUMPLE"</formula>
    </cfRule>
  </conditionalFormatting>
  <conditionalFormatting sqref="K283">
    <cfRule type="expression" dxfId="7343" priority="644">
      <formula>J283="NO CUMPLE"</formula>
    </cfRule>
    <cfRule type="expression" dxfId="7342" priority="645">
      <formula>J283="CUMPLE"</formula>
    </cfRule>
  </conditionalFormatting>
  <conditionalFormatting sqref="M283">
    <cfRule type="expression" dxfId="7341" priority="642">
      <formula>L283="NO CUMPLE"</formula>
    </cfRule>
    <cfRule type="expression" dxfId="7340" priority="643">
      <formula>L283="CUMPLE"</formula>
    </cfRule>
  </conditionalFormatting>
  <conditionalFormatting sqref="L283:L285">
    <cfRule type="cellIs" dxfId="7339" priority="640" operator="equal">
      <formula>"NO CUMPLE"</formula>
    </cfRule>
    <cfRule type="cellIs" dxfId="7338" priority="641" operator="equal">
      <formula>"CUMPLE"</formula>
    </cfRule>
  </conditionalFormatting>
  <conditionalFormatting sqref="K284:K285">
    <cfRule type="expression" dxfId="7337" priority="638">
      <formula>J284="NO CUMPLE"</formula>
    </cfRule>
    <cfRule type="expression" dxfId="7336" priority="639">
      <formula>J284="CUMPLE"</formula>
    </cfRule>
  </conditionalFormatting>
  <conditionalFormatting sqref="M284">
    <cfRule type="expression" dxfId="7335" priority="636">
      <formula>L284="NO CUMPLE"</formula>
    </cfRule>
    <cfRule type="expression" dxfId="7334" priority="637">
      <formula>L284="CUMPLE"</formula>
    </cfRule>
  </conditionalFormatting>
  <conditionalFormatting sqref="K286">
    <cfRule type="expression" dxfId="7333" priority="634">
      <formula>J286="NO CUMPLE"</formula>
    </cfRule>
    <cfRule type="expression" dxfId="7332" priority="635">
      <formula>J286="CUMPLE"</formula>
    </cfRule>
  </conditionalFormatting>
  <conditionalFormatting sqref="M286">
    <cfRule type="expression" dxfId="7331" priority="632">
      <formula>L286="NO CUMPLE"</formula>
    </cfRule>
    <cfRule type="expression" dxfId="7330" priority="633">
      <formula>L286="CUMPLE"</formula>
    </cfRule>
  </conditionalFormatting>
  <conditionalFormatting sqref="L286:L288">
    <cfRule type="cellIs" dxfId="7329" priority="630" operator="equal">
      <formula>"NO CUMPLE"</formula>
    </cfRule>
    <cfRule type="cellIs" dxfId="7328" priority="631" operator="equal">
      <formula>"CUMPLE"</formula>
    </cfRule>
  </conditionalFormatting>
  <conditionalFormatting sqref="K287:K288">
    <cfRule type="expression" dxfId="7327" priority="628">
      <formula>J287="NO CUMPLE"</formula>
    </cfRule>
    <cfRule type="expression" dxfId="7326" priority="629">
      <formula>J287="CUMPLE"</formula>
    </cfRule>
  </conditionalFormatting>
  <conditionalFormatting sqref="M287">
    <cfRule type="expression" dxfId="7325" priority="626">
      <formula>L287="NO CUMPLE"</formula>
    </cfRule>
    <cfRule type="expression" dxfId="7324" priority="627">
      <formula>L287="CUMPLE"</formula>
    </cfRule>
  </conditionalFormatting>
  <conditionalFormatting sqref="K289">
    <cfRule type="expression" dxfId="7323" priority="624">
      <formula>J289="NO CUMPLE"</formula>
    </cfRule>
    <cfRule type="expression" dxfId="7322" priority="625">
      <formula>J289="CUMPLE"</formula>
    </cfRule>
  </conditionalFormatting>
  <conditionalFormatting sqref="M289">
    <cfRule type="expression" dxfId="7321" priority="622">
      <formula>L289="NO CUMPLE"</formula>
    </cfRule>
    <cfRule type="expression" dxfId="7320" priority="623">
      <formula>L289="CUMPLE"</formula>
    </cfRule>
  </conditionalFormatting>
  <conditionalFormatting sqref="L289:L291">
    <cfRule type="cellIs" dxfId="7319" priority="620" operator="equal">
      <formula>"NO CUMPLE"</formula>
    </cfRule>
    <cfRule type="cellIs" dxfId="7318" priority="621" operator="equal">
      <formula>"CUMPLE"</formula>
    </cfRule>
  </conditionalFormatting>
  <conditionalFormatting sqref="K290:K291">
    <cfRule type="expression" dxfId="7317" priority="618">
      <formula>J290="NO CUMPLE"</formula>
    </cfRule>
    <cfRule type="expression" dxfId="7316" priority="619">
      <formula>J290="CUMPLE"</formula>
    </cfRule>
  </conditionalFormatting>
  <conditionalFormatting sqref="M290">
    <cfRule type="expression" dxfId="7315" priority="616">
      <formula>L290="NO CUMPLE"</formula>
    </cfRule>
    <cfRule type="expression" dxfId="7314" priority="617">
      <formula>L290="CUMPLE"</formula>
    </cfRule>
  </conditionalFormatting>
  <conditionalFormatting sqref="K299">
    <cfRule type="expression" dxfId="7313" priority="614">
      <formula>J299="NO CUMPLE"</formula>
    </cfRule>
    <cfRule type="expression" dxfId="7312" priority="615">
      <formula>J299="CUMPLE"</formula>
    </cfRule>
  </conditionalFormatting>
  <conditionalFormatting sqref="M299">
    <cfRule type="expression" dxfId="7311" priority="612">
      <formula>L299="NO CUMPLE"</formula>
    </cfRule>
    <cfRule type="expression" dxfId="7310" priority="613">
      <formula>L299="CUMPLE"</formula>
    </cfRule>
  </conditionalFormatting>
  <conditionalFormatting sqref="L299:L301">
    <cfRule type="cellIs" dxfId="7309" priority="610" operator="equal">
      <formula>"NO CUMPLE"</formula>
    </cfRule>
    <cfRule type="cellIs" dxfId="7308" priority="611" operator="equal">
      <formula>"CUMPLE"</formula>
    </cfRule>
  </conditionalFormatting>
  <conditionalFormatting sqref="K300:K301">
    <cfRule type="expression" dxfId="7307" priority="608">
      <formula>J300="NO CUMPLE"</formula>
    </cfRule>
    <cfRule type="expression" dxfId="7306" priority="609">
      <formula>J300="CUMPLE"</formula>
    </cfRule>
  </conditionalFormatting>
  <conditionalFormatting sqref="M300">
    <cfRule type="expression" dxfId="7305" priority="606">
      <formula>L300="NO CUMPLE"</formula>
    </cfRule>
    <cfRule type="expression" dxfId="7304" priority="607">
      <formula>L300="CUMPLE"</formula>
    </cfRule>
  </conditionalFormatting>
  <conditionalFormatting sqref="K302">
    <cfRule type="expression" dxfId="7303" priority="604">
      <formula>J302="NO CUMPLE"</formula>
    </cfRule>
    <cfRule type="expression" dxfId="7302" priority="605">
      <formula>J302="CUMPLE"</formula>
    </cfRule>
  </conditionalFormatting>
  <conditionalFormatting sqref="M302">
    <cfRule type="expression" dxfId="7301" priority="602">
      <formula>L302="NO CUMPLE"</formula>
    </cfRule>
    <cfRule type="expression" dxfId="7300" priority="603">
      <formula>L302="CUMPLE"</formula>
    </cfRule>
  </conditionalFormatting>
  <conditionalFormatting sqref="L302:L304">
    <cfRule type="cellIs" dxfId="7299" priority="600" operator="equal">
      <formula>"NO CUMPLE"</formula>
    </cfRule>
    <cfRule type="cellIs" dxfId="7298" priority="601" operator="equal">
      <formula>"CUMPLE"</formula>
    </cfRule>
  </conditionalFormatting>
  <conditionalFormatting sqref="K303:K304">
    <cfRule type="expression" dxfId="7297" priority="598">
      <formula>J303="NO CUMPLE"</formula>
    </cfRule>
    <cfRule type="expression" dxfId="7296" priority="599">
      <formula>J303="CUMPLE"</formula>
    </cfRule>
  </conditionalFormatting>
  <conditionalFormatting sqref="M303">
    <cfRule type="expression" dxfId="7295" priority="596">
      <formula>L303="NO CUMPLE"</formula>
    </cfRule>
    <cfRule type="expression" dxfId="7294" priority="597">
      <formula>L303="CUMPLE"</formula>
    </cfRule>
  </conditionalFormatting>
  <conditionalFormatting sqref="K305">
    <cfRule type="expression" dxfId="7293" priority="594">
      <formula>J305="NO CUMPLE"</formula>
    </cfRule>
    <cfRule type="expression" dxfId="7292" priority="595">
      <formula>J305="CUMPLE"</formula>
    </cfRule>
  </conditionalFormatting>
  <conditionalFormatting sqref="M305">
    <cfRule type="expression" dxfId="7291" priority="592">
      <formula>L305="NO CUMPLE"</formula>
    </cfRule>
    <cfRule type="expression" dxfId="7290" priority="593">
      <formula>L305="CUMPLE"</formula>
    </cfRule>
  </conditionalFormatting>
  <conditionalFormatting sqref="L305:L307">
    <cfRule type="cellIs" dxfId="7289" priority="590" operator="equal">
      <formula>"NO CUMPLE"</formula>
    </cfRule>
    <cfRule type="cellIs" dxfId="7288" priority="591" operator="equal">
      <formula>"CUMPLE"</formula>
    </cfRule>
  </conditionalFormatting>
  <conditionalFormatting sqref="K306:K307">
    <cfRule type="expression" dxfId="7287" priority="588">
      <formula>J306="NO CUMPLE"</formula>
    </cfRule>
    <cfRule type="expression" dxfId="7286" priority="589">
      <formula>J306="CUMPLE"</formula>
    </cfRule>
  </conditionalFormatting>
  <conditionalFormatting sqref="M306">
    <cfRule type="expression" dxfId="7285" priority="586">
      <formula>L306="NO CUMPLE"</formula>
    </cfRule>
    <cfRule type="expression" dxfId="7284" priority="587">
      <formula>L306="CUMPLE"</formula>
    </cfRule>
  </conditionalFormatting>
  <conditionalFormatting sqref="K308">
    <cfRule type="expression" dxfId="7283" priority="584">
      <formula>J308="NO CUMPLE"</formula>
    </cfRule>
    <cfRule type="expression" dxfId="7282" priority="585">
      <formula>J308="CUMPLE"</formula>
    </cfRule>
  </conditionalFormatting>
  <conditionalFormatting sqref="M308">
    <cfRule type="expression" dxfId="7281" priority="582">
      <formula>L308="NO CUMPLE"</formula>
    </cfRule>
    <cfRule type="expression" dxfId="7280" priority="583">
      <formula>L308="CUMPLE"</formula>
    </cfRule>
  </conditionalFormatting>
  <conditionalFormatting sqref="L308:L310">
    <cfRule type="cellIs" dxfId="7279" priority="580" operator="equal">
      <formula>"NO CUMPLE"</formula>
    </cfRule>
    <cfRule type="cellIs" dxfId="7278" priority="581" operator="equal">
      <formula>"CUMPLE"</formula>
    </cfRule>
  </conditionalFormatting>
  <conditionalFormatting sqref="K309:K310">
    <cfRule type="expression" dxfId="7277" priority="578">
      <formula>J309="NO CUMPLE"</formula>
    </cfRule>
    <cfRule type="expression" dxfId="7276" priority="579">
      <formula>J309="CUMPLE"</formula>
    </cfRule>
  </conditionalFormatting>
  <conditionalFormatting sqref="M309">
    <cfRule type="expression" dxfId="7275" priority="576">
      <formula>L309="NO CUMPLE"</formula>
    </cfRule>
    <cfRule type="expression" dxfId="7274" priority="577">
      <formula>L309="CUMPLE"</formula>
    </cfRule>
  </conditionalFormatting>
  <conditionalFormatting sqref="K311">
    <cfRule type="expression" dxfId="7273" priority="574">
      <formula>J311="NO CUMPLE"</formula>
    </cfRule>
    <cfRule type="expression" dxfId="7272" priority="575">
      <formula>J311="CUMPLE"</formula>
    </cfRule>
  </conditionalFormatting>
  <conditionalFormatting sqref="M311">
    <cfRule type="expression" dxfId="7271" priority="572">
      <formula>L311="NO CUMPLE"</formula>
    </cfRule>
    <cfRule type="expression" dxfId="7270" priority="573">
      <formula>L311="CUMPLE"</formula>
    </cfRule>
  </conditionalFormatting>
  <conditionalFormatting sqref="L311:L313">
    <cfRule type="cellIs" dxfId="7269" priority="570" operator="equal">
      <formula>"NO CUMPLE"</formula>
    </cfRule>
    <cfRule type="cellIs" dxfId="7268" priority="571" operator="equal">
      <formula>"CUMPLE"</formula>
    </cfRule>
  </conditionalFormatting>
  <conditionalFormatting sqref="K312:K313">
    <cfRule type="expression" dxfId="7267" priority="568">
      <formula>J312="NO CUMPLE"</formula>
    </cfRule>
    <cfRule type="expression" dxfId="7266" priority="569">
      <formula>J312="CUMPLE"</formula>
    </cfRule>
  </conditionalFormatting>
  <conditionalFormatting sqref="M312">
    <cfRule type="expression" dxfId="7265" priority="566">
      <formula>L312="NO CUMPLE"</formula>
    </cfRule>
    <cfRule type="expression" dxfId="7264" priority="567">
      <formula>L312="CUMPLE"</formula>
    </cfRule>
  </conditionalFormatting>
  <conditionalFormatting sqref="K321">
    <cfRule type="expression" dxfId="7263" priority="564">
      <formula>J321="NO CUMPLE"</formula>
    </cfRule>
    <cfRule type="expression" dxfId="7262" priority="565">
      <formula>J321="CUMPLE"</formula>
    </cfRule>
  </conditionalFormatting>
  <conditionalFormatting sqref="M321">
    <cfRule type="expression" dxfId="7261" priority="562">
      <formula>L321="NO CUMPLE"</formula>
    </cfRule>
    <cfRule type="expression" dxfId="7260" priority="563">
      <formula>L321="CUMPLE"</formula>
    </cfRule>
  </conditionalFormatting>
  <conditionalFormatting sqref="L321:L323">
    <cfRule type="cellIs" dxfId="7259" priority="560" operator="equal">
      <formula>"NO CUMPLE"</formula>
    </cfRule>
    <cfRule type="cellIs" dxfId="7258" priority="561" operator="equal">
      <formula>"CUMPLE"</formula>
    </cfRule>
  </conditionalFormatting>
  <conditionalFormatting sqref="K322:K323">
    <cfRule type="expression" dxfId="7257" priority="558">
      <formula>J322="NO CUMPLE"</formula>
    </cfRule>
    <cfRule type="expression" dxfId="7256" priority="559">
      <formula>J322="CUMPLE"</formula>
    </cfRule>
  </conditionalFormatting>
  <conditionalFormatting sqref="M322">
    <cfRule type="expression" dxfId="7255" priority="556">
      <formula>L322="NO CUMPLE"</formula>
    </cfRule>
    <cfRule type="expression" dxfId="7254" priority="557">
      <formula>L322="CUMPLE"</formula>
    </cfRule>
  </conditionalFormatting>
  <conditionalFormatting sqref="K324">
    <cfRule type="expression" dxfId="7253" priority="554">
      <formula>J324="NO CUMPLE"</formula>
    </cfRule>
    <cfRule type="expression" dxfId="7252" priority="555">
      <formula>J324="CUMPLE"</formula>
    </cfRule>
  </conditionalFormatting>
  <conditionalFormatting sqref="M324">
    <cfRule type="expression" dxfId="7251" priority="552">
      <formula>L324="NO CUMPLE"</formula>
    </cfRule>
    <cfRule type="expression" dxfId="7250" priority="553">
      <formula>L324="CUMPLE"</formula>
    </cfRule>
  </conditionalFormatting>
  <conditionalFormatting sqref="L324:L326">
    <cfRule type="cellIs" dxfId="7249" priority="550" operator="equal">
      <formula>"NO CUMPLE"</formula>
    </cfRule>
    <cfRule type="cellIs" dxfId="7248" priority="551" operator="equal">
      <formula>"CUMPLE"</formula>
    </cfRule>
  </conditionalFormatting>
  <conditionalFormatting sqref="K325:K326">
    <cfRule type="expression" dxfId="7247" priority="548">
      <formula>J325="NO CUMPLE"</formula>
    </cfRule>
    <cfRule type="expression" dxfId="7246" priority="549">
      <formula>J325="CUMPLE"</formula>
    </cfRule>
  </conditionalFormatting>
  <conditionalFormatting sqref="M325">
    <cfRule type="expression" dxfId="7245" priority="546">
      <formula>L325="NO CUMPLE"</formula>
    </cfRule>
    <cfRule type="expression" dxfId="7244" priority="547">
      <formula>L325="CUMPLE"</formula>
    </cfRule>
  </conditionalFormatting>
  <conditionalFormatting sqref="K327">
    <cfRule type="expression" dxfId="7243" priority="544">
      <formula>J327="NO CUMPLE"</formula>
    </cfRule>
    <cfRule type="expression" dxfId="7242" priority="545">
      <formula>J327="CUMPLE"</formula>
    </cfRule>
  </conditionalFormatting>
  <conditionalFormatting sqref="M327">
    <cfRule type="expression" dxfId="7241" priority="542">
      <formula>L327="NO CUMPLE"</formula>
    </cfRule>
    <cfRule type="expression" dxfId="7240" priority="543">
      <formula>L327="CUMPLE"</formula>
    </cfRule>
  </conditionalFormatting>
  <conditionalFormatting sqref="L327:L329">
    <cfRule type="cellIs" dxfId="7239" priority="540" operator="equal">
      <formula>"NO CUMPLE"</formula>
    </cfRule>
    <cfRule type="cellIs" dxfId="7238" priority="541" operator="equal">
      <formula>"CUMPLE"</formula>
    </cfRule>
  </conditionalFormatting>
  <conditionalFormatting sqref="K328:K329">
    <cfRule type="expression" dxfId="7237" priority="538">
      <formula>J328="NO CUMPLE"</formula>
    </cfRule>
    <cfRule type="expression" dxfId="7236" priority="539">
      <formula>J328="CUMPLE"</formula>
    </cfRule>
  </conditionalFormatting>
  <conditionalFormatting sqref="M328">
    <cfRule type="expression" dxfId="7235" priority="536">
      <formula>L328="NO CUMPLE"</formula>
    </cfRule>
    <cfRule type="expression" dxfId="7234" priority="537">
      <formula>L328="CUMPLE"</formula>
    </cfRule>
  </conditionalFormatting>
  <conditionalFormatting sqref="K330">
    <cfRule type="expression" dxfId="7233" priority="534">
      <formula>J330="NO CUMPLE"</formula>
    </cfRule>
    <cfRule type="expression" dxfId="7232" priority="535">
      <formula>J330="CUMPLE"</formula>
    </cfRule>
  </conditionalFormatting>
  <conditionalFormatting sqref="M330">
    <cfRule type="expression" dxfId="7231" priority="532">
      <formula>L330="NO CUMPLE"</formula>
    </cfRule>
    <cfRule type="expression" dxfId="7230" priority="533">
      <formula>L330="CUMPLE"</formula>
    </cfRule>
  </conditionalFormatting>
  <conditionalFormatting sqref="L330:L332">
    <cfRule type="cellIs" dxfId="7229" priority="530" operator="equal">
      <formula>"NO CUMPLE"</formula>
    </cfRule>
    <cfRule type="cellIs" dxfId="7228" priority="531" operator="equal">
      <formula>"CUMPLE"</formula>
    </cfRule>
  </conditionalFormatting>
  <conditionalFormatting sqref="K331:K332">
    <cfRule type="expression" dxfId="7227" priority="528">
      <formula>J331="NO CUMPLE"</formula>
    </cfRule>
    <cfRule type="expression" dxfId="7226" priority="529">
      <formula>J331="CUMPLE"</formula>
    </cfRule>
  </conditionalFormatting>
  <conditionalFormatting sqref="M331">
    <cfRule type="expression" dxfId="7225" priority="526">
      <formula>L331="NO CUMPLE"</formula>
    </cfRule>
    <cfRule type="expression" dxfId="7224" priority="527">
      <formula>L331="CUMPLE"</formula>
    </cfRule>
  </conditionalFormatting>
  <conditionalFormatting sqref="K333">
    <cfRule type="expression" dxfId="7223" priority="524">
      <formula>J333="NO CUMPLE"</formula>
    </cfRule>
    <cfRule type="expression" dxfId="7222" priority="525">
      <formula>J333="CUMPLE"</formula>
    </cfRule>
  </conditionalFormatting>
  <conditionalFormatting sqref="M333">
    <cfRule type="expression" dxfId="7221" priority="522">
      <formula>L333="NO CUMPLE"</formula>
    </cfRule>
    <cfRule type="expression" dxfId="7220" priority="523">
      <formula>L333="CUMPLE"</formula>
    </cfRule>
  </conditionalFormatting>
  <conditionalFormatting sqref="L333:L335">
    <cfRule type="cellIs" dxfId="7219" priority="520" operator="equal">
      <formula>"NO CUMPLE"</formula>
    </cfRule>
    <cfRule type="cellIs" dxfId="7218" priority="521" operator="equal">
      <formula>"CUMPLE"</formula>
    </cfRule>
  </conditionalFormatting>
  <conditionalFormatting sqref="K334:K335">
    <cfRule type="expression" dxfId="7217" priority="518">
      <formula>J334="NO CUMPLE"</formula>
    </cfRule>
    <cfRule type="expression" dxfId="7216" priority="519">
      <formula>J334="CUMPLE"</formula>
    </cfRule>
  </conditionalFormatting>
  <conditionalFormatting sqref="M334">
    <cfRule type="expression" dxfId="7215" priority="516">
      <formula>L334="NO CUMPLE"</formula>
    </cfRule>
    <cfRule type="expression" dxfId="7214" priority="517">
      <formula>L334="CUMPLE"</formula>
    </cfRule>
  </conditionalFormatting>
  <conditionalFormatting sqref="K343">
    <cfRule type="expression" dxfId="7213" priority="514">
      <formula>J343="NO CUMPLE"</formula>
    </cfRule>
    <cfRule type="expression" dxfId="7212" priority="515">
      <formula>J343="CUMPLE"</formula>
    </cfRule>
  </conditionalFormatting>
  <conditionalFormatting sqref="M343">
    <cfRule type="expression" dxfId="7211" priority="512">
      <formula>L343="NO CUMPLE"</formula>
    </cfRule>
    <cfRule type="expression" dxfId="7210" priority="513">
      <formula>L343="CUMPLE"</formula>
    </cfRule>
  </conditionalFormatting>
  <conditionalFormatting sqref="L343:L345">
    <cfRule type="cellIs" dxfId="7209" priority="510" operator="equal">
      <formula>"NO CUMPLE"</formula>
    </cfRule>
    <cfRule type="cellIs" dxfId="7208" priority="511" operator="equal">
      <formula>"CUMPLE"</formula>
    </cfRule>
  </conditionalFormatting>
  <conditionalFormatting sqref="K344:K345">
    <cfRule type="expression" dxfId="7207" priority="508">
      <formula>J344="NO CUMPLE"</formula>
    </cfRule>
    <cfRule type="expression" dxfId="7206" priority="509">
      <formula>J344="CUMPLE"</formula>
    </cfRule>
  </conditionalFormatting>
  <conditionalFormatting sqref="M344">
    <cfRule type="expression" dxfId="7205" priority="506">
      <formula>L344="NO CUMPLE"</formula>
    </cfRule>
    <cfRule type="expression" dxfId="7204" priority="507">
      <formula>L344="CUMPLE"</formula>
    </cfRule>
  </conditionalFormatting>
  <conditionalFormatting sqref="K346">
    <cfRule type="expression" dxfId="7203" priority="504">
      <formula>J346="NO CUMPLE"</formula>
    </cfRule>
    <cfRule type="expression" dxfId="7202" priority="505">
      <formula>J346="CUMPLE"</formula>
    </cfRule>
  </conditionalFormatting>
  <conditionalFormatting sqref="M346">
    <cfRule type="expression" dxfId="7201" priority="502">
      <formula>L346="NO CUMPLE"</formula>
    </cfRule>
    <cfRule type="expression" dxfId="7200" priority="503">
      <formula>L346="CUMPLE"</formula>
    </cfRule>
  </conditionalFormatting>
  <conditionalFormatting sqref="L346:L348">
    <cfRule type="cellIs" dxfId="7199" priority="500" operator="equal">
      <formula>"NO CUMPLE"</formula>
    </cfRule>
    <cfRule type="cellIs" dxfId="7198" priority="501" operator="equal">
      <formula>"CUMPLE"</formula>
    </cfRule>
  </conditionalFormatting>
  <conditionalFormatting sqref="K347:K348">
    <cfRule type="expression" dxfId="7197" priority="498">
      <formula>J347="NO CUMPLE"</formula>
    </cfRule>
    <cfRule type="expression" dxfId="7196" priority="499">
      <formula>J347="CUMPLE"</formula>
    </cfRule>
  </conditionalFormatting>
  <conditionalFormatting sqref="M347">
    <cfRule type="expression" dxfId="7195" priority="496">
      <formula>L347="NO CUMPLE"</formula>
    </cfRule>
    <cfRule type="expression" dxfId="7194" priority="497">
      <formula>L347="CUMPLE"</formula>
    </cfRule>
  </conditionalFormatting>
  <conditionalFormatting sqref="K349">
    <cfRule type="expression" dxfId="7193" priority="494">
      <formula>J349="NO CUMPLE"</formula>
    </cfRule>
    <cfRule type="expression" dxfId="7192" priority="495">
      <formula>J349="CUMPLE"</formula>
    </cfRule>
  </conditionalFormatting>
  <conditionalFormatting sqref="M349">
    <cfRule type="expression" dxfId="7191" priority="492">
      <formula>L349="NO CUMPLE"</formula>
    </cfRule>
    <cfRule type="expression" dxfId="7190" priority="493">
      <formula>L349="CUMPLE"</formula>
    </cfRule>
  </conditionalFormatting>
  <conditionalFormatting sqref="L349:L351">
    <cfRule type="cellIs" dxfId="7189" priority="490" operator="equal">
      <formula>"NO CUMPLE"</formula>
    </cfRule>
    <cfRule type="cellIs" dxfId="7188" priority="491" operator="equal">
      <formula>"CUMPLE"</formula>
    </cfRule>
  </conditionalFormatting>
  <conditionalFormatting sqref="K350:K351">
    <cfRule type="expression" dxfId="7187" priority="488">
      <formula>J350="NO CUMPLE"</formula>
    </cfRule>
    <cfRule type="expression" dxfId="7186" priority="489">
      <formula>J350="CUMPLE"</formula>
    </cfRule>
  </conditionalFormatting>
  <conditionalFormatting sqref="M350">
    <cfRule type="expression" dxfId="7185" priority="486">
      <formula>L350="NO CUMPLE"</formula>
    </cfRule>
    <cfRule type="expression" dxfId="7184" priority="487">
      <formula>L350="CUMPLE"</formula>
    </cfRule>
  </conditionalFormatting>
  <conditionalFormatting sqref="K352">
    <cfRule type="expression" dxfId="7183" priority="484">
      <formula>J352="NO CUMPLE"</formula>
    </cfRule>
    <cfRule type="expression" dxfId="7182" priority="485">
      <formula>J352="CUMPLE"</formula>
    </cfRule>
  </conditionalFormatting>
  <conditionalFormatting sqref="M352">
    <cfRule type="expression" dxfId="7181" priority="482">
      <formula>L352="NO CUMPLE"</formula>
    </cfRule>
    <cfRule type="expression" dxfId="7180" priority="483">
      <formula>L352="CUMPLE"</formula>
    </cfRule>
  </conditionalFormatting>
  <conditionalFormatting sqref="L352:L354">
    <cfRule type="cellIs" dxfId="7179" priority="480" operator="equal">
      <formula>"NO CUMPLE"</formula>
    </cfRule>
    <cfRule type="cellIs" dxfId="7178" priority="481" operator="equal">
      <formula>"CUMPLE"</formula>
    </cfRule>
  </conditionalFormatting>
  <conditionalFormatting sqref="K353:K354">
    <cfRule type="expression" dxfId="7177" priority="478">
      <formula>J353="NO CUMPLE"</formula>
    </cfRule>
    <cfRule type="expression" dxfId="7176" priority="479">
      <formula>J353="CUMPLE"</formula>
    </cfRule>
  </conditionalFormatting>
  <conditionalFormatting sqref="M353">
    <cfRule type="expression" dxfId="7175" priority="476">
      <formula>L353="NO CUMPLE"</formula>
    </cfRule>
    <cfRule type="expression" dxfId="7174" priority="477">
      <formula>L353="CUMPLE"</formula>
    </cfRule>
  </conditionalFormatting>
  <conditionalFormatting sqref="K355">
    <cfRule type="expression" dxfId="7173" priority="474">
      <formula>J355="NO CUMPLE"</formula>
    </cfRule>
    <cfRule type="expression" dxfId="7172" priority="475">
      <formula>J355="CUMPLE"</formula>
    </cfRule>
  </conditionalFormatting>
  <conditionalFormatting sqref="M355">
    <cfRule type="expression" dxfId="7171" priority="472">
      <formula>L355="NO CUMPLE"</formula>
    </cfRule>
    <cfRule type="expression" dxfId="7170" priority="473">
      <formula>L355="CUMPLE"</formula>
    </cfRule>
  </conditionalFormatting>
  <conditionalFormatting sqref="L355:L357">
    <cfRule type="cellIs" dxfId="7169" priority="470" operator="equal">
      <formula>"NO CUMPLE"</formula>
    </cfRule>
    <cfRule type="cellIs" dxfId="7168" priority="471" operator="equal">
      <formula>"CUMPLE"</formula>
    </cfRule>
  </conditionalFormatting>
  <conditionalFormatting sqref="K356:K357">
    <cfRule type="expression" dxfId="7167" priority="468">
      <formula>J356="NO CUMPLE"</formula>
    </cfRule>
    <cfRule type="expression" dxfId="7166" priority="469">
      <formula>J356="CUMPLE"</formula>
    </cfRule>
  </conditionalFormatting>
  <conditionalFormatting sqref="M356">
    <cfRule type="expression" dxfId="7165" priority="466">
      <formula>L356="NO CUMPLE"</formula>
    </cfRule>
    <cfRule type="expression" dxfId="7164" priority="467">
      <formula>L356="CUMPLE"</formula>
    </cfRule>
  </conditionalFormatting>
  <conditionalFormatting sqref="K365">
    <cfRule type="expression" dxfId="7163" priority="464">
      <formula>J365="NO CUMPLE"</formula>
    </cfRule>
    <cfRule type="expression" dxfId="7162" priority="465">
      <formula>J365="CUMPLE"</formula>
    </cfRule>
  </conditionalFormatting>
  <conditionalFormatting sqref="M365">
    <cfRule type="expression" dxfId="7161" priority="462">
      <formula>L365="NO CUMPLE"</formula>
    </cfRule>
    <cfRule type="expression" dxfId="7160" priority="463">
      <formula>L365="CUMPLE"</formula>
    </cfRule>
  </conditionalFormatting>
  <conditionalFormatting sqref="L365:L367">
    <cfRule type="cellIs" dxfId="7159" priority="460" operator="equal">
      <formula>"NO CUMPLE"</formula>
    </cfRule>
    <cfRule type="cellIs" dxfId="7158" priority="461" operator="equal">
      <formula>"CUMPLE"</formula>
    </cfRule>
  </conditionalFormatting>
  <conditionalFormatting sqref="K366:K367">
    <cfRule type="expression" dxfId="7157" priority="458">
      <formula>J366="NO CUMPLE"</formula>
    </cfRule>
    <cfRule type="expression" dxfId="7156" priority="459">
      <formula>J366="CUMPLE"</formula>
    </cfRule>
  </conditionalFormatting>
  <conditionalFormatting sqref="M366">
    <cfRule type="expression" dxfId="7155" priority="456">
      <formula>L366="NO CUMPLE"</formula>
    </cfRule>
    <cfRule type="expression" dxfId="7154" priority="457">
      <formula>L366="CUMPLE"</formula>
    </cfRule>
  </conditionalFormatting>
  <conditionalFormatting sqref="K368">
    <cfRule type="expression" dxfId="7153" priority="454">
      <formula>J368="NO CUMPLE"</formula>
    </cfRule>
    <cfRule type="expression" dxfId="7152" priority="455">
      <formula>J368="CUMPLE"</formula>
    </cfRule>
  </conditionalFormatting>
  <conditionalFormatting sqref="M368">
    <cfRule type="expression" dxfId="7151" priority="452">
      <formula>L368="NO CUMPLE"</formula>
    </cfRule>
    <cfRule type="expression" dxfId="7150" priority="453">
      <formula>L368="CUMPLE"</formula>
    </cfRule>
  </conditionalFormatting>
  <conditionalFormatting sqref="L368:L370">
    <cfRule type="cellIs" dxfId="7149" priority="450" operator="equal">
      <formula>"NO CUMPLE"</formula>
    </cfRule>
    <cfRule type="cellIs" dxfId="7148" priority="451" operator="equal">
      <formula>"CUMPLE"</formula>
    </cfRule>
  </conditionalFormatting>
  <conditionalFormatting sqref="K369:K370">
    <cfRule type="expression" dxfId="7147" priority="448">
      <formula>J369="NO CUMPLE"</formula>
    </cfRule>
    <cfRule type="expression" dxfId="7146" priority="449">
      <formula>J369="CUMPLE"</formula>
    </cfRule>
  </conditionalFormatting>
  <conditionalFormatting sqref="M369">
    <cfRule type="expression" dxfId="7145" priority="446">
      <formula>L369="NO CUMPLE"</formula>
    </cfRule>
    <cfRule type="expression" dxfId="7144" priority="447">
      <formula>L369="CUMPLE"</formula>
    </cfRule>
  </conditionalFormatting>
  <conditionalFormatting sqref="K371">
    <cfRule type="expression" dxfId="7143" priority="444">
      <formula>J371="NO CUMPLE"</formula>
    </cfRule>
    <cfRule type="expression" dxfId="7142" priority="445">
      <formula>J371="CUMPLE"</formula>
    </cfRule>
  </conditionalFormatting>
  <conditionalFormatting sqref="M371">
    <cfRule type="expression" dxfId="7141" priority="442">
      <formula>L371="NO CUMPLE"</formula>
    </cfRule>
    <cfRule type="expression" dxfId="7140" priority="443">
      <formula>L371="CUMPLE"</formula>
    </cfRule>
  </conditionalFormatting>
  <conditionalFormatting sqref="L371:L373">
    <cfRule type="cellIs" dxfId="7139" priority="440" operator="equal">
      <formula>"NO CUMPLE"</formula>
    </cfRule>
    <cfRule type="cellIs" dxfId="7138" priority="441" operator="equal">
      <formula>"CUMPLE"</formula>
    </cfRule>
  </conditionalFormatting>
  <conditionalFormatting sqref="K372:K373">
    <cfRule type="expression" dxfId="7137" priority="438">
      <formula>J372="NO CUMPLE"</formula>
    </cfRule>
    <cfRule type="expression" dxfId="7136" priority="439">
      <formula>J372="CUMPLE"</formula>
    </cfRule>
  </conditionalFormatting>
  <conditionalFormatting sqref="M372">
    <cfRule type="expression" dxfId="7135" priority="436">
      <formula>L372="NO CUMPLE"</formula>
    </cfRule>
    <cfRule type="expression" dxfId="7134" priority="437">
      <formula>L372="CUMPLE"</formula>
    </cfRule>
  </conditionalFormatting>
  <conditionalFormatting sqref="K374">
    <cfRule type="expression" dxfId="7133" priority="434">
      <formula>J374="NO CUMPLE"</formula>
    </cfRule>
    <cfRule type="expression" dxfId="7132" priority="435">
      <formula>J374="CUMPLE"</formula>
    </cfRule>
  </conditionalFormatting>
  <conditionalFormatting sqref="M374">
    <cfRule type="expression" dxfId="7131" priority="432">
      <formula>L374="NO CUMPLE"</formula>
    </cfRule>
    <cfRule type="expression" dxfId="7130" priority="433">
      <formula>L374="CUMPLE"</formula>
    </cfRule>
  </conditionalFormatting>
  <conditionalFormatting sqref="L374:L376">
    <cfRule type="cellIs" dxfId="7129" priority="430" operator="equal">
      <formula>"NO CUMPLE"</formula>
    </cfRule>
    <cfRule type="cellIs" dxfId="7128" priority="431" operator="equal">
      <formula>"CUMPLE"</formula>
    </cfRule>
  </conditionalFormatting>
  <conditionalFormatting sqref="K375:K376">
    <cfRule type="expression" dxfId="7127" priority="428">
      <formula>J375="NO CUMPLE"</formula>
    </cfRule>
    <cfRule type="expression" dxfId="7126" priority="429">
      <formula>J375="CUMPLE"</formula>
    </cfRule>
  </conditionalFormatting>
  <conditionalFormatting sqref="M375">
    <cfRule type="expression" dxfId="7125" priority="426">
      <formula>L375="NO CUMPLE"</formula>
    </cfRule>
    <cfRule type="expression" dxfId="7124" priority="427">
      <formula>L375="CUMPLE"</formula>
    </cfRule>
  </conditionalFormatting>
  <conditionalFormatting sqref="K377">
    <cfRule type="expression" dxfId="7123" priority="424">
      <formula>J377="NO CUMPLE"</formula>
    </cfRule>
    <cfRule type="expression" dxfId="7122" priority="425">
      <formula>J377="CUMPLE"</formula>
    </cfRule>
  </conditionalFormatting>
  <conditionalFormatting sqref="M377">
    <cfRule type="expression" dxfId="7121" priority="422">
      <formula>L377="NO CUMPLE"</formula>
    </cfRule>
    <cfRule type="expression" dxfId="7120" priority="423">
      <formula>L377="CUMPLE"</formula>
    </cfRule>
  </conditionalFormatting>
  <conditionalFormatting sqref="L377:L379">
    <cfRule type="cellIs" dxfId="7119" priority="420" operator="equal">
      <formula>"NO CUMPLE"</formula>
    </cfRule>
    <cfRule type="cellIs" dxfId="7118" priority="421" operator="equal">
      <formula>"CUMPLE"</formula>
    </cfRule>
  </conditionalFormatting>
  <conditionalFormatting sqref="K378:K379">
    <cfRule type="expression" dxfId="7117" priority="418">
      <formula>J378="NO CUMPLE"</formula>
    </cfRule>
    <cfRule type="expression" dxfId="7116" priority="419">
      <formula>J378="CUMPLE"</formula>
    </cfRule>
  </conditionalFormatting>
  <conditionalFormatting sqref="M378">
    <cfRule type="expression" dxfId="7115" priority="416">
      <formula>L378="NO CUMPLE"</formula>
    </cfRule>
    <cfRule type="expression" dxfId="7114" priority="417">
      <formula>L378="CUMPLE"</formula>
    </cfRule>
  </conditionalFormatting>
  <conditionalFormatting sqref="K387">
    <cfRule type="expression" dxfId="7113" priority="414">
      <formula>J387="NO CUMPLE"</formula>
    </cfRule>
    <cfRule type="expression" dxfId="7112" priority="415">
      <formula>J387="CUMPLE"</formula>
    </cfRule>
  </conditionalFormatting>
  <conditionalFormatting sqref="M387">
    <cfRule type="expression" dxfId="7111" priority="412">
      <formula>L387="NO CUMPLE"</formula>
    </cfRule>
    <cfRule type="expression" dxfId="7110" priority="413">
      <formula>L387="CUMPLE"</formula>
    </cfRule>
  </conditionalFormatting>
  <conditionalFormatting sqref="L387:L389">
    <cfRule type="cellIs" dxfId="7109" priority="410" operator="equal">
      <formula>"NO CUMPLE"</formula>
    </cfRule>
    <cfRule type="cellIs" dxfId="7108" priority="411" operator="equal">
      <formula>"CUMPLE"</formula>
    </cfRule>
  </conditionalFormatting>
  <conditionalFormatting sqref="K388:K389">
    <cfRule type="expression" dxfId="7107" priority="408">
      <formula>J388="NO CUMPLE"</formula>
    </cfRule>
    <cfRule type="expression" dxfId="7106" priority="409">
      <formula>J388="CUMPLE"</formula>
    </cfRule>
  </conditionalFormatting>
  <conditionalFormatting sqref="M388">
    <cfRule type="expression" dxfId="7105" priority="406">
      <formula>L388="NO CUMPLE"</formula>
    </cfRule>
    <cfRule type="expression" dxfId="7104" priority="407">
      <formula>L388="CUMPLE"</formula>
    </cfRule>
  </conditionalFormatting>
  <conditionalFormatting sqref="K390">
    <cfRule type="expression" dxfId="7103" priority="404">
      <formula>J390="NO CUMPLE"</formula>
    </cfRule>
    <cfRule type="expression" dxfId="7102" priority="405">
      <formula>J390="CUMPLE"</formula>
    </cfRule>
  </conditionalFormatting>
  <conditionalFormatting sqref="M390">
    <cfRule type="expression" dxfId="7101" priority="402">
      <formula>L390="NO CUMPLE"</formula>
    </cfRule>
    <cfRule type="expression" dxfId="7100" priority="403">
      <formula>L390="CUMPLE"</formula>
    </cfRule>
  </conditionalFormatting>
  <conditionalFormatting sqref="L390:L392">
    <cfRule type="cellIs" dxfId="7099" priority="400" operator="equal">
      <formula>"NO CUMPLE"</formula>
    </cfRule>
    <cfRule type="cellIs" dxfId="7098" priority="401" operator="equal">
      <formula>"CUMPLE"</formula>
    </cfRule>
  </conditionalFormatting>
  <conditionalFormatting sqref="K391:K392">
    <cfRule type="expression" dxfId="7097" priority="398">
      <formula>J391="NO CUMPLE"</formula>
    </cfRule>
    <cfRule type="expression" dxfId="7096" priority="399">
      <formula>J391="CUMPLE"</formula>
    </cfRule>
  </conditionalFormatting>
  <conditionalFormatting sqref="M391">
    <cfRule type="expression" dxfId="7095" priority="396">
      <formula>L391="NO CUMPLE"</formula>
    </cfRule>
    <cfRule type="expression" dxfId="7094" priority="397">
      <formula>L391="CUMPLE"</formula>
    </cfRule>
  </conditionalFormatting>
  <conditionalFormatting sqref="K393">
    <cfRule type="expression" dxfId="7093" priority="394">
      <formula>J393="NO CUMPLE"</formula>
    </cfRule>
    <cfRule type="expression" dxfId="7092" priority="395">
      <formula>J393="CUMPLE"</formula>
    </cfRule>
  </conditionalFormatting>
  <conditionalFormatting sqref="M393">
    <cfRule type="expression" dxfId="7091" priority="392">
      <formula>L393="NO CUMPLE"</formula>
    </cfRule>
    <cfRule type="expression" dxfId="7090" priority="393">
      <formula>L393="CUMPLE"</formula>
    </cfRule>
  </conditionalFormatting>
  <conditionalFormatting sqref="L393:L395">
    <cfRule type="cellIs" dxfId="7089" priority="390" operator="equal">
      <formula>"NO CUMPLE"</formula>
    </cfRule>
    <cfRule type="cellIs" dxfId="7088" priority="391" operator="equal">
      <formula>"CUMPLE"</formula>
    </cfRule>
  </conditionalFormatting>
  <conditionalFormatting sqref="K394:K395">
    <cfRule type="expression" dxfId="7087" priority="388">
      <formula>J394="NO CUMPLE"</formula>
    </cfRule>
    <cfRule type="expression" dxfId="7086" priority="389">
      <formula>J394="CUMPLE"</formula>
    </cfRule>
  </conditionalFormatting>
  <conditionalFormatting sqref="M394">
    <cfRule type="expression" dxfId="7085" priority="386">
      <formula>L394="NO CUMPLE"</formula>
    </cfRule>
    <cfRule type="expression" dxfId="7084" priority="387">
      <formula>L394="CUMPLE"</formula>
    </cfRule>
  </conditionalFormatting>
  <conditionalFormatting sqref="K396">
    <cfRule type="expression" dxfId="7083" priority="384">
      <formula>J396="NO CUMPLE"</formula>
    </cfRule>
    <cfRule type="expression" dxfId="7082" priority="385">
      <formula>J396="CUMPLE"</formula>
    </cfRule>
  </conditionalFormatting>
  <conditionalFormatting sqref="M396">
    <cfRule type="expression" dxfId="7081" priority="382">
      <formula>L396="NO CUMPLE"</formula>
    </cfRule>
    <cfRule type="expression" dxfId="7080" priority="383">
      <formula>L396="CUMPLE"</formula>
    </cfRule>
  </conditionalFormatting>
  <conditionalFormatting sqref="L396:L398">
    <cfRule type="cellIs" dxfId="7079" priority="380" operator="equal">
      <formula>"NO CUMPLE"</formula>
    </cfRule>
    <cfRule type="cellIs" dxfId="7078" priority="381" operator="equal">
      <formula>"CUMPLE"</formula>
    </cfRule>
  </conditionalFormatting>
  <conditionalFormatting sqref="K397:K398">
    <cfRule type="expression" dxfId="7077" priority="378">
      <formula>J397="NO CUMPLE"</formula>
    </cfRule>
    <cfRule type="expression" dxfId="7076" priority="379">
      <formula>J397="CUMPLE"</formula>
    </cfRule>
  </conditionalFormatting>
  <conditionalFormatting sqref="M397">
    <cfRule type="expression" dxfId="7075" priority="376">
      <formula>L397="NO CUMPLE"</formula>
    </cfRule>
    <cfRule type="expression" dxfId="7074" priority="377">
      <formula>L397="CUMPLE"</formula>
    </cfRule>
  </conditionalFormatting>
  <conditionalFormatting sqref="K399">
    <cfRule type="expression" dxfId="7073" priority="374">
      <formula>J399="NO CUMPLE"</formula>
    </cfRule>
    <cfRule type="expression" dxfId="7072" priority="375">
      <formula>J399="CUMPLE"</formula>
    </cfRule>
  </conditionalFormatting>
  <conditionalFormatting sqref="M399">
    <cfRule type="expression" dxfId="7071" priority="372">
      <formula>L399="NO CUMPLE"</formula>
    </cfRule>
    <cfRule type="expression" dxfId="7070" priority="373">
      <formula>L399="CUMPLE"</formula>
    </cfRule>
  </conditionalFormatting>
  <conditionalFormatting sqref="L399:L401">
    <cfRule type="cellIs" dxfId="7069" priority="370" operator="equal">
      <formula>"NO CUMPLE"</formula>
    </cfRule>
    <cfRule type="cellIs" dxfId="7068" priority="371" operator="equal">
      <formula>"CUMPLE"</formula>
    </cfRule>
  </conditionalFormatting>
  <conditionalFormatting sqref="K400:K401">
    <cfRule type="expression" dxfId="7067" priority="368">
      <formula>J400="NO CUMPLE"</formula>
    </cfRule>
    <cfRule type="expression" dxfId="7066" priority="369">
      <formula>J400="CUMPLE"</formula>
    </cfRule>
  </conditionalFormatting>
  <conditionalFormatting sqref="M400">
    <cfRule type="expression" dxfId="7065" priority="366">
      <formula>L400="NO CUMPLE"</formula>
    </cfRule>
    <cfRule type="expression" dxfId="7064" priority="367">
      <formula>L400="CUMPLE"</formula>
    </cfRule>
  </conditionalFormatting>
  <conditionalFormatting sqref="K409">
    <cfRule type="expression" dxfId="7063" priority="364">
      <formula>J409="NO CUMPLE"</formula>
    </cfRule>
    <cfRule type="expression" dxfId="7062" priority="365">
      <formula>J409="CUMPLE"</formula>
    </cfRule>
  </conditionalFormatting>
  <conditionalFormatting sqref="M409">
    <cfRule type="expression" dxfId="7061" priority="362">
      <formula>L409="NO CUMPLE"</formula>
    </cfRule>
    <cfRule type="expression" dxfId="7060" priority="363">
      <formula>L409="CUMPLE"</formula>
    </cfRule>
  </conditionalFormatting>
  <conditionalFormatting sqref="L409:L411">
    <cfRule type="cellIs" dxfId="7059" priority="360" operator="equal">
      <formula>"NO CUMPLE"</formula>
    </cfRule>
    <cfRule type="cellIs" dxfId="7058" priority="361" operator="equal">
      <formula>"CUMPLE"</formula>
    </cfRule>
  </conditionalFormatting>
  <conditionalFormatting sqref="K410:K411">
    <cfRule type="expression" dxfId="7057" priority="358">
      <formula>J410="NO CUMPLE"</formula>
    </cfRule>
    <cfRule type="expression" dxfId="7056" priority="359">
      <formula>J410="CUMPLE"</formula>
    </cfRule>
  </conditionalFormatting>
  <conditionalFormatting sqref="M410">
    <cfRule type="expression" dxfId="7055" priority="356">
      <formula>L410="NO CUMPLE"</formula>
    </cfRule>
    <cfRule type="expression" dxfId="7054" priority="357">
      <formula>L410="CUMPLE"</formula>
    </cfRule>
  </conditionalFormatting>
  <conditionalFormatting sqref="K412">
    <cfRule type="expression" dxfId="7053" priority="354">
      <formula>J412="NO CUMPLE"</formula>
    </cfRule>
    <cfRule type="expression" dxfId="7052" priority="355">
      <formula>J412="CUMPLE"</formula>
    </cfRule>
  </conditionalFormatting>
  <conditionalFormatting sqref="M412">
    <cfRule type="expression" dxfId="7051" priority="352">
      <formula>L412="NO CUMPLE"</formula>
    </cfRule>
    <cfRule type="expression" dxfId="7050" priority="353">
      <formula>L412="CUMPLE"</formula>
    </cfRule>
  </conditionalFormatting>
  <conditionalFormatting sqref="L412:L414">
    <cfRule type="cellIs" dxfId="7049" priority="350" operator="equal">
      <formula>"NO CUMPLE"</formula>
    </cfRule>
    <cfRule type="cellIs" dxfId="7048" priority="351" operator="equal">
      <formula>"CUMPLE"</formula>
    </cfRule>
  </conditionalFormatting>
  <conditionalFormatting sqref="K413:K414">
    <cfRule type="expression" dxfId="7047" priority="348">
      <formula>J413="NO CUMPLE"</formula>
    </cfRule>
    <cfRule type="expression" dxfId="7046" priority="349">
      <formula>J413="CUMPLE"</formula>
    </cfRule>
  </conditionalFormatting>
  <conditionalFormatting sqref="M413">
    <cfRule type="expression" dxfId="7045" priority="346">
      <formula>L413="NO CUMPLE"</formula>
    </cfRule>
    <cfRule type="expression" dxfId="7044" priority="347">
      <formula>L413="CUMPLE"</formula>
    </cfRule>
  </conditionalFormatting>
  <conditionalFormatting sqref="K415">
    <cfRule type="expression" dxfId="7043" priority="344">
      <formula>J415="NO CUMPLE"</formula>
    </cfRule>
    <cfRule type="expression" dxfId="7042" priority="345">
      <formula>J415="CUMPLE"</formula>
    </cfRule>
  </conditionalFormatting>
  <conditionalFormatting sqref="M415">
    <cfRule type="expression" dxfId="7041" priority="342">
      <formula>L415="NO CUMPLE"</formula>
    </cfRule>
    <cfRule type="expression" dxfId="7040" priority="343">
      <formula>L415="CUMPLE"</formula>
    </cfRule>
  </conditionalFormatting>
  <conditionalFormatting sqref="L415:L417">
    <cfRule type="cellIs" dxfId="7039" priority="340" operator="equal">
      <formula>"NO CUMPLE"</formula>
    </cfRule>
    <cfRule type="cellIs" dxfId="7038" priority="341" operator="equal">
      <formula>"CUMPLE"</formula>
    </cfRule>
  </conditionalFormatting>
  <conditionalFormatting sqref="K416:K417">
    <cfRule type="expression" dxfId="7037" priority="338">
      <formula>J416="NO CUMPLE"</formula>
    </cfRule>
    <cfRule type="expression" dxfId="7036" priority="339">
      <formula>J416="CUMPLE"</formula>
    </cfRule>
  </conditionalFormatting>
  <conditionalFormatting sqref="M416">
    <cfRule type="expression" dxfId="7035" priority="336">
      <formula>L416="NO CUMPLE"</formula>
    </cfRule>
    <cfRule type="expression" dxfId="7034" priority="337">
      <formula>L416="CUMPLE"</formula>
    </cfRule>
  </conditionalFormatting>
  <conditionalFormatting sqref="K418">
    <cfRule type="expression" dxfId="7033" priority="334">
      <formula>J418="NO CUMPLE"</formula>
    </cfRule>
    <cfRule type="expression" dxfId="7032" priority="335">
      <formula>J418="CUMPLE"</formula>
    </cfRule>
  </conditionalFormatting>
  <conditionalFormatting sqref="M418">
    <cfRule type="expression" dxfId="7031" priority="332">
      <formula>L418="NO CUMPLE"</formula>
    </cfRule>
    <cfRule type="expression" dxfId="7030" priority="333">
      <formula>L418="CUMPLE"</formula>
    </cfRule>
  </conditionalFormatting>
  <conditionalFormatting sqref="L418:L420">
    <cfRule type="cellIs" dxfId="7029" priority="330" operator="equal">
      <formula>"NO CUMPLE"</formula>
    </cfRule>
    <cfRule type="cellIs" dxfId="7028" priority="331" operator="equal">
      <formula>"CUMPLE"</formula>
    </cfRule>
  </conditionalFormatting>
  <conditionalFormatting sqref="K419:K420">
    <cfRule type="expression" dxfId="7027" priority="328">
      <formula>J419="NO CUMPLE"</formula>
    </cfRule>
    <cfRule type="expression" dxfId="7026" priority="329">
      <formula>J419="CUMPLE"</formula>
    </cfRule>
  </conditionalFormatting>
  <conditionalFormatting sqref="M419">
    <cfRule type="expression" dxfId="7025" priority="326">
      <formula>L419="NO CUMPLE"</formula>
    </cfRule>
    <cfRule type="expression" dxfId="7024" priority="327">
      <formula>L419="CUMPLE"</formula>
    </cfRule>
  </conditionalFormatting>
  <conditionalFormatting sqref="K421">
    <cfRule type="expression" dxfId="7023" priority="324">
      <formula>J421="NO CUMPLE"</formula>
    </cfRule>
    <cfRule type="expression" dxfId="7022" priority="325">
      <formula>J421="CUMPLE"</formula>
    </cfRule>
  </conditionalFormatting>
  <conditionalFormatting sqref="M421">
    <cfRule type="expression" dxfId="7021" priority="322">
      <formula>L421="NO CUMPLE"</formula>
    </cfRule>
    <cfRule type="expression" dxfId="7020" priority="323">
      <formula>L421="CUMPLE"</formula>
    </cfRule>
  </conditionalFormatting>
  <conditionalFormatting sqref="L421:L423">
    <cfRule type="cellIs" dxfId="7019" priority="320" operator="equal">
      <formula>"NO CUMPLE"</formula>
    </cfRule>
    <cfRule type="cellIs" dxfId="7018" priority="321" operator="equal">
      <formula>"CUMPLE"</formula>
    </cfRule>
  </conditionalFormatting>
  <conditionalFormatting sqref="K422:K423">
    <cfRule type="expression" dxfId="7017" priority="318">
      <formula>J422="NO CUMPLE"</formula>
    </cfRule>
    <cfRule type="expression" dxfId="7016" priority="319">
      <formula>J422="CUMPLE"</formula>
    </cfRule>
  </conditionalFormatting>
  <conditionalFormatting sqref="M422">
    <cfRule type="expression" dxfId="7015" priority="316">
      <formula>L422="NO CUMPLE"</formula>
    </cfRule>
    <cfRule type="expression" dxfId="7014" priority="317">
      <formula>L422="CUMPLE"</formula>
    </cfRule>
  </conditionalFormatting>
  <conditionalFormatting sqref="K431">
    <cfRule type="expression" dxfId="7013" priority="314">
      <formula>J431="NO CUMPLE"</formula>
    </cfRule>
    <cfRule type="expression" dxfId="7012" priority="315">
      <formula>J431="CUMPLE"</formula>
    </cfRule>
  </conditionalFormatting>
  <conditionalFormatting sqref="M431">
    <cfRule type="expression" dxfId="7011" priority="312">
      <formula>L431="NO CUMPLE"</formula>
    </cfRule>
    <cfRule type="expression" dxfId="7010" priority="313">
      <formula>L431="CUMPLE"</formula>
    </cfRule>
  </conditionalFormatting>
  <conditionalFormatting sqref="L431:L433">
    <cfRule type="cellIs" dxfId="7009" priority="310" operator="equal">
      <formula>"NO CUMPLE"</formula>
    </cfRule>
    <cfRule type="cellIs" dxfId="7008" priority="311" operator="equal">
      <formula>"CUMPLE"</formula>
    </cfRule>
  </conditionalFormatting>
  <conditionalFormatting sqref="K432:K433">
    <cfRule type="expression" dxfId="7007" priority="308">
      <formula>J432="NO CUMPLE"</formula>
    </cfRule>
    <cfRule type="expression" dxfId="7006" priority="309">
      <formula>J432="CUMPLE"</formula>
    </cfRule>
  </conditionalFormatting>
  <conditionalFormatting sqref="M432">
    <cfRule type="expression" dxfId="7005" priority="306">
      <formula>L432="NO CUMPLE"</formula>
    </cfRule>
    <cfRule type="expression" dxfId="7004" priority="307">
      <formula>L432="CUMPLE"</formula>
    </cfRule>
  </conditionalFormatting>
  <conditionalFormatting sqref="K434">
    <cfRule type="expression" dxfId="7003" priority="304">
      <formula>J434="NO CUMPLE"</formula>
    </cfRule>
    <cfRule type="expression" dxfId="7002" priority="305">
      <formula>J434="CUMPLE"</formula>
    </cfRule>
  </conditionalFormatting>
  <conditionalFormatting sqref="M434">
    <cfRule type="expression" dxfId="7001" priority="302">
      <formula>L434="NO CUMPLE"</formula>
    </cfRule>
    <cfRule type="expression" dxfId="7000" priority="303">
      <formula>L434="CUMPLE"</formula>
    </cfRule>
  </conditionalFormatting>
  <conditionalFormatting sqref="L434:L436">
    <cfRule type="cellIs" dxfId="6999" priority="300" operator="equal">
      <formula>"NO CUMPLE"</formula>
    </cfRule>
    <cfRule type="cellIs" dxfId="6998" priority="301" operator="equal">
      <formula>"CUMPLE"</formula>
    </cfRule>
  </conditionalFormatting>
  <conditionalFormatting sqref="K435:K436">
    <cfRule type="expression" dxfId="6997" priority="298">
      <formula>J435="NO CUMPLE"</formula>
    </cfRule>
    <cfRule type="expression" dxfId="6996" priority="299">
      <formula>J435="CUMPLE"</formula>
    </cfRule>
  </conditionalFormatting>
  <conditionalFormatting sqref="M435">
    <cfRule type="expression" dxfId="6995" priority="296">
      <formula>L435="NO CUMPLE"</formula>
    </cfRule>
    <cfRule type="expression" dxfId="6994" priority="297">
      <formula>L435="CUMPLE"</formula>
    </cfRule>
  </conditionalFormatting>
  <conditionalFormatting sqref="K437">
    <cfRule type="expression" dxfId="6993" priority="294">
      <formula>J437="NO CUMPLE"</formula>
    </cfRule>
    <cfRule type="expression" dxfId="6992" priority="295">
      <formula>J437="CUMPLE"</formula>
    </cfRule>
  </conditionalFormatting>
  <conditionalFormatting sqref="M437">
    <cfRule type="expression" dxfId="6991" priority="292">
      <formula>L437="NO CUMPLE"</formula>
    </cfRule>
    <cfRule type="expression" dxfId="6990" priority="293">
      <formula>L437="CUMPLE"</formula>
    </cfRule>
  </conditionalFormatting>
  <conditionalFormatting sqref="L437:L439">
    <cfRule type="cellIs" dxfId="6989" priority="290" operator="equal">
      <formula>"NO CUMPLE"</formula>
    </cfRule>
    <cfRule type="cellIs" dxfId="6988" priority="291" operator="equal">
      <formula>"CUMPLE"</formula>
    </cfRule>
  </conditionalFormatting>
  <conditionalFormatting sqref="K438:K439">
    <cfRule type="expression" dxfId="6987" priority="288">
      <formula>J438="NO CUMPLE"</formula>
    </cfRule>
    <cfRule type="expression" dxfId="6986" priority="289">
      <formula>J438="CUMPLE"</formula>
    </cfRule>
  </conditionalFormatting>
  <conditionalFormatting sqref="M438">
    <cfRule type="expression" dxfId="6985" priority="286">
      <formula>L438="NO CUMPLE"</formula>
    </cfRule>
    <cfRule type="expression" dxfId="6984" priority="287">
      <formula>L438="CUMPLE"</formula>
    </cfRule>
  </conditionalFormatting>
  <conditionalFormatting sqref="K440">
    <cfRule type="expression" dxfId="6983" priority="284">
      <formula>J440="NO CUMPLE"</formula>
    </cfRule>
    <cfRule type="expression" dxfId="6982" priority="285">
      <formula>J440="CUMPLE"</formula>
    </cfRule>
  </conditionalFormatting>
  <conditionalFormatting sqref="M440">
    <cfRule type="expression" dxfId="6981" priority="282">
      <formula>L440="NO CUMPLE"</formula>
    </cfRule>
    <cfRule type="expression" dxfId="6980" priority="283">
      <formula>L440="CUMPLE"</formula>
    </cfRule>
  </conditionalFormatting>
  <conditionalFormatting sqref="L440:L442">
    <cfRule type="cellIs" dxfId="6979" priority="280" operator="equal">
      <formula>"NO CUMPLE"</formula>
    </cfRule>
    <cfRule type="cellIs" dxfId="6978" priority="281" operator="equal">
      <formula>"CUMPLE"</formula>
    </cfRule>
  </conditionalFormatting>
  <conditionalFormatting sqref="K441:K442">
    <cfRule type="expression" dxfId="6977" priority="278">
      <formula>J441="NO CUMPLE"</formula>
    </cfRule>
    <cfRule type="expression" dxfId="6976" priority="279">
      <formula>J441="CUMPLE"</formula>
    </cfRule>
  </conditionalFormatting>
  <conditionalFormatting sqref="M441">
    <cfRule type="expression" dxfId="6975" priority="276">
      <formula>L441="NO CUMPLE"</formula>
    </cfRule>
    <cfRule type="expression" dxfId="6974" priority="277">
      <formula>L441="CUMPLE"</formula>
    </cfRule>
  </conditionalFormatting>
  <conditionalFormatting sqref="K443">
    <cfRule type="expression" dxfId="6973" priority="274">
      <formula>J443="NO CUMPLE"</formula>
    </cfRule>
    <cfRule type="expression" dxfId="6972" priority="275">
      <formula>J443="CUMPLE"</formula>
    </cfRule>
  </conditionalFormatting>
  <conditionalFormatting sqref="M443">
    <cfRule type="expression" dxfId="6971" priority="272">
      <formula>L443="NO CUMPLE"</formula>
    </cfRule>
    <cfRule type="expression" dxfId="6970" priority="273">
      <formula>L443="CUMPLE"</formula>
    </cfRule>
  </conditionalFormatting>
  <conditionalFormatting sqref="L443:L445">
    <cfRule type="cellIs" dxfId="6969" priority="270" operator="equal">
      <formula>"NO CUMPLE"</formula>
    </cfRule>
    <cfRule type="cellIs" dxfId="6968" priority="271" operator="equal">
      <formula>"CUMPLE"</formula>
    </cfRule>
  </conditionalFormatting>
  <conditionalFormatting sqref="K444:K445">
    <cfRule type="expression" dxfId="6967" priority="268">
      <formula>J444="NO CUMPLE"</formula>
    </cfRule>
    <cfRule type="expression" dxfId="6966" priority="269">
      <formula>J444="CUMPLE"</formula>
    </cfRule>
  </conditionalFormatting>
  <conditionalFormatting sqref="M444">
    <cfRule type="expression" dxfId="6965" priority="266">
      <formula>L444="NO CUMPLE"</formula>
    </cfRule>
    <cfRule type="expression" dxfId="6964" priority="267">
      <formula>L444="CUMPLE"</formula>
    </cfRule>
  </conditionalFormatting>
  <conditionalFormatting sqref="K453">
    <cfRule type="expression" dxfId="6963" priority="264">
      <formula>J453="NO CUMPLE"</formula>
    </cfRule>
    <cfRule type="expression" dxfId="6962" priority="265">
      <formula>J453="CUMPLE"</formula>
    </cfRule>
  </conditionalFormatting>
  <conditionalFormatting sqref="M453">
    <cfRule type="expression" dxfId="6961" priority="262">
      <formula>L453="NO CUMPLE"</formula>
    </cfRule>
    <cfRule type="expression" dxfId="6960" priority="263">
      <formula>L453="CUMPLE"</formula>
    </cfRule>
  </conditionalFormatting>
  <conditionalFormatting sqref="L453:L455">
    <cfRule type="cellIs" dxfId="6959" priority="260" operator="equal">
      <formula>"NO CUMPLE"</formula>
    </cfRule>
    <cfRule type="cellIs" dxfId="6958" priority="261" operator="equal">
      <formula>"CUMPLE"</formula>
    </cfRule>
  </conditionalFormatting>
  <conditionalFormatting sqref="K454:K455">
    <cfRule type="expression" dxfId="6957" priority="258">
      <formula>J454="NO CUMPLE"</formula>
    </cfRule>
    <cfRule type="expression" dxfId="6956" priority="259">
      <formula>J454="CUMPLE"</formula>
    </cfRule>
  </conditionalFormatting>
  <conditionalFormatting sqref="M454">
    <cfRule type="expression" dxfId="6955" priority="256">
      <formula>L454="NO CUMPLE"</formula>
    </cfRule>
    <cfRule type="expression" dxfId="6954" priority="257">
      <formula>L454="CUMPLE"</formula>
    </cfRule>
  </conditionalFormatting>
  <conditionalFormatting sqref="K456">
    <cfRule type="expression" dxfId="6953" priority="254">
      <formula>J456="NO CUMPLE"</formula>
    </cfRule>
    <cfRule type="expression" dxfId="6952" priority="255">
      <formula>J456="CUMPLE"</formula>
    </cfRule>
  </conditionalFormatting>
  <conditionalFormatting sqref="M456">
    <cfRule type="expression" dxfId="6951" priority="252">
      <formula>L456="NO CUMPLE"</formula>
    </cfRule>
    <cfRule type="expression" dxfId="6950" priority="253">
      <formula>L456="CUMPLE"</formula>
    </cfRule>
  </conditionalFormatting>
  <conditionalFormatting sqref="L456:L458">
    <cfRule type="cellIs" dxfId="6949" priority="250" operator="equal">
      <formula>"NO CUMPLE"</formula>
    </cfRule>
    <cfRule type="cellIs" dxfId="6948" priority="251" operator="equal">
      <formula>"CUMPLE"</formula>
    </cfRule>
  </conditionalFormatting>
  <conditionalFormatting sqref="K457:K458">
    <cfRule type="expression" dxfId="6947" priority="248">
      <formula>J457="NO CUMPLE"</formula>
    </cfRule>
    <cfRule type="expression" dxfId="6946" priority="249">
      <formula>J457="CUMPLE"</formula>
    </cfRule>
  </conditionalFormatting>
  <conditionalFormatting sqref="M457">
    <cfRule type="expression" dxfId="6945" priority="246">
      <formula>L457="NO CUMPLE"</formula>
    </cfRule>
    <cfRule type="expression" dxfId="6944" priority="247">
      <formula>L457="CUMPLE"</formula>
    </cfRule>
  </conditionalFormatting>
  <conditionalFormatting sqref="K459">
    <cfRule type="expression" dxfId="6943" priority="244">
      <formula>J459="NO CUMPLE"</formula>
    </cfRule>
    <cfRule type="expression" dxfId="6942" priority="245">
      <formula>J459="CUMPLE"</formula>
    </cfRule>
  </conditionalFormatting>
  <conditionalFormatting sqref="M459">
    <cfRule type="expression" dxfId="6941" priority="242">
      <formula>L459="NO CUMPLE"</formula>
    </cfRule>
    <cfRule type="expression" dxfId="6940" priority="243">
      <formula>L459="CUMPLE"</formula>
    </cfRule>
  </conditionalFormatting>
  <conditionalFormatting sqref="L459:L461">
    <cfRule type="cellIs" dxfId="6939" priority="240" operator="equal">
      <formula>"NO CUMPLE"</formula>
    </cfRule>
    <cfRule type="cellIs" dxfId="6938" priority="241" operator="equal">
      <formula>"CUMPLE"</formula>
    </cfRule>
  </conditionalFormatting>
  <conditionalFormatting sqref="K460:K461">
    <cfRule type="expression" dxfId="6937" priority="238">
      <formula>J460="NO CUMPLE"</formula>
    </cfRule>
    <cfRule type="expression" dxfId="6936" priority="239">
      <formula>J460="CUMPLE"</formula>
    </cfRule>
  </conditionalFormatting>
  <conditionalFormatting sqref="M460">
    <cfRule type="expression" dxfId="6935" priority="236">
      <formula>L460="NO CUMPLE"</formula>
    </cfRule>
    <cfRule type="expression" dxfId="6934" priority="237">
      <formula>L460="CUMPLE"</formula>
    </cfRule>
  </conditionalFormatting>
  <conditionalFormatting sqref="K462">
    <cfRule type="expression" dxfId="6933" priority="234">
      <formula>J462="NO CUMPLE"</formula>
    </cfRule>
    <cfRule type="expression" dxfId="6932" priority="235">
      <formula>J462="CUMPLE"</formula>
    </cfRule>
  </conditionalFormatting>
  <conditionalFormatting sqref="M462">
    <cfRule type="expression" dxfId="6931" priority="232">
      <formula>L462="NO CUMPLE"</formula>
    </cfRule>
    <cfRule type="expression" dxfId="6930" priority="233">
      <formula>L462="CUMPLE"</formula>
    </cfRule>
  </conditionalFormatting>
  <conditionalFormatting sqref="L462:L464">
    <cfRule type="cellIs" dxfId="6929" priority="230" operator="equal">
      <formula>"NO CUMPLE"</formula>
    </cfRule>
    <cfRule type="cellIs" dxfId="6928" priority="231" operator="equal">
      <formula>"CUMPLE"</formula>
    </cfRule>
  </conditionalFormatting>
  <conditionalFormatting sqref="K463:K464">
    <cfRule type="expression" dxfId="6927" priority="228">
      <formula>J463="NO CUMPLE"</formula>
    </cfRule>
    <cfRule type="expression" dxfId="6926" priority="229">
      <formula>J463="CUMPLE"</formula>
    </cfRule>
  </conditionalFormatting>
  <conditionalFormatting sqref="M463">
    <cfRule type="expression" dxfId="6925" priority="226">
      <formula>L463="NO CUMPLE"</formula>
    </cfRule>
    <cfRule type="expression" dxfId="6924" priority="227">
      <formula>L463="CUMPLE"</formula>
    </cfRule>
  </conditionalFormatting>
  <conditionalFormatting sqref="K465">
    <cfRule type="expression" dxfId="6923" priority="224">
      <formula>J465="NO CUMPLE"</formula>
    </cfRule>
    <cfRule type="expression" dxfId="6922" priority="225">
      <formula>J465="CUMPLE"</formula>
    </cfRule>
  </conditionalFormatting>
  <conditionalFormatting sqref="M465">
    <cfRule type="expression" dxfId="6921" priority="222">
      <formula>L465="NO CUMPLE"</formula>
    </cfRule>
    <cfRule type="expression" dxfId="6920" priority="223">
      <formula>L465="CUMPLE"</formula>
    </cfRule>
  </conditionalFormatting>
  <conditionalFormatting sqref="L465:L467">
    <cfRule type="cellIs" dxfId="6919" priority="220" operator="equal">
      <formula>"NO CUMPLE"</formula>
    </cfRule>
    <cfRule type="cellIs" dxfId="6918" priority="221" operator="equal">
      <formula>"CUMPLE"</formula>
    </cfRule>
  </conditionalFormatting>
  <conditionalFormatting sqref="K466:K467">
    <cfRule type="expression" dxfId="6917" priority="218">
      <formula>J466="NO CUMPLE"</formula>
    </cfRule>
    <cfRule type="expression" dxfId="6916" priority="219">
      <formula>J466="CUMPLE"</formula>
    </cfRule>
  </conditionalFormatting>
  <conditionalFormatting sqref="M466">
    <cfRule type="expression" dxfId="6915" priority="216">
      <formula>L466="NO CUMPLE"</formula>
    </cfRule>
    <cfRule type="expression" dxfId="6914" priority="217">
      <formula>L466="CUMPLE"</formula>
    </cfRule>
  </conditionalFormatting>
  <conditionalFormatting sqref="F16">
    <cfRule type="notContainsBlanks" dxfId="6913" priority="215">
      <formula>LEN(TRIM(F16))&gt;0</formula>
    </cfRule>
  </conditionalFormatting>
  <conditionalFormatting sqref="I16">
    <cfRule type="notContainsBlanks" dxfId="6912" priority="214">
      <formula>LEN(TRIM(I16))&gt;0</formula>
    </cfRule>
  </conditionalFormatting>
  <conditionalFormatting sqref="H19">
    <cfRule type="notContainsBlanks" dxfId="6911" priority="213">
      <formula>LEN(TRIM(H19))&gt;0</formula>
    </cfRule>
  </conditionalFormatting>
  <conditionalFormatting sqref="I19">
    <cfRule type="notContainsBlanks" dxfId="6910" priority="212">
      <formula>LEN(TRIM(I19))&gt;0</formula>
    </cfRule>
  </conditionalFormatting>
  <conditionalFormatting sqref="H22">
    <cfRule type="notContainsBlanks" dxfId="6909" priority="211">
      <formula>LEN(TRIM(H22))&gt;0</formula>
    </cfRule>
  </conditionalFormatting>
  <conditionalFormatting sqref="I22">
    <cfRule type="notContainsBlanks" dxfId="6908" priority="210">
      <formula>LEN(TRIM(I22))&gt;0</formula>
    </cfRule>
  </conditionalFormatting>
  <conditionalFormatting sqref="M15">
    <cfRule type="expression" dxfId="6907" priority="208">
      <formula>L15="NO CUMPLE"</formula>
    </cfRule>
    <cfRule type="expression" dxfId="6906" priority="209">
      <formula>L15="CUMPLE"</formula>
    </cfRule>
  </conditionalFormatting>
  <conditionalFormatting sqref="M18">
    <cfRule type="expression" dxfId="6905" priority="206">
      <formula>L18="NO CUMPLE"</formula>
    </cfRule>
    <cfRule type="expression" dxfId="6904" priority="207">
      <formula>L18="CUMPLE"</formula>
    </cfRule>
  </conditionalFormatting>
  <conditionalFormatting sqref="M21">
    <cfRule type="expression" dxfId="6903" priority="204">
      <formula>L21="NO CUMPLE"</formula>
    </cfRule>
    <cfRule type="expression" dxfId="6902" priority="205">
      <formula>L21="CUMPLE"</formula>
    </cfRule>
  </conditionalFormatting>
  <conditionalFormatting sqref="M24">
    <cfRule type="expression" dxfId="6901" priority="202">
      <formula>L24="NO CUMPLE"</formula>
    </cfRule>
    <cfRule type="expression" dxfId="6900" priority="203">
      <formula>L24="CUMPLE"</formula>
    </cfRule>
  </conditionalFormatting>
  <conditionalFormatting sqref="E60">
    <cfRule type="notContainsBlanks" dxfId="6899" priority="201">
      <formula>LEN(TRIM(E60))&gt;0</formula>
    </cfRule>
  </conditionalFormatting>
  <conditionalFormatting sqref="E63">
    <cfRule type="notContainsBlanks" dxfId="6898" priority="200">
      <formula>LEN(TRIM(E63))&gt;0</formula>
    </cfRule>
  </conditionalFormatting>
  <conditionalFormatting sqref="E66">
    <cfRule type="notContainsBlanks" dxfId="6897" priority="199">
      <formula>LEN(TRIM(E66))&gt;0</formula>
    </cfRule>
  </conditionalFormatting>
  <conditionalFormatting sqref="F66">
    <cfRule type="notContainsBlanks" dxfId="6896" priority="198">
      <formula>LEN(TRIM(F66))&gt;0</formula>
    </cfRule>
  </conditionalFormatting>
  <conditionalFormatting sqref="H66">
    <cfRule type="notContainsBlanks" dxfId="6895" priority="197">
      <formula>LEN(TRIM(H66))&gt;0</formula>
    </cfRule>
  </conditionalFormatting>
  <conditionalFormatting sqref="I66">
    <cfRule type="notContainsBlanks" dxfId="6894" priority="196">
      <formula>LEN(TRIM(I66))&gt;0</formula>
    </cfRule>
  </conditionalFormatting>
  <conditionalFormatting sqref="I69">
    <cfRule type="notContainsBlanks" dxfId="6893" priority="195">
      <formula>LEN(TRIM(I69))&gt;0</formula>
    </cfRule>
  </conditionalFormatting>
  <conditionalFormatting sqref="H85">
    <cfRule type="notContainsBlanks" dxfId="6892" priority="194">
      <formula>LEN(TRIM(H85))&gt;0</formula>
    </cfRule>
  </conditionalFormatting>
  <conditionalFormatting sqref="G85">
    <cfRule type="notContainsBlanks" dxfId="6891" priority="193">
      <formula>LEN(TRIM(G85))&gt;0</formula>
    </cfRule>
  </conditionalFormatting>
  <conditionalFormatting sqref="F85">
    <cfRule type="notContainsBlanks" dxfId="6890" priority="192">
      <formula>LEN(TRIM(F85))&gt;0</formula>
    </cfRule>
  </conditionalFormatting>
  <conditionalFormatting sqref="E85">
    <cfRule type="notContainsBlanks" dxfId="6889" priority="191">
      <formula>LEN(TRIM(E85))&gt;0</formula>
    </cfRule>
  </conditionalFormatting>
  <conditionalFormatting sqref="D85">
    <cfRule type="notContainsBlanks" dxfId="6888" priority="190">
      <formula>LEN(TRIM(D85))&gt;0</formula>
    </cfRule>
  </conditionalFormatting>
  <conditionalFormatting sqref="C85">
    <cfRule type="notContainsBlanks" dxfId="6887" priority="189">
      <formula>LEN(TRIM(C85))&gt;0</formula>
    </cfRule>
  </conditionalFormatting>
  <conditionalFormatting sqref="I85">
    <cfRule type="notContainsBlanks" dxfId="6886" priority="188">
      <formula>LEN(TRIM(I85))&gt;0</formula>
    </cfRule>
  </conditionalFormatting>
  <conditionalFormatting sqref="M81">
    <cfRule type="expression" dxfId="6885" priority="186">
      <formula>L81="NO CUMPLE"</formula>
    </cfRule>
    <cfRule type="expression" dxfId="6884" priority="187">
      <formula>L81="CUMPLE"</formula>
    </cfRule>
  </conditionalFormatting>
  <conditionalFormatting sqref="M84">
    <cfRule type="expression" dxfId="6883" priority="184">
      <formula>L84="NO CUMPLE"</formula>
    </cfRule>
    <cfRule type="expression" dxfId="6882" priority="185">
      <formula>L84="CUMPLE"</formula>
    </cfRule>
  </conditionalFormatting>
  <conditionalFormatting sqref="M87">
    <cfRule type="expression" dxfId="6881" priority="182">
      <formula>L87="NO CUMPLE"</formula>
    </cfRule>
    <cfRule type="expression" dxfId="6880" priority="183">
      <formula>L87="CUMPLE"</formula>
    </cfRule>
  </conditionalFormatting>
  <conditionalFormatting sqref="M62">
    <cfRule type="expression" dxfId="6879" priority="180">
      <formula>L62="NO CUMPLE"</formula>
    </cfRule>
    <cfRule type="expression" dxfId="6878" priority="181">
      <formula>L62="CUMPLE"</formula>
    </cfRule>
  </conditionalFormatting>
  <conditionalFormatting sqref="M59">
    <cfRule type="expression" dxfId="6877" priority="178">
      <formula>L59="NO CUMPLE"</formula>
    </cfRule>
    <cfRule type="expression" dxfId="6876" priority="179">
      <formula>L59="CUMPLE"</formula>
    </cfRule>
  </conditionalFormatting>
  <conditionalFormatting sqref="M65">
    <cfRule type="expression" dxfId="6875" priority="176">
      <formula>L65="NO CUMPLE"</formula>
    </cfRule>
    <cfRule type="expression" dxfId="6874" priority="177">
      <formula>L65="CUMPLE"</formula>
    </cfRule>
  </conditionalFormatting>
  <conditionalFormatting sqref="M68">
    <cfRule type="expression" dxfId="6873" priority="174">
      <formula>L68="NO CUMPLE"</formula>
    </cfRule>
    <cfRule type="expression" dxfId="6872" priority="175">
      <formula>L68="CUMPLE"</formula>
    </cfRule>
  </conditionalFormatting>
  <conditionalFormatting sqref="M71">
    <cfRule type="expression" dxfId="6871" priority="172">
      <formula>L71="NO CUMPLE"</formula>
    </cfRule>
    <cfRule type="expression" dxfId="6870" priority="173">
      <formula>L71="CUMPLE"</formula>
    </cfRule>
  </conditionalFormatting>
  <conditionalFormatting sqref="G104">
    <cfRule type="notContainsBlanks" dxfId="6869" priority="171">
      <formula>LEN(TRIM(G104))&gt;0</formula>
    </cfRule>
  </conditionalFormatting>
  <conditionalFormatting sqref="I104">
    <cfRule type="notContainsBlanks" dxfId="6868" priority="170">
      <formula>LEN(TRIM(I104))&gt;0</formula>
    </cfRule>
  </conditionalFormatting>
  <conditionalFormatting sqref="M37:M46">
    <cfRule type="expression" dxfId="6867" priority="168">
      <formula>L37="NO CUMPLE"</formula>
    </cfRule>
    <cfRule type="expression" dxfId="6866" priority="169">
      <formula>L37="CUMPLE"</formula>
    </cfRule>
  </conditionalFormatting>
  <conditionalFormatting sqref="S57">
    <cfRule type="cellIs" dxfId="6865" priority="166" operator="greaterThan">
      <formula>0</formula>
    </cfRule>
    <cfRule type="cellIs" dxfId="6864" priority="167" operator="equal">
      <formula>0</formula>
    </cfRule>
  </conditionalFormatting>
  <conditionalFormatting sqref="S60">
    <cfRule type="cellIs" dxfId="6863" priority="164" operator="greaterThan">
      <formula>0</formula>
    </cfRule>
    <cfRule type="cellIs" dxfId="6862" priority="165" operator="equal">
      <formula>0</formula>
    </cfRule>
  </conditionalFormatting>
  <conditionalFormatting sqref="S63">
    <cfRule type="cellIs" dxfId="6861" priority="162" operator="greaterThan">
      <formula>0</formula>
    </cfRule>
    <cfRule type="cellIs" dxfId="6860" priority="163" operator="equal">
      <formula>0</formula>
    </cfRule>
  </conditionalFormatting>
  <conditionalFormatting sqref="S66">
    <cfRule type="cellIs" dxfId="6859" priority="160" operator="greaterThan">
      <formula>0</formula>
    </cfRule>
    <cfRule type="cellIs" dxfId="6858" priority="161" operator="equal">
      <formula>0</formula>
    </cfRule>
  </conditionalFormatting>
  <conditionalFormatting sqref="S69">
    <cfRule type="cellIs" dxfId="6857" priority="158" operator="greaterThan">
      <formula>0</formula>
    </cfRule>
    <cfRule type="cellIs" dxfId="6856" priority="159" operator="equal">
      <formula>0</formula>
    </cfRule>
  </conditionalFormatting>
  <conditionalFormatting sqref="N60">
    <cfRule type="expression" dxfId="6855" priority="155">
      <formula>N60=" "</formula>
    </cfRule>
    <cfRule type="expression" dxfId="6854" priority="156">
      <formula>N60="NO PRESENTÓ CERTIFICADO"</formula>
    </cfRule>
    <cfRule type="expression" dxfId="6853" priority="157">
      <formula>N60="PRESENTÓ CERTIFICADO"</formula>
    </cfRule>
  </conditionalFormatting>
  <conditionalFormatting sqref="P60">
    <cfRule type="expression" dxfId="6852" priority="142">
      <formula>Q60="NO SUBSANABLE"</formula>
    </cfRule>
    <cfRule type="expression" dxfId="6851" priority="144">
      <formula>Q60="REQUERIMIENTOS SUBSANADOS"</formula>
    </cfRule>
    <cfRule type="expression" dxfId="6850" priority="145">
      <formula>Q60="PENDIENTES POR SUBSANAR"</formula>
    </cfRule>
    <cfRule type="expression" dxfId="6849" priority="150">
      <formula>Q60="SIN OBSERVACIÓN"</formula>
    </cfRule>
    <cfRule type="containsBlanks" dxfId="6848" priority="151">
      <formula>LEN(TRIM(P60))=0</formula>
    </cfRule>
  </conditionalFormatting>
  <conditionalFormatting sqref="O60">
    <cfRule type="cellIs" dxfId="6847" priority="143" operator="equal">
      <formula>"PENDIENTE POR DESCRIPCIÓN"</formula>
    </cfRule>
    <cfRule type="cellIs" dxfId="6846" priority="147" operator="equal">
      <formula>"DESCRIPCIÓN INSUFICIENTE"</formula>
    </cfRule>
    <cfRule type="cellIs" dxfId="6845" priority="148" operator="equal">
      <formula>"NO ESTÁ ACORDE A ITEM 5.2.1 (T.R.)"</formula>
    </cfRule>
    <cfRule type="cellIs" dxfId="6844" priority="149" operator="equal">
      <formula>"ACORDE A ITEM 5.2.1 (T.R.)"</formula>
    </cfRule>
  </conditionalFormatting>
  <conditionalFormatting sqref="Q60">
    <cfRule type="containsBlanks" dxfId="6843" priority="137">
      <formula>LEN(TRIM(Q60))=0</formula>
    </cfRule>
    <cfRule type="cellIs" dxfId="6842" priority="146" operator="equal">
      <formula>"REQUERIMIENTOS SUBSANADOS"</formula>
    </cfRule>
    <cfRule type="containsText" dxfId="6841" priority="152" operator="containsText" text="NO SUBSANABLE">
      <formula>NOT(ISERROR(SEARCH("NO SUBSANABLE",Q60)))</formula>
    </cfRule>
    <cfRule type="containsText" dxfId="6840" priority="153" operator="containsText" text="PENDIENTES POR SUBSANAR">
      <formula>NOT(ISERROR(SEARCH("PENDIENTES POR SUBSANAR",Q60)))</formula>
    </cfRule>
    <cfRule type="containsText" dxfId="6839" priority="154" operator="containsText" text="SIN OBSERVACIÓN">
      <formula>NOT(ISERROR(SEARCH("SIN OBSERVACIÓN",Q60)))</formula>
    </cfRule>
  </conditionalFormatting>
  <conditionalFormatting sqref="N63">
    <cfRule type="expression" dxfId="6838" priority="133">
      <formula>N63=" "</formula>
    </cfRule>
    <cfRule type="expression" dxfId="6837" priority="134">
      <formula>N63="NO PRESENTÓ CERTIFICADO"</formula>
    </cfRule>
    <cfRule type="expression" dxfId="6836" priority="135">
      <formula>N63="PRESENTÓ CERTIFICADO"</formula>
    </cfRule>
  </conditionalFormatting>
  <conditionalFormatting sqref="P63">
    <cfRule type="expression" dxfId="6835" priority="120">
      <formula>Q63="NO SUBSANABLE"</formula>
    </cfRule>
    <cfRule type="expression" dxfId="6834" priority="122">
      <formula>Q63="REQUERIMIENTOS SUBSANADOS"</formula>
    </cfRule>
    <cfRule type="expression" dxfId="6833" priority="123">
      <formula>Q63="PENDIENTES POR SUBSANAR"</formula>
    </cfRule>
    <cfRule type="expression" dxfId="6832" priority="128">
      <formula>Q63="SIN OBSERVACIÓN"</formula>
    </cfRule>
    <cfRule type="containsBlanks" dxfId="6831" priority="129">
      <formula>LEN(TRIM(P63))=0</formula>
    </cfRule>
  </conditionalFormatting>
  <conditionalFormatting sqref="O63">
    <cfRule type="cellIs" dxfId="6830" priority="121" operator="equal">
      <formula>"PENDIENTE POR DESCRIPCIÓN"</formula>
    </cfRule>
    <cfRule type="cellIs" dxfId="6829" priority="125" operator="equal">
      <formula>"DESCRIPCIÓN INSUFICIENTE"</formula>
    </cfRule>
    <cfRule type="cellIs" dxfId="6828" priority="126" operator="equal">
      <formula>"NO ESTÁ ACORDE A ITEM 5.2.1 (T.R.)"</formula>
    </cfRule>
    <cfRule type="cellIs" dxfId="6827" priority="127" operator="equal">
      <formula>"ACORDE A ITEM 5.2.1 (T.R.)"</formula>
    </cfRule>
  </conditionalFormatting>
  <conditionalFormatting sqref="Q63">
    <cfRule type="containsBlanks" dxfId="6826" priority="115">
      <formula>LEN(TRIM(Q63))=0</formula>
    </cfRule>
    <cfRule type="cellIs" dxfId="6825" priority="124" operator="equal">
      <formula>"REQUERIMIENTOS SUBSANADOS"</formula>
    </cfRule>
    <cfRule type="containsText" dxfId="6824" priority="130" operator="containsText" text="NO SUBSANABLE">
      <formula>NOT(ISERROR(SEARCH("NO SUBSANABLE",Q63)))</formula>
    </cfRule>
    <cfRule type="containsText" dxfId="6823" priority="131" operator="containsText" text="PENDIENTES POR SUBSANAR">
      <formula>NOT(ISERROR(SEARCH("PENDIENTES POR SUBSANAR",Q63)))</formula>
    </cfRule>
    <cfRule type="containsText" dxfId="6822" priority="132" operator="containsText" text="SIN OBSERVACIÓN">
      <formula>NOT(ISERROR(SEARCH("SIN OBSERVACIÓN",Q63)))</formula>
    </cfRule>
  </conditionalFormatting>
  <conditionalFormatting sqref="N66">
    <cfRule type="expression" dxfId="6821" priority="111">
      <formula>N66=" "</formula>
    </cfRule>
    <cfRule type="expression" dxfId="6820" priority="112">
      <formula>N66="NO PRESENTÓ CERTIFICADO"</formula>
    </cfRule>
    <cfRule type="expression" dxfId="6819" priority="113">
      <formula>N66="PRESENTÓ CERTIFICADO"</formula>
    </cfRule>
  </conditionalFormatting>
  <conditionalFormatting sqref="P66">
    <cfRule type="expression" dxfId="6818" priority="98">
      <formula>Q66="NO SUBSANABLE"</formula>
    </cfRule>
    <cfRule type="expression" dxfId="6817" priority="100">
      <formula>Q66="REQUERIMIENTOS SUBSANADOS"</formula>
    </cfRule>
    <cfRule type="expression" dxfId="6816" priority="101">
      <formula>Q66="PENDIENTES POR SUBSANAR"</formula>
    </cfRule>
    <cfRule type="expression" dxfId="6815" priority="106">
      <formula>Q66="SIN OBSERVACIÓN"</formula>
    </cfRule>
    <cfRule type="containsBlanks" dxfId="6814" priority="107">
      <formula>LEN(TRIM(P66))=0</formula>
    </cfRule>
  </conditionalFormatting>
  <conditionalFormatting sqref="O66">
    <cfRule type="cellIs" dxfId="6813" priority="99" operator="equal">
      <formula>"PENDIENTE POR DESCRIPCIÓN"</formula>
    </cfRule>
    <cfRule type="cellIs" dxfId="6812" priority="103" operator="equal">
      <formula>"DESCRIPCIÓN INSUFICIENTE"</formula>
    </cfRule>
    <cfRule type="cellIs" dxfId="6811" priority="104" operator="equal">
      <formula>"NO ESTÁ ACORDE A ITEM 5.2.1 (T.R.)"</formula>
    </cfRule>
    <cfRule type="cellIs" dxfId="6810" priority="105" operator="equal">
      <formula>"ACORDE A ITEM 5.2.1 (T.R.)"</formula>
    </cfRule>
  </conditionalFormatting>
  <conditionalFormatting sqref="Q66">
    <cfRule type="containsBlanks" dxfId="6809" priority="93">
      <formula>LEN(TRIM(Q66))=0</formula>
    </cfRule>
    <cfRule type="cellIs" dxfId="6808" priority="102" operator="equal">
      <formula>"REQUERIMIENTOS SUBSANADOS"</formula>
    </cfRule>
    <cfRule type="containsText" dxfId="6807" priority="108" operator="containsText" text="NO SUBSANABLE">
      <formula>NOT(ISERROR(SEARCH("NO SUBSANABLE",Q66)))</formula>
    </cfRule>
    <cfRule type="containsText" dxfId="6806" priority="109" operator="containsText" text="PENDIENTES POR SUBSANAR">
      <formula>NOT(ISERROR(SEARCH("PENDIENTES POR SUBSANAR",Q66)))</formula>
    </cfRule>
    <cfRule type="containsText" dxfId="6805" priority="110" operator="containsText" text="SIN OBSERVACIÓN">
      <formula>NOT(ISERROR(SEARCH("SIN OBSERVACIÓN",Q66)))</formula>
    </cfRule>
  </conditionalFormatting>
  <conditionalFormatting sqref="N69">
    <cfRule type="expression" dxfId="6804" priority="89">
      <formula>N69=" "</formula>
    </cfRule>
    <cfRule type="expression" dxfId="6803" priority="90">
      <formula>N69="NO PRESENTÓ CERTIFICADO"</formula>
    </cfRule>
    <cfRule type="expression" dxfId="6802" priority="91">
      <formula>N69="PRESENTÓ CERTIFICADO"</formula>
    </cfRule>
  </conditionalFormatting>
  <conditionalFormatting sqref="P69">
    <cfRule type="expression" dxfId="6801" priority="76">
      <formula>Q69="NO SUBSANABLE"</formula>
    </cfRule>
    <cfRule type="expression" dxfId="6800" priority="78">
      <formula>Q69="REQUERIMIENTOS SUBSANADOS"</formula>
    </cfRule>
    <cfRule type="expression" dxfId="6799" priority="79">
      <formula>Q69="PENDIENTES POR SUBSANAR"</formula>
    </cfRule>
    <cfRule type="expression" dxfId="6798" priority="84">
      <formula>Q69="SIN OBSERVACIÓN"</formula>
    </cfRule>
    <cfRule type="containsBlanks" dxfId="6797" priority="85">
      <formula>LEN(TRIM(P69))=0</formula>
    </cfRule>
  </conditionalFormatting>
  <conditionalFormatting sqref="O69">
    <cfRule type="cellIs" dxfId="6796" priority="77" operator="equal">
      <formula>"PENDIENTE POR DESCRIPCIÓN"</formula>
    </cfRule>
    <cfRule type="cellIs" dxfId="6795" priority="81" operator="equal">
      <formula>"DESCRIPCIÓN INSUFICIENTE"</formula>
    </cfRule>
    <cfRule type="cellIs" dxfId="6794" priority="82" operator="equal">
      <formula>"NO ESTÁ ACORDE A ITEM 5.2.1 (T.R.)"</formula>
    </cfRule>
    <cfRule type="cellIs" dxfId="6793" priority="83" operator="equal">
      <formula>"ACORDE A ITEM 5.2.1 (T.R.)"</formula>
    </cfRule>
  </conditionalFormatting>
  <conditionalFormatting sqref="Q69">
    <cfRule type="containsBlanks" dxfId="6792" priority="71">
      <formula>LEN(TRIM(Q69))=0</formula>
    </cfRule>
    <cfRule type="cellIs" dxfId="6791" priority="80" operator="equal">
      <formula>"REQUERIMIENTOS SUBSANADOS"</formula>
    </cfRule>
    <cfRule type="containsText" dxfId="6790" priority="86" operator="containsText" text="NO SUBSANABLE">
      <formula>NOT(ISERROR(SEARCH("NO SUBSANABLE",Q69)))</formula>
    </cfRule>
    <cfRule type="containsText" dxfId="6789" priority="87" operator="containsText" text="PENDIENTES POR SUBSANAR">
      <formula>NOT(ISERROR(SEARCH("PENDIENTES POR SUBSANAR",Q69)))</formula>
    </cfRule>
    <cfRule type="containsText" dxfId="6788" priority="88" operator="containsText" text="SIN OBSERVACIÓN">
      <formula>NOT(ISERROR(SEARCH("SIN OBSERVACIÓN",Q69)))</formula>
    </cfRule>
  </conditionalFormatting>
  <conditionalFormatting sqref="N79 N82 N85">
    <cfRule type="expression" dxfId="6787" priority="67">
      <formula>N79=" "</formula>
    </cfRule>
    <cfRule type="expression" dxfId="6786" priority="68">
      <formula>N79="NO PRESENTÓ CERTIFICADO"</formula>
    </cfRule>
    <cfRule type="expression" dxfId="6785" priority="69">
      <formula>N79="PRESENTÓ CERTIFICADO"</formula>
    </cfRule>
  </conditionalFormatting>
  <conditionalFormatting sqref="O79 O82 O85">
    <cfRule type="cellIs" dxfId="6784" priority="63" operator="equal">
      <formula>"PENDIENTE POR DESCRIPCIÓN"</formula>
    </cfRule>
    <cfRule type="cellIs" dxfId="6783" priority="64" operator="equal">
      <formula>"DESCRIPCIÓN INSUFICIENTE"</formula>
    </cfRule>
    <cfRule type="cellIs" dxfId="6782" priority="65" operator="equal">
      <formula>"NO ESTÁ ACORDE A ITEM 5.2.1 (T.R.)"</formula>
    </cfRule>
    <cfRule type="cellIs" dxfId="6781" priority="66" operator="equal">
      <formula>"ACORDE A ITEM 5.2.1 (T.R.)"</formula>
    </cfRule>
  </conditionalFormatting>
  <conditionalFormatting sqref="M112:M115">
    <cfRule type="expression" dxfId="6780" priority="61">
      <formula>L112="NO CUMPLE"</formula>
    </cfRule>
    <cfRule type="expression" dxfId="6779" priority="62">
      <formula>L112="CUMPLE"</formula>
    </cfRule>
  </conditionalFormatting>
  <conditionalFormatting sqref="R60 R63 R66 R69">
    <cfRule type="containsBlanks" dxfId="6778" priority="56">
      <formula>LEN(TRIM(R60))=0</formula>
    </cfRule>
    <cfRule type="cellIs" dxfId="6777" priority="57" operator="equal">
      <formula>"NO CUMPLEN CON LO SOLICITADO"</formula>
    </cfRule>
    <cfRule type="cellIs" dxfId="6776" priority="58" operator="equal">
      <formula>"CUMPLEN CON LO SOLICITADO"</formula>
    </cfRule>
    <cfRule type="cellIs" dxfId="6775" priority="59" operator="equal">
      <formula>"PENDIENTES"</formula>
    </cfRule>
    <cfRule type="cellIs" dxfId="6774" priority="60" operator="equal">
      <formula>"NINGUNO"</formula>
    </cfRule>
  </conditionalFormatting>
  <conditionalFormatting sqref="R35">
    <cfRule type="containsBlanks" dxfId="6773" priority="51">
      <formula>LEN(TRIM(R35))=0</formula>
    </cfRule>
    <cfRule type="cellIs" dxfId="6772" priority="52" operator="equal">
      <formula>"NO CUMPLEN CON LO SOLICITADO"</formula>
    </cfRule>
    <cfRule type="cellIs" dxfId="6771" priority="53" operator="equal">
      <formula>"CUMPLEN CON LO SOLICITADO"</formula>
    </cfRule>
    <cfRule type="cellIs" dxfId="6770" priority="54" operator="equal">
      <formula>"PENDIENTES"</formula>
    </cfRule>
    <cfRule type="cellIs" dxfId="6769" priority="55" operator="equal">
      <formula>"NINGUNO"</formula>
    </cfRule>
  </conditionalFormatting>
  <conditionalFormatting sqref="R38 R41 R44">
    <cfRule type="containsBlanks" dxfId="6768" priority="46">
      <formula>LEN(TRIM(R38))=0</formula>
    </cfRule>
    <cfRule type="cellIs" dxfId="6767" priority="47" operator="equal">
      <formula>"NO CUMPLEN CON LO SOLICITADO"</formula>
    </cfRule>
    <cfRule type="cellIs" dxfId="6766" priority="48" operator="equal">
      <formula>"CUMPLEN CON LO SOLICITADO"</formula>
    </cfRule>
    <cfRule type="cellIs" dxfId="6765" priority="49" operator="equal">
      <formula>"PENDIENTES"</formula>
    </cfRule>
    <cfRule type="cellIs" dxfId="6764" priority="50" operator="equal">
      <formula>"NINGUNO"</formula>
    </cfRule>
  </conditionalFormatting>
  <conditionalFormatting sqref="R13 R16">
    <cfRule type="containsBlanks" dxfId="6763" priority="41">
      <formula>LEN(TRIM(R13))=0</formula>
    </cfRule>
    <cfRule type="cellIs" dxfId="6762" priority="42" operator="equal">
      <formula>"NO CUMPLEN CON LO SOLICITADO"</formula>
    </cfRule>
    <cfRule type="cellIs" dxfId="6761" priority="43" operator="equal">
      <formula>"CUMPLEN CON LO SOLICITADO"</formula>
    </cfRule>
    <cfRule type="cellIs" dxfId="6760" priority="44" operator="equal">
      <formula>"PENDIENTES"</formula>
    </cfRule>
    <cfRule type="cellIs" dxfId="6759" priority="45" operator="equal">
      <formula>"NINGUNO"</formula>
    </cfRule>
  </conditionalFormatting>
  <conditionalFormatting sqref="R22">
    <cfRule type="containsBlanks" dxfId="6758" priority="36">
      <formula>LEN(TRIM(R22))=0</formula>
    </cfRule>
    <cfRule type="cellIs" dxfId="6757" priority="37" operator="equal">
      <formula>"NO CUMPLEN CON LO SOLICITADO"</formula>
    </cfRule>
    <cfRule type="cellIs" dxfId="6756" priority="38" operator="equal">
      <formula>"CUMPLEN CON LO SOLICITADO"</formula>
    </cfRule>
    <cfRule type="cellIs" dxfId="6755" priority="39" operator="equal">
      <formula>"PENDIENTES"</formula>
    </cfRule>
    <cfRule type="cellIs" dxfId="6754" priority="40" operator="equal">
      <formula>"NINGUNO"</formula>
    </cfRule>
  </conditionalFormatting>
  <conditionalFormatting sqref="Q107">
    <cfRule type="containsBlanks" dxfId="6753" priority="22">
      <formula>LEN(TRIM(Q107))=0</formula>
    </cfRule>
    <cfRule type="cellIs" dxfId="6752" priority="30" operator="equal">
      <formula>"REQUERIMIENTOS SUBSANADOS"</formula>
    </cfRule>
    <cfRule type="containsText" dxfId="6751" priority="33" operator="containsText" text="NO SUBSANABLE">
      <formula>NOT(ISERROR(SEARCH("NO SUBSANABLE",Q107)))</formula>
    </cfRule>
    <cfRule type="containsText" dxfId="6750" priority="34" operator="containsText" text="PENDIENTES POR SUBSANAR">
      <formula>NOT(ISERROR(SEARCH("PENDIENTES POR SUBSANAR",Q107)))</formula>
    </cfRule>
    <cfRule type="containsText" dxfId="6749" priority="35" operator="containsText" text="SIN OBSERVACIÓN">
      <formula>NOT(ISERROR(SEARCH("SIN OBSERVACIÓN",Q107)))</formula>
    </cfRule>
  </conditionalFormatting>
  <conditionalFormatting sqref="R107">
    <cfRule type="containsBlanks" dxfId="6748" priority="21">
      <formula>LEN(TRIM(R107))=0</formula>
    </cfRule>
    <cfRule type="cellIs" dxfId="6747" priority="23" operator="equal">
      <formula>"NO CUMPLEN CON LO SOLICITADO"</formula>
    </cfRule>
    <cfRule type="cellIs" dxfId="6746" priority="24" operator="equal">
      <formula>"CUMPLEN CON LO SOLICITADO"</formula>
    </cfRule>
    <cfRule type="cellIs" dxfId="6745" priority="25" operator="equal">
      <formula>"PENDIENTES"</formula>
    </cfRule>
    <cfRule type="cellIs" dxfId="6744" priority="26" operator="equal">
      <formula>"NINGUNO"</formula>
    </cfRule>
  </conditionalFormatting>
  <conditionalFormatting sqref="P110">
    <cfRule type="expression" dxfId="6743" priority="11">
      <formula>Q110="NO SUBSANABLE"</formula>
    </cfRule>
    <cfRule type="expression" dxfId="6742" priority="12">
      <formula>Q110="REQUERIMIENTOS SUBSANADOS"</formula>
    </cfRule>
    <cfRule type="expression" dxfId="6741" priority="13">
      <formula>Q110="PENDIENTES POR SUBSANAR"</formula>
    </cfRule>
    <cfRule type="expression" dxfId="6740" priority="14">
      <formula>Q110="SIN OBSERVACIÓN"</formula>
    </cfRule>
    <cfRule type="containsBlanks" dxfId="6739" priority="15">
      <formula>LEN(TRIM(P110))=0</formula>
    </cfRule>
  </conditionalFormatting>
  <conditionalFormatting sqref="P107">
    <cfRule type="expression" dxfId="6738" priority="6">
      <formula>Q107="NO SUBSANABLE"</formula>
    </cfRule>
    <cfRule type="expression" dxfId="6737" priority="7">
      <formula>Q107="REQUERIMIENTOS SUBSANADOS"</formula>
    </cfRule>
    <cfRule type="expression" dxfId="6736" priority="8">
      <formula>Q107="PENDIENTES POR SUBSANAR"</formula>
    </cfRule>
    <cfRule type="expression" dxfId="6735" priority="9">
      <formula>Q107="SIN OBSERVACIÓN"</formula>
    </cfRule>
    <cfRule type="containsBlanks" dxfId="6734" priority="10">
      <formula>LEN(TRIM(P107))=0</formula>
    </cfRule>
  </conditionalFormatting>
  <conditionalFormatting sqref="P19">
    <cfRule type="expression" dxfId="6733" priority="1">
      <formula>Q19="NO SUBSANABLE"</formula>
    </cfRule>
    <cfRule type="expression" dxfId="6732" priority="2">
      <formula>Q19="REQUERIMIENTOS SUBSANADOS"</formula>
    </cfRule>
    <cfRule type="expression" dxfId="6731" priority="3">
      <formula>Q19="PENDIENTES POR SUBSANAR"</formula>
    </cfRule>
    <cfRule type="expression" dxfId="6730" priority="4">
      <formula>Q19="SIN OBSERVACIÓN"</formula>
    </cfRule>
    <cfRule type="containsBlanks" dxfId="6729" priority="5">
      <formula>LEN(TRIM(P19))=0</formula>
    </cfRule>
  </conditionalFormatting>
  <dataValidations count="8">
    <dataValidation type="list" allowBlank="1" showInputMessage="1" showErrorMessage="1" sqref="R41 R333 R44 R16 R25 R69 R63 R66 R35 R47 R57 R651 R660 R657 R654 R79 R85 R82 R88 R91 R101 R22 R104 R110 R113 R123 R129 R126 R132 R135 R145 R151 R148 R154 R157 R167 R173 R170 R176 R179 R189 R195 R192 R198 R201 R211 R217 R214 R220 R223 R233 R239 R236 R242 R245 R255 R261 R258 R264 R267 R277 R283 R280 R286 R289 R299 R305 R302 R308 R311 R321 R327 R324 R330 R19 R355 R343 R349 R346 R352 R377 R365 R371 R368 R374 R399 R387 R393 R390 R396 R421 R409 R415 R412 R418 R443 R431 R437 R434 R440 R465 R453 R459 R456 R462 R487 R475 R481 R478 R484 R509 R497 R503 R500 R506 R531 R519 R525 R522 R528 R553 R541 R547 R544 R550 R575 R563 R569 R566 R572 R597 R585 R591 R588 R594 R619 R607 R613 R610 R616 R641 R629 R635 R632 R638 R663 R60 R38 R13 R107">
      <formula1>"NINGUNO, PENDIENTES, CUMPLEN CON LO SOLICITADO, NO CUMPLEN CON LO SOLICITADO"</formula1>
    </dataValidation>
    <dataValidation type="list" allowBlank="1" showInputMessage="1" showErrorMessage="1" sqref="Q13 Q333 Q16 Q22 Q25 Q35 Q41 Q38 Q44 Q47 Q57 Q60 Q660 Q19 Q66 Q79 Q85 Q82 Q88 Q91 Q101 Q69 Q104 Q110 Q113 Q123 Q129 Q126 Q132 Q135 Q145 Q151 Q148 Q154 Q157 Q167 Q173 Q170 Q176 Q179 Q189 Q195 Q192 Q198 Q201 Q211 Q217 Q214 Q220 Q223 Q233 Q239 Q236 Q242 Q245 Q255 Q261 Q258 Q264 Q267 Q277 Q283 Q280 Q286 Q289 Q299 Q305 Q302 Q308 Q311 Q321 Q327 Q324 Q330 Q63 Q355 Q343 Q349 Q346 Q352 Q377 Q365 Q371 Q368 Q374 Q399 Q387 Q393 Q390 Q396 Q421 Q409 Q415 Q412 Q418 Q443 Q431 Q437 Q434 Q440 Q465 Q453 Q459 Q456 Q462 Q487 Q475 Q481 Q478 Q484 Q509 Q497 Q503 Q500 Q506 Q531 Q519 Q525 Q522 Q528 Q553 Q541 Q547 Q544 Q550 Q575 Q563 Q569 Q566 Q572 Q597 Q585 Q591 Q588 Q594 Q619 Q607 Q613 Q610 Q616 Q641 Q629 Q635 Q632 Q638 Q663 Q651 Q657 Q654 Q107">
      <formula1>"SIN OBSERVACIÓN, PENDIENTES POR SUBSANAR, REQUERIMIENTOS SUBSANADOS, NO SUBSANABLE"</formula1>
    </dataValidation>
    <dataValidation type="list" allowBlank="1" showInputMessage="1" showErrorMessage="1" sqref="N13 N333 N16 N22 N25 N35 N330 N19 N44 N47 N57 N60 N654 N63 N66 N651 N657 N69 N88 N91 N101 N107 N104 N110 N113 N123 N129 N126 N132 N135 N145 N151 N148 N154 N157 N167 N173 N170 N176 N179 N189 N195 N192 N198 N201 N211 N217 N214 N220 N223 N233 N239 N236 N242 N245 N255 N261 N258 N264 N267 N277 N283 N280 N286 N289 N299 N305 N302 N308 N311 N321 N327 N324 N38 N41 N355 N352 N343 N349 N346 N377 N374 N365 N371 N368 N399 N396 N387 N393 N390 N421 N418 N409 N415 N412 N443 N440 N431 N437 N434 N465 N462 N453 N459 N456 N487 N484 N475 N481 N478 N509 N506 N497 N503 N500 N531 N528 N519 N525 N522 N553 N550 N541 N547 N544 N575 N572 N563 N569 N566 N597 N594 N585 N591 N588 N619 N616 N607 N613 N610 N641 N638 N629 N635 N632 N663 N660 N79 N82 N85">
      <formula1>"PRESENTÓ CERTIFICADO,NO PRESENTÓ CERTIFICADO"</formula1>
    </dataValidation>
    <dataValidation type="list" allowBlank="1" showInputMessage="1" showErrorMessage="1" sqref="H13 H663 H16 H19 H25 H35 H41 H38 H44 H47 H57 H63 H60 H22 H69 H79 H82 H88 H91 H101 H107 H104 H110 H113 H123 H129 H126 H132 H135 H145 H151 H148 H154 H157 H167 H173 H170 H176 H179 H189 H195 H192 H198 H201 H211 H217 H214 H220 H223 H233 H239 H236 H242 H245 H255 H261 H258 H264 H267 H277 H283 H280 H286 H289 H299 H305 H302 H308 H311 H321 H327 H324 H330 H333 H343 H349 H346 H352 H355 H365 H371 H368 H374 H377 H387 H393 H390 H396 H399 H409 H415 H412 H418 H421 H431 H437 H434 H440 H443 H453 H459 H456 H462 H465 H475 H481 H478 H484 H487 H497 H503 H500 H506 H509 H519 H525 H522 H528 H531 H541 H547 H544 H550 H553 H563 H569 H566 H572 H575 H585 H591 H588 H594 H597 H607 H613 H610 H616 H619 H629 H635 H632 H638 H641 H651 H657 H654 H660 H66 H85">
      <formula1>"I,C,UT"</formula1>
    </dataValidation>
    <dataValidation type="list" allowBlank="1" showInputMessage="1" showErrorMessage="1" sqref="J35:J49 J211:J225 J189:J203 J233:J247 L189:L203 J79:J93 J57:J71 J167:J181 J145:J159 J255:J269 J123:J137 L35:L49 J101:J115 L57:L71 J13:J27 J321:J335 L211:L225 L123:L137 L167:L181 L13:L27 J629:J643 L651:L665 L101:L115 L79:L93 L629:L643 L145:L159 L233:L247 J277:J291 L255:L269 J299:J313 L277:L291 L299:L313 J343:J357 L321:L335 J365:J379 L343:L357 J387:J401 L365:L379 J409:J423 L387:L401 J431:J445 L409:L423 J453:J467 L431:L445 J475:J489 L475:L489 J497:J511 L497:L511 J519:J533 L519:L533 J541:J555 L541:L555 J563:J577 L563:L577 J585:J599 L585:L599 J607:J621 L607:L621 J651:J665 L453:L467">
      <formula1>",CUMPLE,NO CUMPLE"</formula1>
    </dataValidation>
    <dataValidation type="list" allowBlank="1" showInputMessage="1" showErrorMessage="1" sqref="O13 O333 O16 O22 O25 O35 O330 O19 O44 O47 O57 O60 O654 O63 O66 O651 O657 O69 O88 O91 O101 O107 O104 O110 O113 O123 O129 O126 O132 O135 O145 O151 O148 O154 O157 O167 O173 O170 O176 O179 O189 O195 O192 O198 O201 O211 O217 O214 O220 O223 O233 O239 O236 O242 O245 O255 O261 O258 O264 O267 O277 O283 O280 O286 O289 O299 O305 O302 O308 O311 O321 O327 O324 O38 O41 O355 O352 O343 O349 O346 O377 O374 O365 O371 O368 O399 O396 O387 O393 O390 O421 O418 O409 O415 O412 O443 O440 O431 O437 O434 O465 O462 O453 O459 O456 O487 O484 O475 O481 O478 O509 O506 O497 O503 O500 O531 O528 O519 O525 O522 O553 O550 O541 O547 O544 O575 O572 O563 O569 O566 O597 O594 O585 O591 O588 O619 O616 O607 O613 O610 O641 O638 O629 O635 O632 O663 O660 O79 O82 O85">
      <formula1>"ACORDE A ITEM 5.2.1 (T.R.),NO ESTÁ ACORDE A ITEM 5.2.1 (T.R.),DESCRIPCIÓN INSUFICIENTE,PENDIENTE POR DESCRIPCIÓN"</formula1>
    </dataValidation>
    <dataValidation type="list" allowBlank="1" showInputMessage="1" showErrorMessage="1" sqref="B10 B32 B54 B76 B98 B120 B142 B164 B186 B208 B230 B252 B274 B296 B318">
      <formula1>"1,2,3,4,5,6,7,8,9,10,11,12,13,14,15"</formula1>
    </dataValidation>
    <dataValidation type="list" allowBlank="1" showInputMessage="1" showErrorMessage="1" sqref="T13:T27 T35:T49 T57:T71 T79:T93 T101:T115 T123:T137 T145:T159 T167:T181 T189:T203 T211:T225 T233:T247 T255:T269 T277:T291 T299:T313 T321:T335 T343:T357 T365:T379 T387:T401 T409:T423 T431:T445 T453:T467 T475:T489 T497:T511 T519:T533 T541:T555 T563:T577 T585:T599 T607:T621 T629:T643 T651:T665">
      <formula1>"SI,NO"</formula1>
    </dataValidation>
  </dataValidations>
  <pageMargins left="0.7" right="0.7" top="0.75" bottom="0.75" header="0.3" footer="0.3"/>
  <pageSetup paperSize="9" orientation="portrait" horizontalDpi="4294967292"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670"/>
  <sheetViews>
    <sheetView zoomScale="55" zoomScaleNormal="55" workbookViewId="0">
      <selection activeCell="J15" sqref="J15"/>
    </sheetView>
  </sheetViews>
  <sheetFormatPr baseColWidth="10" defaultColWidth="11.42578125" defaultRowHeight="30" customHeight="1"/>
  <cols>
    <col min="1" max="1" width="6" style="31" customWidth="1"/>
    <col min="2" max="2" width="6.85546875" style="31" bestFit="1" customWidth="1"/>
    <col min="3" max="3" width="27.85546875" style="20" customWidth="1"/>
    <col min="4" max="4" width="17" style="20" customWidth="1"/>
    <col min="5" max="5" width="17.28515625" style="34" customWidth="1"/>
    <col min="6" max="6" width="29.42578125" style="35" customWidth="1"/>
    <col min="7" max="7" width="12.5703125" style="35" customWidth="1"/>
    <col min="8" max="9" width="16.7109375" style="20" customWidth="1"/>
    <col min="10" max="10" width="18.42578125" style="20" bestFit="1" customWidth="1"/>
    <col min="11" max="11" width="11.28515625" style="20" customWidth="1"/>
    <col min="12" max="12" width="18.42578125" style="20" customWidth="1"/>
    <col min="13" max="13" width="12" style="20" customWidth="1"/>
    <col min="14" max="14" width="24.7109375" style="20" customWidth="1"/>
    <col min="15" max="15" width="25.5703125" style="20" customWidth="1"/>
    <col min="16" max="16" width="39.5703125" style="20" customWidth="1"/>
    <col min="17" max="17" width="32.28515625" style="20" customWidth="1"/>
    <col min="18" max="18" width="24.42578125" style="20" customWidth="1"/>
    <col min="19" max="19" width="22.140625" style="20" customWidth="1"/>
    <col min="20" max="20" width="41.7109375" style="20" customWidth="1"/>
    <col min="21" max="22" width="11.42578125" style="20"/>
    <col min="23" max="23" width="11.42578125" style="36"/>
    <col min="24" max="24" width="39.5703125" style="36" customWidth="1"/>
    <col min="25" max="25" width="22.85546875" style="36" customWidth="1"/>
    <col min="26" max="26" width="32.42578125" style="36" customWidth="1"/>
    <col min="27" max="27" width="11.42578125" style="20"/>
    <col min="28" max="29" width="11.42578125" style="20" customWidth="1"/>
    <col min="30" max="30" width="35.140625" style="20" hidden="1" customWidth="1"/>
    <col min="31" max="31" width="23.5703125" style="20" hidden="1" customWidth="1"/>
    <col min="32" max="35" width="11.42578125" style="20" hidden="1" customWidth="1"/>
    <col min="36" max="36" width="11.42578125" style="20" customWidth="1"/>
    <col min="37" max="16384" width="11.42578125" style="20"/>
  </cols>
  <sheetData>
    <row r="1" spans="1:35" ht="39.950000000000003" customHeight="1">
      <c r="B1" s="476" t="s">
        <v>266</v>
      </c>
      <c r="C1" s="477"/>
      <c r="D1" s="477"/>
      <c r="E1" s="477"/>
      <c r="F1" s="477"/>
      <c r="G1" s="477"/>
      <c r="H1" s="477"/>
      <c r="I1" s="477"/>
      <c r="J1" s="477"/>
      <c r="K1" s="477"/>
      <c r="L1" s="477"/>
      <c r="M1" s="477"/>
      <c r="N1" s="477"/>
      <c r="O1" s="477"/>
      <c r="P1" s="477"/>
      <c r="Q1" s="477"/>
      <c r="R1" s="477"/>
      <c r="S1" s="478"/>
      <c r="W1" s="20"/>
      <c r="X1" s="20"/>
      <c r="Y1" s="20"/>
      <c r="Z1" s="20"/>
    </row>
    <row r="2" spans="1:35" s="23" customFormat="1" ht="12.75" customHeight="1">
      <c r="A2" s="21"/>
      <c r="B2" s="21"/>
      <c r="C2" s="22"/>
      <c r="D2" s="22"/>
      <c r="E2" s="22"/>
      <c r="F2" s="22"/>
      <c r="G2" s="22"/>
      <c r="H2" s="22"/>
      <c r="I2" s="20"/>
      <c r="J2" s="20"/>
      <c r="K2" s="20"/>
      <c r="L2" s="20"/>
      <c r="M2" s="20"/>
    </row>
    <row r="3" spans="1:35" s="23" customFormat="1" ht="279" customHeight="1">
      <c r="B3" s="473" t="s">
        <v>267</v>
      </c>
      <c r="C3" s="474"/>
      <c r="D3" s="474"/>
      <c r="E3" s="474"/>
      <c r="F3" s="474"/>
      <c r="G3" s="474"/>
      <c r="H3" s="474"/>
      <c r="I3" s="474"/>
      <c r="J3" s="474"/>
      <c r="K3" s="474"/>
      <c r="L3" s="474"/>
      <c r="M3" s="474"/>
      <c r="N3" s="474"/>
      <c r="O3" s="474"/>
      <c r="P3" s="474"/>
      <c r="Q3" s="474"/>
      <c r="R3" s="474"/>
      <c r="S3" s="475"/>
    </row>
    <row r="4" spans="1:35" s="23" customFormat="1" ht="12.75" customHeight="1">
      <c r="F4" s="479"/>
      <c r="G4" s="479"/>
      <c r="H4" s="479"/>
      <c r="I4" s="479"/>
      <c r="J4" s="479"/>
      <c r="K4" s="479"/>
      <c r="L4" s="479"/>
      <c r="M4" s="479"/>
      <c r="N4" s="479"/>
      <c r="O4" s="20"/>
      <c r="P4" s="20"/>
    </row>
    <row r="5" spans="1:35" s="23" customFormat="1" ht="30.75" customHeight="1">
      <c r="F5" s="480" t="s">
        <v>63</v>
      </c>
      <c r="G5" s="481"/>
      <c r="H5" s="24" t="s">
        <v>64</v>
      </c>
      <c r="L5" s="482" t="s">
        <v>31</v>
      </c>
      <c r="M5" s="482"/>
      <c r="N5" s="483" t="s">
        <v>0</v>
      </c>
      <c r="O5" s="483"/>
      <c r="P5" s="354" t="s">
        <v>1</v>
      </c>
    </row>
    <row r="6" spans="1:35" s="23" customFormat="1" ht="18">
      <c r="F6" s="659">
        <v>887803</v>
      </c>
      <c r="G6" s="660"/>
      <c r="H6" s="661">
        <v>1</v>
      </c>
      <c r="L6" s="482"/>
      <c r="M6" s="482"/>
      <c r="N6" s="662">
        <v>181946826</v>
      </c>
      <c r="O6" s="662"/>
      <c r="P6" s="25">
        <f>+ROUND(N6/$F$6,0)</f>
        <v>205</v>
      </c>
    </row>
    <row r="7" spans="1:35" s="23" customFormat="1" ht="12.75" customHeight="1">
      <c r="A7" s="26"/>
      <c r="B7" s="26"/>
      <c r="C7" s="27"/>
      <c r="D7" s="28"/>
      <c r="E7" s="29"/>
      <c r="F7" s="20"/>
      <c r="G7" s="20"/>
      <c r="H7" s="20"/>
      <c r="I7" s="30"/>
      <c r="J7" s="20"/>
      <c r="K7" s="20"/>
      <c r="L7" s="20"/>
      <c r="M7" s="20"/>
    </row>
    <row r="8" spans="1:35" ht="15">
      <c r="W8" s="20"/>
      <c r="X8" s="20"/>
      <c r="Y8" s="20"/>
      <c r="Z8" s="20"/>
    </row>
    <row r="9" spans="1:35" ht="15">
      <c r="W9" s="20"/>
      <c r="X9" s="20"/>
      <c r="Y9" s="20"/>
      <c r="Z9" s="20"/>
    </row>
    <row r="10" spans="1:35" ht="74.25" customHeight="1">
      <c r="B10" s="94">
        <v>1</v>
      </c>
      <c r="C10" s="486" t="s">
        <v>410</v>
      </c>
      <c r="D10" s="487"/>
      <c r="E10" s="488"/>
      <c r="F10" s="489" t="str">
        <f>IFERROR(VLOOKUP(B10,LISTA_OFERENTES,2,FALSE)," ")</f>
        <v>SERVISEL S.A.S</v>
      </c>
      <c r="G10" s="490"/>
      <c r="H10" s="490"/>
      <c r="I10" s="490"/>
      <c r="J10" s="490"/>
      <c r="K10" s="490"/>
      <c r="L10" s="490"/>
      <c r="M10" s="490"/>
      <c r="N10" s="490"/>
      <c r="O10" s="491"/>
      <c r="P10" s="492" t="s">
        <v>102</v>
      </c>
      <c r="Q10" s="493"/>
      <c r="R10" s="494"/>
      <c r="S10" s="1">
        <f>5-(INT(COUNTBLANK(C13:C27))-10)</f>
        <v>2</v>
      </c>
      <c r="T10" s="2"/>
    </row>
    <row r="11" spans="1:35" s="136" customFormat="1" ht="33.75" customHeight="1">
      <c r="B11" s="460" t="s">
        <v>43</v>
      </c>
      <c r="C11" s="462" t="s">
        <v>14</v>
      </c>
      <c r="D11" s="462" t="s">
        <v>15</v>
      </c>
      <c r="E11" s="462" t="s">
        <v>16</v>
      </c>
      <c r="F11" s="462" t="s">
        <v>17</v>
      </c>
      <c r="G11" s="462" t="s">
        <v>18</v>
      </c>
      <c r="H11" s="462" t="s">
        <v>19</v>
      </c>
      <c r="I11" s="462" t="s">
        <v>20</v>
      </c>
      <c r="J11" s="464" t="s">
        <v>50</v>
      </c>
      <c r="K11" s="465"/>
      <c r="L11" s="465"/>
      <c r="M11" s="466"/>
      <c r="N11" s="462" t="s">
        <v>76</v>
      </c>
      <c r="O11" s="462" t="s">
        <v>77</v>
      </c>
      <c r="P11" s="137" t="s">
        <v>78</v>
      </c>
      <c r="Q11" s="137"/>
      <c r="R11" s="462" t="s">
        <v>79</v>
      </c>
      <c r="S11" s="462" t="s">
        <v>80</v>
      </c>
      <c r="T11" s="462" t="s">
        <v>178</v>
      </c>
      <c r="U11" s="138"/>
      <c r="V11" s="138"/>
      <c r="W11" s="470" t="s">
        <v>97</v>
      </c>
      <c r="X11" s="471"/>
      <c r="Y11" s="472"/>
      <c r="Z11" s="162" t="s">
        <v>98</v>
      </c>
    </row>
    <row r="12" spans="1:35" s="136" customFormat="1" ht="63" customHeight="1">
      <c r="B12" s="461"/>
      <c r="C12" s="463"/>
      <c r="D12" s="463"/>
      <c r="E12" s="463"/>
      <c r="F12" s="463"/>
      <c r="G12" s="463"/>
      <c r="H12" s="463"/>
      <c r="I12" s="463"/>
      <c r="J12" s="467" t="s">
        <v>122</v>
      </c>
      <c r="K12" s="468"/>
      <c r="L12" s="468"/>
      <c r="M12" s="469"/>
      <c r="N12" s="463"/>
      <c r="O12" s="463"/>
      <c r="P12" s="3" t="s">
        <v>12</v>
      </c>
      <c r="Q12" s="3" t="s">
        <v>81</v>
      </c>
      <c r="R12" s="463"/>
      <c r="S12" s="463"/>
      <c r="T12" s="463"/>
      <c r="U12" s="138"/>
      <c r="V12" s="138"/>
      <c r="W12" s="32">
        <v>1</v>
      </c>
      <c r="X12" s="33" t="str">
        <f>IFERROR(VLOOKUP(W12,LISTA_OFERENTES,2,FALSE)," ")</f>
        <v>SERVISEL S.A.S</v>
      </c>
      <c r="Y12" s="33" t="str">
        <f t="shared" ref="Y12:Y27" ca="1" si="0">VLOOKUP(X12,BANDERA,2,FALSE)</f>
        <v>CUMPLE</v>
      </c>
      <c r="Z12" s="11" t="str">
        <f ca="1">IF(Y12="CUMPLE","H","NH")</f>
        <v>H</v>
      </c>
      <c r="AD12" s="33" t="str">
        <f>X12</f>
        <v>SERVISEL S.A.S</v>
      </c>
      <c r="AE12" s="87" t="str">
        <f ca="1">INDIRECT("T"&amp;AH12)</f>
        <v>CUMPLE</v>
      </c>
      <c r="AG12" s="11" t="s">
        <v>110</v>
      </c>
      <c r="AH12" s="86">
        <v>28</v>
      </c>
      <c r="AI12" s="85"/>
    </row>
    <row r="13" spans="1:35" s="5" customFormat="1" ht="24.95" customHeight="1">
      <c r="A13" s="10"/>
      <c r="B13" s="495">
        <v>1</v>
      </c>
      <c r="C13" s="687">
        <v>25</v>
      </c>
      <c r="D13" s="687">
        <v>18</v>
      </c>
      <c r="E13" s="687" t="s">
        <v>375</v>
      </c>
      <c r="F13" s="663" t="s">
        <v>374</v>
      </c>
      <c r="G13" s="688">
        <v>650.12</v>
      </c>
      <c r="H13" s="665" t="s">
        <v>152</v>
      </c>
      <c r="I13" s="666">
        <v>1</v>
      </c>
      <c r="J13" s="667" t="s">
        <v>380</v>
      </c>
      <c r="K13" s="135">
        <v>451215</v>
      </c>
      <c r="L13" s="667" t="s">
        <v>379</v>
      </c>
      <c r="M13" s="135">
        <v>461915</v>
      </c>
      <c r="N13" s="668" t="s">
        <v>411</v>
      </c>
      <c r="O13" s="668" t="s">
        <v>412</v>
      </c>
      <c r="P13" s="669"/>
      <c r="Q13" s="670" t="s">
        <v>413</v>
      </c>
      <c r="R13" s="670" t="s">
        <v>414</v>
      </c>
      <c r="S13" s="420">
        <f>IF(COUNTIF(J13:M15,"CUMPLE")&gt;=1,(G13*I13),0)* (IF(N13="PRESENTÓ CERTIFICADO",1,0))* (IF(O13="ACORDE A ITEM 5.2.1 (T.R.)",1,0) )* ( IF(OR(Q13="SIN OBSERVACIÓN", Q13="REQUERIMIENTOS SUBSANADOS"),1,0)) *(IF(OR(R13="NINGUNO", R13="CUMPLEN CON LO SOLICITADO"),1,0))</f>
        <v>650.12</v>
      </c>
      <c r="T13" s="671" t="s">
        <v>415</v>
      </c>
      <c r="W13" s="32">
        <v>2</v>
      </c>
      <c r="X13" s="33" t="str">
        <f t="shared" ref="X13:X41" si="1">IFERROR(VLOOKUP(W13,LISTA_OFERENTES,2,FALSE)," ")</f>
        <v>FRISSON TECHNOLOGIES S.A.S</v>
      </c>
      <c r="Y13" s="33" t="str">
        <f t="shared" ca="1" si="0"/>
        <v>CUMPLE</v>
      </c>
      <c r="Z13" s="11" t="str">
        <f t="shared" ref="Z13:Z41" ca="1" si="2">IF(Y13="CUMPLE","H","NH")</f>
        <v>H</v>
      </c>
      <c r="AD13" s="33" t="str">
        <f t="shared" ref="AD13:AD41" si="3">X13</f>
        <v>FRISSON TECHNOLOGIES S.A.S</v>
      </c>
      <c r="AE13" s="87" t="str">
        <f t="shared" ref="AE13:AE41" ca="1" si="4">INDIRECT("T"&amp;AH13)</f>
        <v>CUMPLE</v>
      </c>
      <c r="AF13" s="8"/>
      <c r="AG13" s="11" t="s">
        <v>110</v>
      </c>
      <c r="AH13" s="86">
        <f t="shared" ref="AH13:AH41" si="5">AH12+AI$13</f>
        <v>50</v>
      </c>
      <c r="AI13" s="484">
        <v>22</v>
      </c>
    </row>
    <row r="14" spans="1:35" s="5" customFormat="1" ht="24.95" customHeight="1">
      <c r="A14" s="10"/>
      <c r="B14" s="496"/>
      <c r="C14" s="691"/>
      <c r="D14" s="691"/>
      <c r="E14" s="691"/>
      <c r="F14" s="672"/>
      <c r="G14" s="692"/>
      <c r="H14" s="674"/>
      <c r="I14" s="675"/>
      <c r="J14" s="667" t="s">
        <v>379</v>
      </c>
      <c r="K14" s="135">
        <v>461715</v>
      </c>
      <c r="L14" s="667" t="s">
        <v>380</v>
      </c>
      <c r="M14" s="135">
        <v>721517</v>
      </c>
      <c r="N14" s="676"/>
      <c r="O14" s="676"/>
      <c r="P14" s="677"/>
      <c r="Q14" s="678"/>
      <c r="R14" s="678"/>
      <c r="S14" s="421"/>
      <c r="T14" s="679"/>
      <c r="W14" s="32">
        <v>3</v>
      </c>
      <c r="X14" s="33" t="str">
        <f t="shared" si="1"/>
        <v>SEGURIDAD ATLAS LTDA.</v>
      </c>
      <c r="Y14" s="33" t="str">
        <f t="shared" ca="1" si="0"/>
        <v>CUMPLE</v>
      </c>
      <c r="Z14" s="11" t="str">
        <f t="shared" ca="1" si="2"/>
        <v>H</v>
      </c>
      <c r="AD14" s="33" t="str">
        <f t="shared" si="3"/>
        <v>SEGURIDAD ATLAS LTDA.</v>
      </c>
      <c r="AE14" s="87" t="str">
        <f t="shared" ca="1" si="4"/>
        <v>CUMPLE</v>
      </c>
      <c r="AF14" s="8"/>
      <c r="AG14" s="11" t="s">
        <v>110</v>
      </c>
      <c r="AH14" s="86">
        <f t="shared" si="5"/>
        <v>72</v>
      </c>
      <c r="AI14" s="485"/>
    </row>
    <row r="15" spans="1:35" s="5" customFormat="1" ht="24.95" customHeight="1">
      <c r="A15" s="10"/>
      <c r="B15" s="497"/>
      <c r="C15" s="695"/>
      <c r="D15" s="695"/>
      <c r="E15" s="695"/>
      <c r="F15" s="680"/>
      <c r="G15" s="696"/>
      <c r="H15" s="682"/>
      <c r="I15" s="683"/>
      <c r="J15" s="667" t="s">
        <v>380</v>
      </c>
      <c r="K15" s="135">
        <v>461716</v>
      </c>
      <c r="L15" s="667"/>
      <c r="M15" s="135"/>
      <c r="N15" s="684"/>
      <c r="O15" s="684"/>
      <c r="P15" s="685"/>
      <c r="Q15" s="686"/>
      <c r="R15" s="686"/>
      <c r="S15" s="422"/>
      <c r="T15" s="679"/>
      <c r="W15" s="32">
        <v>4</v>
      </c>
      <c r="X15" s="33" t="str">
        <f t="shared" si="1"/>
        <v>SECURITY SHOPS LTDA</v>
      </c>
      <c r="Y15" s="33" t="str">
        <f t="shared" ca="1" si="0"/>
        <v>CUMPLE</v>
      </c>
      <c r="Z15" s="11" t="str">
        <f t="shared" ca="1" si="2"/>
        <v>H</v>
      </c>
      <c r="AD15" s="33" t="str">
        <f t="shared" si="3"/>
        <v>SECURITY SHOPS LTDA</v>
      </c>
      <c r="AE15" s="87" t="str">
        <f t="shared" ca="1" si="4"/>
        <v>CUMPLE</v>
      </c>
      <c r="AF15" s="8"/>
      <c r="AG15" s="11" t="s">
        <v>110</v>
      </c>
      <c r="AH15" s="86">
        <f t="shared" si="5"/>
        <v>94</v>
      </c>
      <c r="AI15" s="485"/>
    </row>
    <row r="16" spans="1:35" s="5" customFormat="1" ht="24.95" customHeight="1">
      <c r="A16" s="10"/>
      <c r="B16" s="495">
        <v>2</v>
      </c>
      <c r="C16" s="663">
        <v>13</v>
      </c>
      <c r="D16" s="663">
        <v>11</v>
      </c>
      <c r="E16" s="663" t="s">
        <v>373</v>
      </c>
      <c r="F16" s="663" t="s">
        <v>374</v>
      </c>
      <c r="G16" s="664">
        <v>458.01</v>
      </c>
      <c r="H16" s="665" t="s">
        <v>152</v>
      </c>
      <c r="I16" s="666">
        <v>1</v>
      </c>
      <c r="J16" s="667" t="s">
        <v>380</v>
      </c>
      <c r="K16" s="135">
        <v>451215</v>
      </c>
      <c r="L16" s="667" t="s">
        <v>379</v>
      </c>
      <c r="M16" s="135">
        <v>461915</v>
      </c>
      <c r="N16" s="668" t="s">
        <v>411</v>
      </c>
      <c r="O16" s="668" t="s">
        <v>412</v>
      </c>
      <c r="P16" s="689"/>
      <c r="Q16" s="690" t="s">
        <v>413</v>
      </c>
      <c r="R16" s="690" t="s">
        <v>414</v>
      </c>
      <c r="S16" s="420">
        <f t="shared" ref="S16" si="6">IF(COUNTIF(J16:M18,"CUMPLE")&gt;=1,(G16*I16),0)* (IF(N16="PRESENTÓ CERTIFICADO",1,0))* (IF(O16="ACORDE A ITEM 5.2.1 (T.R.)",1,0) )* ( IF(OR(Q16="SIN OBSERVACIÓN", Q16="REQUERIMIENTOS SUBSANADOS"),1,0)) *(IF(OR(R16="NINGUNO", R16="CUMPLEN CON LO SOLICITADO"),1,0))</f>
        <v>458.01</v>
      </c>
      <c r="T16" s="679"/>
      <c r="W16" s="32">
        <v>5</v>
      </c>
      <c r="X16" s="33" t="str">
        <f t="shared" si="1"/>
        <v>CYS TECNOLOGIA SAS</v>
      </c>
      <c r="Y16" s="33" t="str">
        <f t="shared" ca="1" si="0"/>
        <v>CUMPLE</v>
      </c>
      <c r="Z16" s="11" t="str">
        <f t="shared" ca="1" si="2"/>
        <v>H</v>
      </c>
      <c r="AD16" s="33" t="str">
        <f t="shared" si="3"/>
        <v>CYS TECNOLOGIA SAS</v>
      </c>
      <c r="AE16" s="87" t="str">
        <f t="shared" ca="1" si="4"/>
        <v>CUMPLE</v>
      </c>
      <c r="AF16" s="8"/>
      <c r="AG16" s="11" t="s">
        <v>110</v>
      </c>
      <c r="AH16" s="86">
        <f t="shared" si="5"/>
        <v>116</v>
      </c>
      <c r="AI16" s="485"/>
    </row>
    <row r="17" spans="1:35" s="5" customFormat="1" ht="24.95" customHeight="1">
      <c r="A17" s="10"/>
      <c r="B17" s="496"/>
      <c r="C17" s="672"/>
      <c r="D17" s="672"/>
      <c r="E17" s="672"/>
      <c r="F17" s="672"/>
      <c r="G17" s="673"/>
      <c r="H17" s="674"/>
      <c r="I17" s="675"/>
      <c r="J17" s="667" t="s">
        <v>379</v>
      </c>
      <c r="K17" s="135">
        <v>461715</v>
      </c>
      <c r="L17" s="667" t="s">
        <v>379</v>
      </c>
      <c r="M17" s="135">
        <v>721517</v>
      </c>
      <c r="N17" s="676"/>
      <c r="O17" s="676"/>
      <c r="P17" s="693"/>
      <c r="Q17" s="694"/>
      <c r="R17" s="694"/>
      <c r="S17" s="421"/>
      <c r="T17" s="679"/>
      <c r="W17" s="32">
        <v>6</v>
      </c>
      <c r="X17" s="33" t="str">
        <f t="shared" si="1"/>
        <v>F</v>
      </c>
      <c r="Y17" s="33" t="str">
        <f t="shared" ca="1" si="0"/>
        <v>NO CUMPLE</v>
      </c>
      <c r="Z17" s="11" t="str">
        <f t="shared" ca="1" si="2"/>
        <v>NH</v>
      </c>
      <c r="AD17" s="33" t="str">
        <f t="shared" si="3"/>
        <v>F</v>
      </c>
      <c r="AE17" s="87" t="str">
        <f t="shared" ca="1" si="4"/>
        <v>NO CUMPLE</v>
      </c>
      <c r="AF17" s="8"/>
      <c r="AG17" s="11" t="s">
        <v>110</v>
      </c>
      <c r="AH17" s="86">
        <f t="shared" si="5"/>
        <v>138</v>
      </c>
      <c r="AI17" s="485"/>
    </row>
    <row r="18" spans="1:35" s="5" customFormat="1" ht="24.95" customHeight="1">
      <c r="A18" s="10"/>
      <c r="B18" s="497"/>
      <c r="C18" s="680"/>
      <c r="D18" s="680"/>
      <c r="E18" s="680"/>
      <c r="F18" s="680"/>
      <c r="G18" s="681"/>
      <c r="H18" s="682"/>
      <c r="I18" s="683"/>
      <c r="J18" s="667" t="s">
        <v>380</v>
      </c>
      <c r="K18" s="135">
        <v>461716</v>
      </c>
      <c r="L18" s="667"/>
      <c r="M18" s="135"/>
      <c r="N18" s="684"/>
      <c r="O18" s="684"/>
      <c r="P18" s="697"/>
      <c r="Q18" s="698"/>
      <c r="R18" s="698"/>
      <c r="S18" s="422"/>
      <c r="T18" s="679"/>
      <c r="W18" s="32">
        <v>7</v>
      </c>
      <c r="X18" s="33" t="str">
        <f t="shared" si="1"/>
        <v>G</v>
      </c>
      <c r="Y18" s="33" t="str">
        <f t="shared" ca="1" si="0"/>
        <v>NO CUMPLE</v>
      </c>
      <c r="Z18" s="11" t="str">
        <f t="shared" ca="1" si="2"/>
        <v>NH</v>
      </c>
      <c r="AD18" s="33" t="str">
        <f t="shared" si="3"/>
        <v>G</v>
      </c>
      <c r="AE18" s="87" t="str">
        <f t="shared" ca="1" si="4"/>
        <v>NO CUMPLE</v>
      </c>
      <c r="AF18" s="93"/>
      <c r="AG18" s="11" t="s">
        <v>110</v>
      </c>
      <c r="AH18" s="86">
        <f t="shared" si="5"/>
        <v>160</v>
      </c>
      <c r="AI18" s="485"/>
    </row>
    <row r="19" spans="1:35" s="5" customFormat="1" ht="24.95" hidden="1" customHeight="1">
      <c r="A19" s="10"/>
      <c r="B19" s="495">
        <v>3</v>
      </c>
      <c r="C19" s="663"/>
      <c r="D19" s="663"/>
      <c r="E19" s="663"/>
      <c r="F19" s="663"/>
      <c r="G19" s="664"/>
      <c r="H19" s="665"/>
      <c r="I19" s="666"/>
      <c r="J19" s="667"/>
      <c r="K19" s="135">
        <v>451215</v>
      </c>
      <c r="L19" s="667"/>
      <c r="M19" s="135">
        <v>461915</v>
      </c>
      <c r="N19" s="668"/>
      <c r="O19" s="668"/>
      <c r="P19" s="669"/>
      <c r="Q19" s="690"/>
      <c r="R19" s="690"/>
      <c r="S19" s="420">
        <f t="shared" ref="S19" si="7">IF(COUNTIF(J19:M21,"CUMPLE")&gt;=1,(G19*I19),0)* (IF(N19="PRESENTÓ CERTIFICADO",1,0))* (IF(O19="ACORDE A ITEM 5.2.1 (T.R.)",1,0) )* ( IF(OR(Q19="SIN OBSERVACIÓN", Q19="REQUERIMIENTOS SUBSANADOS"),1,0)) *(IF(OR(R19="NINGUNO", R19="CUMPLEN CON LO SOLICITADO"),1,0))</f>
        <v>0</v>
      </c>
      <c r="T19" s="679"/>
      <c r="W19" s="32">
        <v>8</v>
      </c>
      <c r="X19" s="33" t="str">
        <f t="shared" si="1"/>
        <v>H</v>
      </c>
      <c r="Y19" s="33" t="str">
        <f t="shared" ca="1" si="0"/>
        <v>NO CUMPLE</v>
      </c>
      <c r="Z19" s="11" t="str">
        <f t="shared" ca="1" si="2"/>
        <v>NH</v>
      </c>
      <c r="AD19" s="33" t="str">
        <f t="shared" si="3"/>
        <v>H</v>
      </c>
      <c r="AE19" s="87" t="str">
        <f t="shared" ca="1" si="4"/>
        <v>NO CUMPLE</v>
      </c>
      <c r="AF19" s="93"/>
      <c r="AG19" s="11" t="s">
        <v>110</v>
      </c>
      <c r="AH19" s="86">
        <f t="shared" si="5"/>
        <v>182</v>
      </c>
      <c r="AI19" s="485"/>
    </row>
    <row r="20" spans="1:35" s="5" customFormat="1" ht="24.95" hidden="1" customHeight="1">
      <c r="A20" s="10"/>
      <c r="B20" s="496"/>
      <c r="C20" s="672"/>
      <c r="D20" s="672"/>
      <c r="E20" s="672"/>
      <c r="F20" s="672"/>
      <c r="G20" s="673"/>
      <c r="H20" s="674"/>
      <c r="I20" s="675"/>
      <c r="J20" s="667"/>
      <c r="K20" s="135">
        <v>461715</v>
      </c>
      <c r="L20" s="667"/>
      <c r="M20" s="135">
        <v>721517</v>
      </c>
      <c r="N20" s="676"/>
      <c r="O20" s="676"/>
      <c r="P20" s="677"/>
      <c r="Q20" s="694"/>
      <c r="R20" s="694"/>
      <c r="S20" s="421"/>
      <c r="T20" s="679"/>
      <c r="W20" s="32">
        <v>9</v>
      </c>
      <c r="X20" s="33" t="str">
        <f t="shared" si="1"/>
        <v>I</v>
      </c>
      <c r="Y20" s="33" t="str">
        <f t="shared" ca="1" si="0"/>
        <v>NO CUMPLE</v>
      </c>
      <c r="Z20" s="11" t="str">
        <f t="shared" ca="1" si="2"/>
        <v>NH</v>
      </c>
      <c r="AD20" s="33" t="str">
        <f t="shared" si="3"/>
        <v>I</v>
      </c>
      <c r="AE20" s="87" t="str">
        <f t="shared" ca="1" si="4"/>
        <v>NO CUMPLE</v>
      </c>
      <c r="AF20" s="93"/>
      <c r="AG20" s="11" t="s">
        <v>110</v>
      </c>
      <c r="AH20" s="86">
        <f t="shared" si="5"/>
        <v>204</v>
      </c>
      <c r="AI20" s="485"/>
    </row>
    <row r="21" spans="1:35" s="5" customFormat="1" ht="24.95" hidden="1" customHeight="1">
      <c r="A21" s="10"/>
      <c r="B21" s="497"/>
      <c r="C21" s="680"/>
      <c r="D21" s="680"/>
      <c r="E21" s="680"/>
      <c r="F21" s="680"/>
      <c r="G21" s="681"/>
      <c r="H21" s="682"/>
      <c r="I21" s="683"/>
      <c r="J21" s="667"/>
      <c r="K21" s="135">
        <v>461716</v>
      </c>
      <c r="L21" s="667"/>
      <c r="M21" s="135"/>
      <c r="N21" s="684"/>
      <c r="O21" s="684"/>
      <c r="P21" s="685"/>
      <c r="Q21" s="698"/>
      <c r="R21" s="698"/>
      <c r="S21" s="422"/>
      <c r="T21" s="679"/>
      <c r="W21" s="32">
        <v>10</v>
      </c>
      <c r="X21" s="33" t="str">
        <f t="shared" si="1"/>
        <v>J</v>
      </c>
      <c r="Y21" s="33" t="str">
        <f t="shared" ca="1" si="0"/>
        <v>NO CUMPLE</v>
      </c>
      <c r="Z21" s="11" t="str">
        <f t="shared" ca="1" si="2"/>
        <v>NH</v>
      </c>
      <c r="AD21" s="33" t="str">
        <f t="shared" si="3"/>
        <v>J</v>
      </c>
      <c r="AE21" s="87" t="str">
        <f t="shared" ca="1" si="4"/>
        <v>NO CUMPLE</v>
      </c>
      <c r="AF21" s="93"/>
      <c r="AG21" s="11" t="s">
        <v>110</v>
      </c>
      <c r="AH21" s="86">
        <f t="shared" si="5"/>
        <v>226</v>
      </c>
      <c r="AI21" s="485"/>
    </row>
    <row r="22" spans="1:35" s="5" customFormat="1" ht="24.95" hidden="1" customHeight="1">
      <c r="A22" s="10"/>
      <c r="B22" s="495">
        <v>4</v>
      </c>
      <c r="C22" s="687"/>
      <c r="D22" s="687"/>
      <c r="E22" s="687"/>
      <c r="F22" s="687"/>
      <c r="G22" s="688"/>
      <c r="H22" s="665"/>
      <c r="I22" s="703"/>
      <c r="J22" s="667"/>
      <c r="K22" s="135">
        <v>451215</v>
      </c>
      <c r="L22" s="667"/>
      <c r="M22" s="135">
        <v>461915</v>
      </c>
      <c r="N22" s="668"/>
      <c r="O22" s="668"/>
      <c r="P22" s="689"/>
      <c r="Q22" s="690"/>
      <c r="R22" s="690"/>
      <c r="S22" s="420">
        <f t="shared" ref="S22" si="8">IF(COUNTIF(J22:M24,"CUMPLE")&gt;=1,(G22*I22),0)* (IF(N22="PRESENTÓ CERTIFICADO",1,0))* (IF(O22="ACORDE A ITEM 5.2.1 (T.R.)",1,0) )* ( IF(OR(Q22="SIN OBSERVACIÓN", Q22="REQUERIMIENTOS SUBSANADOS"),1,0)) *(IF(OR(R22="NINGUNO", R22="CUMPLEN CON LO SOLICITADO"),1,0))</f>
        <v>0</v>
      </c>
      <c r="T22" s="679"/>
      <c r="W22" s="32">
        <v>11</v>
      </c>
      <c r="X22" s="33" t="str">
        <f t="shared" si="1"/>
        <v>K</v>
      </c>
      <c r="Y22" s="33" t="str">
        <f t="shared" ca="1" si="0"/>
        <v>NO CUMPLE</v>
      </c>
      <c r="Z22" s="11" t="str">
        <f t="shared" ca="1" si="2"/>
        <v>NH</v>
      </c>
      <c r="AD22" s="33" t="str">
        <f t="shared" si="3"/>
        <v>K</v>
      </c>
      <c r="AE22" s="87" t="str">
        <f t="shared" ca="1" si="4"/>
        <v>NO CUMPLE</v>
      </c>
      <c r="AF22" s="93"/>
      <c r="AG22" s="11" t="s">
        <v>110</v>
      </c>
      <c r="AH22" s="86">
        <f t="shared" si="5"/>
        <v>248</v>
      </c>
      <c r="AI22" s="485"/>
    </row>
    <row r="23" spans="1:35" s="5" customFormat="1" ht="24.95" hidden="1" customHeight="1">
      <c r="A23" s="10"/>
      <c r="B23" s="496"/>
      <c r="C23" s="691"/>
      <c r="D23" s="691"/>
      <c r="E23" s="691"/>
      <c r="F23" s="691"/>
      <c r="G23" s="692"/>
      <c r="H23" s="674"/>
      <c r="I23" s="704"/>
      <c r="J23" s="667"/>
      <c r="K23" s="135">
        <v>461715</v>
      </c>
      <c r="L23" s="667"/>
      <c r="M23" s="135">
        <v>721517</v>
      </c>
      <c r="N23" s="676"/>
      <c r="O23" s="676"/>
      <c r="P23" s="693"/>
      <c r="Q23" s="694"/>
      <c r="R23" s="694"/>
      <c r="S23" s="421"/>
      <c r="T23" s="679"/>
      <c r="W23" s="32">
        <v>12</v>
      </c>
      <c r="X23" s="33" t="str">
        <f t="shared" si="1"/>
        <v>L</v>
      </c>
      <c r="Y23" s="33" t="str">
        <f t="shared" ca="1" si="0"/>
        <v>NO CUMPLE</v>
      </c>
      <c r="Z23" s="11" t="str">
        <f t="shared" ca="1" si="2"/>
        <v>NH</v>
      </c>
      <c r="AD23" s="33" t="str">
        <f t="shared" si="3"/>
        <v>L</v>
      </c>
      <c r="AE23" s="87" t="str">
        <f t="shared" ca="1" si="4"/>
        <v>NO CUMPLE</v>
      </c>
      <c r="AF23" s="93"/>
      <c r="AG23" s="11" t="s">
        <v>110</v>
      </c>
      <c r="AH23" s="86">
        <f t="shared" si="5"/>
        <v>270</v>
      </c>
      <c r="AI23" s="485"/>
    </row>
    <row r="24" spans="1:35" s="5" customFormat="1" ht="24.95" hidden="1" customHeight="1">
      <c r="A24" s="10"/>
      <c r="B24" s="497"/>
      <c r="C24" s="695"/>
      <c r="D24" s="695"/>
      <c r="E24" s="695"/>
      <c r="F24" s="695"/>
      <c r="G24" s="696"/>
      <c r="H24" s="682"/>
      <c r="I24" s="705"/>
      <c r="J24" s="667"/>
      <c r="K24" s="135">
        <v>461716</v>
      </c>
      <c r="L24" s="667"/>
      <c r="M24" s="135"/>
      <c r="N24" s="684"/>
      <c r="O24" s="684"/>
      <c r="P24" s="697"/>
      <c r="Q24" s="698"/>
      <c r="R24" s="698"/>
      <c r="S24" s="422"/>
      <c r="T24" s="679"/>
      <c r="W24" s="32">
        <v>13</v>
      </c>
      <c r="X24" s="33" t="str">
        <f t="shared" si="1"/>
        <v>M</v>
      </c>
      <c r="Y24" s="33" t="str">
        <f t="shared" ca="1" si="0"/>
        <v>NO CUMPLE</v>
      </c>
      <c r="Z24" s="11" t="str">
        <f t="shared" ca="1" si="2"/>
        <v>NH</v>
      </c>
      <c r="AD24" s="33" t="str">
        <f t="shared" si="3"/>
        <v>M</v>
      </c>
      <c r="AE24" s="87" t="str">
        <f t="shared" ca="1" si="4"/>
        <v>NO CUMPLE</v>
      </c>
      <c r="AF24" s="93"/>
      <c r="AG24" s="11" t="s">
        <v>110</v>
      </c>
      <c r="AH24" s="86">
        <f t="shared" si="5"/>
        <v>292</v>
      </c>
      <c r="AI24" s="485"/>
    </row>
    <row r="25" spans="1:35" s="5" customFormat="1" ht="24.95" hidden="1" customHeight="1">
      <c r="A25" s="10"/>
      <c r="B25" s="495">
        <v>5</v>
      </c>
      <c r="C25" s="663"/>
      <c r="D25" s="663"/>
      <c r="E25" s="663"/>
      <c r="F25" s="663"/>
      <c r="G25" s="664"/>
      <c r="H25" s="665"/>
      <c r="I25" s="666"/>
      <c r="J25" s="667"/>
      <c r="K25" s="135">
        <v>451215</v>
      </c>
      <c r="L25" s="667"/>
      <c r="M25" s="135">
        <v>461915</v>
      </c>
      <c r="N25" s="668"/>
      <c r="O25" s="668"/>
      <c r="P25" s="669"/>
      <c r="Q25" s="670"/>
      <c r="R25" s="670"/>
      <c r="S25" s="420">
        <f t="shared" ref="S25" si="9">IF(COUNTIF(J25:M27,"CUMPLE")&gt;=1,(G25*I25),0)* (IF(N25="PRESENTÓ CERTIFICADO",1,0))* (IF(O25="ACORDE A ITEM 5.2.1 (T.R.)",1,0) )* ( IF(OR(Q25="SIN OBSERVACIÓN", Q25="REQUERIMIENTOS SUBSANADOS"),1,0)) *(IF(OR(R25="NINGUNO", R25="CUMPLEN CON LO SOLICITADO"),1,0))</f>
        <v>0</v>
      </c>
      <c r="T25" s="679"/>
      <c r="W25" s="32">
        <v>14</v>
      </c>
      <c r="X25" s="33" t="str">
        <f t="shared" si="1"/>
        <v>N</v>
      </c>
      <c r="Y25" s="33" t="str">
        <f t="shared" ca="1" si="0"/>
        <v>NO CUMPLE</v>
      </c>
      <c r="Z25" s="11" t="str">
        <f t="shared" ca="1" si="2"/>
        <v>NH</v>
      </c>
      <c r="AD25" s="33" t="str">
        <f t="shared" si="3"/>
        <v>N</v>
      </c>
      <c r="AE25" s="87" t="str">
        <f t="shared" ca="1" si="4"/>
        <v>NO CUMPLE</v>
      </c>
      <c r="AF25" s="93"/>
      <c r="AG25" s="11" t="s">
        <v>110</v>
      </c>
      <c r="AH25" s="86">
        <f t="shared" si="5"/>
        <v>314</v>
      </c>
      <c r="AI25" s="485"/>
    </row>
    <row r="26" spans="1:35" s="5" customFormat="1" ht="24.95" hidden="1" customHeight="1">
      <c r="A26" s="10"/>
      <c r="B26" s="496"/>
      <c r="C26" s="672"/>
      <c r="D26" s="672"/>
      <c r="E26" s="672"/>
      <c r="F26" s="672"/>
      <c r="G26" s="673"/>
      <c r="H26" s="674"/>
      <c r="I26" s="675"/>
      <c r="J26" s="667"/>
      <c r="K26" s="135">
        <v>461715</v>
      </c>
      <c r="L26" s="667"/>
      <c r="M26" s="135">
        <v>721517</v>
      </c>
      <c r="N26" s="676"/>
      <c r="O26" s="676"/>
      <c r="P26" s="677"/>
      <c r="Q26" s="678"/>
      <c r="R26" s="678"/>
      <c r="S26" s="421"/>
      <c r="T26" s="679"/>
      <c r="W26" s="32">
        <v>15</v>
      </c>
      <c r="X26" s="33" t="str">
        <f t="shared" si="1"/>
        <v>Ñ</v>
      </c>
      <c r="Y26" s="33" t="str">
        <f t="shared" ca="1" si="0"/>
        <v>NO CUMPLE</v>
      </c>
      <c r="Z26" s="11" t="str">
        <f t="shared" ca="1" si="2"/>
        <v>NH</v>
      </c>
      <c r="AD26" s="33" t="str">
        <f t="shared" si="3"/>
        <v>Ñ</v>
      </c>
      <c r="AE26" s="87" t="str">
        <f t="shared" ca="1" si="4"/>
        <v>NO CUMPLE</v>
      </c>
      <c r="AF26" s="93"/>
      <c r="AG26" s="11" t="s">
        <v>110</v>
      </c>
      <c r="AH26" s="86">
        <f t="shared" si="5"/>
        <v>336</v>
      </c>
      <c r="AI26" s="485"/>
    </row>
    <row r="27" spans="1:35" s="5" customFormat="1" ht="24.95" hidden="1" customHeight="1">
      <c r="A27" s="10"/>
      <c r="B27" s="497"/>
      <c r="C27" s="680"/>
      <c r="D27" s="680"/>
      <c r="E27" s="680"/>
      <c r="F27" s="680"/>
      <c r="G27" s="681"/>
      <c r="H27" s="682"/>
      <c r="I27" s="683"/>
      <c r="J27" s="667"/>
      <c r="K27" s="135">
        <v>461716</v>
      </c>
      <c r="L27" s="667"/>
      <c r="M27" s="135"/>
      <c r="N27" s="684"/>
      <c r="O27" s="684"/>
      <c r="P27" s="685"/>
      <c r="Q27" s="686"/>
      <c r="R27" s="686"/>
      <c r="S27" s="422"/>
      <c r="T27" s="700"/>
      <c r="W27" s="32">
        <v>16</v>
      </c>
      <c r="X27" s="33" t="str">
        <f t="shared" si="1"/>
        <v>O1</v>
      </c>
      <c r="Y27" s="33" t="str">
        <f t="shared" ca="1" si="0"/>
        <v>NO CUMPLE</v>
      </c>
      <c r="Z27" s="11" t="str">
        <f t="shared" ca="1" si="2"/>
        <v>NH</v>
      </c>
      <c r="AD27" s="33" t="str">
        <f t="shared" si="3"/>
        <v>O1</v>
      </c>
      <c r="AE27" s="87" t="str">
        <f t="shared" ca="1" si="4"/>
        <v>NO CUMPLE</v>
      </c>
      <c r="AG27" s="11" t="s">
        <v>110</v>
      </c>
      <c r="AH27" s="86">
        <f t="shared" si="5"/>
        <v>358</v>
      </c>
      <c r="AI27" s="485"/>
    </row>
    <row r="28" spans="1:35" s="2" customFormat="1" ht="24.95" customHeight="1">
      <c r="B28" s="423" t="str">
        <f>IF(S29=" "," ",IF(S29&gt;=$H$6,"CUMPLE CON LA EXPERIENCIA REQUERIDA","NO CUMPLE CON LA EXPERIENCIA REQUERIDA"))</f>
        <v>CUMPLE CON LA EXPERIENCIA REQUERIDA</v>
      </c>
      <c r="C28" s="424"/>
      <c r="D28" s="424"/>
      <c r="E28" s="424"/>
      <c r="F28" s="424"/>
      <c r="G28" s="424"/>
      <c r="H28" s="424"/>
      <c r="I28" s="424"/>
      <c r="J28" s="424"/>
      <c r="K28" s="424"/>
      <c r="L28" s="424"/>
      <c r="M28" s="424"/>
      <c r="N28" s="424"/>
      <c r="O28" s="425"/>
      <c r="P28" s="429" t="s">
        <v>21</v>
      </c>
      <c r="Q28" s="430"/>
      <c r="R28" s="7"/>
      <c r="S28" s="6">
        <f>IF(T13="SI",SUM(S13:S27),0)</f>
        <v>1108.1300000000001</v>
      </c>
      <c r="T28" s="431" t="str">
        <f>IF(S29=" "," ",IF(S29&gt;=$H$6,"CUMPLE","NO CUMPLE"))</f>
        <v>CUMPLE</v>
      </c>
      <c r="W28" s="32">
        <v>17</v>
      </c>
      <c r="X28" s="33" t="str">
        <f t="shared" si="1"/>
        <v>O2</v>
      </c>
      <c r="Y28" s="33" t="str">
        <f t="shared" ref="Y28:Y41" ca="1" si="10">VLOOKUP(X28,BANDERA,2,FALSE)</f>
        <v>NO CUMPLE</v>
      </c>
      <c r="Z28" s="11" t="str">
        <f t="shared" ca="1" si="2"/>
        <v>NH</v>
      </c>
      <c r="AA28" s="5"/>
      <c r="AB28" s="5"/>
      <c r="AC28" s="5"/>
      <c r="AD28" s="33" t="str">
        <f t="shared" si="3"/>
        <v>O2</v>
      </c>
      <c r="AE28" s="87" t="str">
        <f t="shared" ca="1" si="4"/>
        <v>NO CUMPLE</v>
      </c>
      <c r="AF28" s="5"/>
      <c r="AG28" s="11" t="s">
        <v>110</v>
      </c>
      <c r="AH28" s="86">
        <f t="shared" si="5"/>
        <v>380</v>
      </c>
      <c r="AI28" s="485"/>
    </row>
    <row r="29" spans="1:35" s="5" customFormat="1" ht="24.95" customHeight="1">
      <c r="B29" s="426"/>
      <c r="C29" s="427"/>
      <c r="D29" s="427"/>
      <c r="E29" s="427"/>
      <c r="F29" s="427"/>
      <c r="G29" s="427"/>
      <c r="H29" s="427"/>
      <c r="I29" s="427"/>
      <c r="J29" s="427"/>
      <c r="K29" s="427"/>
      <c r="L29" s="427"/>
      <c r="M29" s="427"/>
      <c r="N29" s="427"/>
      <c r="O29" s="428"/>
      <c r="P29" s="429" t="s">
        <v>23</v>
      </c>
      <c r="Q29" s="430"/>
      <c r="R29" s="7"/>
      <c r="S29" s="74">
        <f>IFERROR((S28/$P$6)," ")</f>
        <v>5.4055121951219514</v>
      </c>
      <c r="T29" s="432"/>
      <c r="W29" s="32">
        <v>18</v>
      </c>
      <c r="X29" s="33" t="str">
        <f t="shared" si="1"/>
        <v>O3</v>
      </c>
      <c r="Y29" s="33" t="str">
        <f t="shared" ca="1" si="10"/>
        <v>NO CUMPLE</v>
      </c>
      <c r="Z29" s="11" t="str">
        <f t="shared" ca="1" si="2"/>
        <v>NH</v>
      </c>
      <c r="AD29" s="33" t="str">
        <f t="shared" si="3"/>
        <v>O3</v>
      </c>
      <c r="AE29" s="87" t="str">
        <f t="shared" ca="1" si="4"/>
        <v>NO CUMPLE</v>
      </c>
      <c r="AG29" s="11" t="s">
        <v>110</v>
      </c>
      <c r="AH29" s="86">
        <f t="shared" si="5"/>
        <v>402</v>
      </c>
      <c r="AI29" s="485"/>
    </row>
    <row r="30" spans="1:35" s="5" customFormat="1" ht="30" customHeight="1">
      <c r="W30" s="32">
        <v>19</v>
      </c>
      <c r="X30" s="33" t="str">
        <f t="shared" si="1"/>
        <v>O4</v>
      </c>
      <c r="Y30" s="33" t="str">
        <f t="shared" ca="1" si="10"/>
        <v>NO CUMPLE</v>
      </c>
      <c r="Z30" s="11" t="str">
        <f t="shared" ca="1" si="2"/>
        <v>NH</v>
      </c>
      <c r="AD30" s="33" t="str">
        <f t="shared" si="3"/>
        <v>O4</v>
      </c>
      <c r="AE30" s="87" t="str">
        <f t="shared" ca="1" si="4"/>
        <v>NO CUMPLE</v>
      </c>
      <c r="AG30" s="11" t="s">
        <v>110</v>
      </c>
      <c r="AH30" s="86">
        <f t="shared" si="5"/>
        <v>424</v>
      </c>
      <c r="AI30" s="485"/>
    </row>
    <row r="31" spans="1:35" ht="30" customHeight="1">
      <c r="W31" s="32">
        <v>20</v>
      </c>
      <c r="X31" s="33" t="str">
        <f t="shared" si="1"/>
        <v>O5</v>
      </c>
      <c r="Y31" s="33" t="str">
        <f t="shared" ca="1" si="10"/>
        <v>NO CUMPLE</v>
      </c>
      <c r="Z31" s="11" t="str">
        <f t="shared" ca="1" si="2"/>
        <v>NH</v>
      </c>
      <c r="AA31" s="5"/>
      <c r="AB31" s="5"/>
      <c r="AC31" s="5"/>
      <c r="AD31" s="33" t="str">
        <f t="shared" si="3"/>
        <v>O5</v>
      </c>
      <c r="AE31" s="87" t="str">
        <f t="shared" ca="1" si="4"/>
        <v>NO CUMPLE</v>
      </c>
      <c r="AF31" s="5"/>
      <c r="AG31" s="11" t="s">
        <v>110</v>
      </c>
      <c r="AH31" s="86">
        <f t="shared" si="5"/>
        <v>446</v>
      </c>
      <c r="AI31" s="485"/>
    </row>
    <row r="32" spans="1:35" ht="36" customHeight="1">
      <c r="B32" s="94">
        <v>2</v>
      </c>
      <c r="C32" s="486" t="s">
        <v>410</v>
      </c>
      <c r="D32" s="487"/>
      <c r="E32" s="488"/>
      <c r="F32" s="489" t="str">
        <f>IFERROR(VLOOKUP(B32,LISTA_OFERENTES,2,FALSE)," ")</f>
        <v>FRISSON TECHNOLOGIES S.A.S</v>
      </c>
      <c r="G32" s="490"/>
      <c r="H32" s="490"/>
      <c r="I32" s="490"/>
      <c r="J32" s="490"/>
      <c r="K32" s="490"/>
      <c r="L32" s="490"/>
      <c r="M32" s="490"/>
      <c r="N32" s="490"/>
      <c r="O32" s="491"/>
      <c r="P32" s="492" t="s">
        <v>102</v>
      </c>
      <c r="Q32" s="493"/>
      <c r="R32" s="494"/>
      <c r="S32" s="1">
        <f>5-(INT(COUNTBLANK(C35:C49))-10)</f>
        <v>2</v>
      </c>
      <c r="T32" s="2"/>
      <c r="W32" s="32">
        <v>21</v>
      </c>
      <c r="X32" s="33" t="str">
        <f t="shared" si="1"/>
        <v>O6</v>
      </c>
      <c r="Y32" s="33" t="str">
        <f t="shared" ca="1" si="10"/>
        <v>NO CUMPLE</v>
      </c>
      <c r="Z32" s="11" t="str">
        <f t="shared" ca="1" si="2"/>
        <v>NH</v>
      </c>
      <c r="AA32" s="5"/>
      <c r="AB32" s="5"/>
      <c r="AC32" s="5"/>
      <c r="AD32" s="33" t="str">
        <f t="shared" si="3"/>
        <v>O6</v>
      </c>
      <c r="AE32" s="87" t="str">
        <f t="shared" ca="1" si="4"/>
        <v>NO CUMPLE</v>
      </c>
      <c r="AF32" s="5"/>
      <c r="AG32" s="11" t="s">
        <v>110</v>
      </c>
      <c r="AH32" s="86">
        <f t="shared" si="5"/>
        <v>468</v>
      </c>
      <c r="AI32" s="485"/>
    </row>
    <row r="33" spans="1:35" s="8" customFormat="1" ht="38.25" customHeight="1">
      <c r="B33" s="460" t="s">
        <v>43</v>
      </c>
      <c r="C33" s="462" t="s">
        <v>14</v>
      </c>
      <c r="D33" s="462" t="s">
        <v>15</v>
      </c>
      <c r="E33" s="462" t="s">
        <v>16</v>
      </c>
      <c r="F33" s="462" t="s">
        <v>17</v>
      </c>
      <c r="G33" s="462" t="s">
        <v>18</v>
      </c>
      <c r="H33" s="462" t="s">
        <v>19</v>
      </c>
      <c r="I33" s="462" t="s">
        <v>20</v>
      </c>
      <c r="J33" s="464" t="s">
        <v>50</v>
      </c>
      <c r="K33" s="465"/>
      <c r="L33" s="465"/>
      <c r="M33" s="466"/>
      <c r="N33" s="462" t="s">
        <v>76</v>
      </c>
      <c r="O33" s="462" t="s">
        <v>77</v>
      </c>
      <c r="P33" s="4" t="s">
        <v>78</v>
      </c>
      <c r="Q33" s="4"/>
      <c r="R33" s="462" t="s">
        <v>79</v>
      </c>
      <c r="S33" s="462" t="s">
        <v>80</v>
      </c>
      <c r="T33" s="462" t="str">
        <f>T11</f>
        <v>CUMPLE CON EL REQUERIMIENTO OBLIGATORIO DE QUE CADA CERTIFICADO DEBE ESTAR SOPORTADO EN MÍNIMO DOS DE LOS CÓDIGOS UNSPSC?</v>
      </c>
      <c r="U33" s="9"/>
      <c r="V33" s="9"/>
      <c r="W33" s="32">
        <v>22</v>
      </c>
      <c r="X33" s="33" t="str">
        <f t="shared" si="1"/>
        <v>O7</v>
      </c>
      <c r="Y33" s="33" t="str">
        <f t="shared" ca="1" si="10"/>
        <v>NO CUMPLE</v>
      </c>
      <c r="Z33" s="11" t="str">
        <f t="shared" ca="1" si="2"/>
        <v>NH</v>
      </c>
      <c r="AA33" s="5"/>
      <c r="AB33" s="5"/>
      <c r="AC33" s="5"/>
      <c r="AD33" s="33" t="str">
        <f t="shared" si="3"/>
        <v>O7</v>
      </c>
      <c r="AE33" s="87" t="str">
        <f t="shared" ca="1" si="4"/>
        <v>NO CUMPLE</v>
      </c>
      <c r="AF33" s="5"/>
      <c r="AG33" s="11" t="s">
        <v>110</v>
      </c>
      <c r="AH33" s="86">
        <f t="shared" si="5"/>
        <v>490</v>
      </c>
      <c r="AI33" s="485"/>
    </row>
    <row r="34" spans="1:35" s="8" customFormat="1" ht="59.25" customHeight="1">
      <c r="B34" s="461"/>
      <c r="C34" s="463"/>
      <c r="D34" s="463"/>
      <c r="E34" s="463"/>
      <c r="F34" s="463"/>
      <c r="G34" s="463"/>
      <c r="H34" s="463"/>
      <c r="I34" s="463"/>
      <c r="J34" s="467" t="s">
        <v>82</v>
      </c>
      <c r="K34" s="468"/>
      <c r="L34" s="468"/>
      <c r="M34" s="469"/>
      <c r="N34" s="463"/>
      <c r="O34" s="463"/>
      <c r="P34" s="3" t="s">
        <v>12</v>
      </c>
      <c r="Q34" s="3" t="s">
        <v>81</v>
      </c>
      <c r="R34" s="463"/>
      <c r="S34" s="463"/>
      <c r="T34" s="463"/>
      <c r="U34" s="9"/>
      <c r="V34" s="9"/>
      <c r="W34" s="32">
        <v>23</v>
      </c>
      <c r="X34" s="33" t="str">
        <f t="shared" si="1"/>
        <v>O8</v>
      </c>
      <c r="Y34" s="33" t="str">
        <f t="shared" ca="1" si="10"/>
        <v>NO CUMPLE</v>
      </c>
      <c r="Z34" s="11" t="str">
        <f t="shared" ca="1" si="2"/>
        <v>NH</v>
      </c>
      <c r="AA34" s="5"/>
      <c r="AB34" s="5"/>
      <c r="AC34" s="5"/>
      <c r="AD34" s="33" t="str">
        <f t="shared" si="3"/>
        <v>O8</v>
      </c>
      <c r="AE34" s="87" t="str">
        <f t="shared" ca="1" si="4"/>
        <v>NO CUMPLE</v>
      </c>
      <c r="AF34" s="5"/>
      <c r="AG34" s="11" t="s">
        <v>110</v>
      </c>
      <c r="AH34" s="86">
        <f t="shared" si="5"/>
        <v>512</v>
      </c>
      <c r="AI34" s="485"/>
    </row>
    <row r="35" spans="1:35" s="5" customFormat="1" ht="24.95" customHeight="1">
      <c r="A35" s="10"/>
      <c r="B35" s="495">
        <v>1</v>
      </c>
      <c r="C35" s="663">
        <v>2</v>
      </c>
      <c r="D35" s="663">
        <v>30</v>
      </c>
      <c r="E35" s="663" t="s">
        <v>381</v>
      </c>
      <c r="F35" s="663" t="s">
        <v>382</v>
      </c>
      <c r="G35" s="701">
        <v>516.35</v>
      </c>
      <c r="H35" s="665" t="s">
        <v>152</v>
      </c>
      <c r="I35" s="666">
        <v>1</v>
      </c>
      <c r="J35" s="667" t="s">
        <v>380</v>
      </c>
      <c r="K35" s="135">
        <v>451215</v>
      </c>
      <c r="L35" s="667" t="s">
        <v>380</v>
      </c>
      <c r="M35" s="135">
        <v>461915</v>
      </c>
      <c r="N35" s="668" t="s">
        <v>411</v>
      </c>
      <c r="O35" s="668" t="s">
        <v>412</v>
      </c>
      <c r="P35" s="669"/>
      <c r="Q35" s="670" t="s">
        <v>413</v>
      </c>
      <c r="R35" s="670" t="s">
        <v>414</v>
      </c>
      <c r="S35" s="420">
        <f>IF(COUNTIF(J35:M37,"CUMPLE")&gt;=1,(G35*I35),0)* (IF(N35="PRESENTÓ CERTIFICADO",1,0))* (IF(O35="ACORDE A ITEM 5.2.1 (T.R.)",1,0) )* ( IF(OR(Q35="SIN OBSERVACIÓN", Q35="REQUERIMIENTOS SUBSANADOS"),1,0)) *(IF(OR(R35="NINGUNO", R35="CUMPLEN CON LO SOLICITADO"),1,0))</f>
        <v>516.35</v>
      </c>
      <c r="T35" s="671" t="s">
        <v>415</v>
      </c>
      <c r="W35" s="32">
        <v>24</v>
      </c>
      <c r="X35" s="33" t="str">
        <f t="shared" si="1"/>
        <v>O9</v>
      </c>
      <c r="Y35" s="33" t="str">
        <f t="shared" ca="1" si="10"/>
        <v>NO CUMPLE</v>
      </c>
      <c r="Z35" s="11" t="str">
        <f t="shared" ca="1" si="2"/>
        <v>NH</v>
      </c>
      <c r="AD35" s="33" t="str">
        <f t="shared" si="3"/>
        <v>O9</v>
      </c>
      <c r="AE35" s="87" t="str">
        <f t="shared" ca="1" si="4"/>
        <v>NO CUMPLE</v>
      </c>
      <c r="AG35" s="11" t="s">
        <v>110</v>
      </c>
      <c r="AH35" s="86">
        <f t="shared" si="5"/>
        <v>534</v>
      </c>
      <c r="AI35" s="485"/>
    </row>
    <row r="36" spans="1:35" s="5" customFormat="1" ht="24.95" customHeight="1">
      <c r="A36" s="10"/>
      <c r="B36" s="496"/>
      <c r="C36" s="672"/>
      <c r="D36" s="672"/>
      <c r="E36" s="672"/>
      <c r="F36" s="672"/>
      <c r="G36" s="673"/>
      <c r="H36" s="674"/>
      <c r="I36" s="675"/>
      <c r="J36" s="667" t="s">
        <v>380</v>
      </c>
      <c r="K36" s="135">
        <v>461715</v>
      </c>
      <c r="L36" s="667" t="s">
        <v>380</v>
      </c>
      <c r="M36" s="135">
        <v>721517</v>
      </c>
      <c r="N36" s="676"/>
      <c r="O36" s="676"/>
      <c r="P36" s="677"/>
      <c r="Q36" s="678"/>
      <c r="R36" s="678"/>
      <c r="S36" s="421"/>
      <c r="T36" s="679"/>
      <c r="W36" s="32">
        <v>25</v>
      </c>
      <c r="X36" s="33" t="str">
        <f t="shared" si="1"/>
        <v>O10</v>
      </c>
      <c r="Y36" s="33" t="str">
        <f t="shared" ca="1" si="10"/>
        <v>NO CUMPLE</v>
      </c>
      <c r="Z36" s="11" t="str">
        <f t="shared" ca="1" si="2"/>
        <v>NH</v>
      </c>
      <c r="AD36" s="33" t="str">
        <f t="shared" si="3"/>
        <v>O10</v>
      </c>
      <c r="AE36" s="87" t="str">
        <f t="shared" ca="1" si="4"/>
        <v>NO CUMPLE</v>
      </c>
      <c r="AG36" s="11" t="s">
        <v>110</v>
      </c>
      <c r="AH36" s="86">
        <f t="shared" si="5"/>
        <v>556</v>
      </c>
      <c r="AI36" s="485"/>
    </row>
    <row r="37" spans="1:35" s="5" customFormat="1" ht="24.95" customHeight="1">
      <c r="A37" s="10"/>
      <c r="B37" s="497"/>
      <c r="C37" s="680"/>
      <c r="D37" s="680"/>
      <c r="E37" s="680"/>
      <c r="F37" s="680"/>
      <c r="G37" s="681"/>
      <c r="H37" s="682"/>
      <c r="I37" s="683"/>
      <c r="J37" s="667" t="s">
        <v>380</v>
      </c>
      <c r="K37" s="135">
        <v>461716</v>
      </c>
      <c r="L37" s="667"/>
      <c r="M37" s="135"/>
      <c r="N37" s="684"/>
      <c r="O37" s="684"/>
      <c r="P37" s="685"/>
      <c r="Q37" s="686"/>
      <c r="R37" s="686"/>
      <c r="S37" s="422"/>
      <c r="T37" s="679"/>
      <c r="W37" s="32">
        <v>26</v>
      </c>
      <c r="X37" s="33" t="str">
        <f t="shared" si="1"/>
        <v>O11</v>
      </c>
      <c r="Y37" s="33" t="str">
        <f t="shared" ca="1" si="10"/>
        <v>NO CUMPLE</v>
      </c>
      <c r="Z37" s="11" t="str">
        <f t="shared" ca="1" si="2"/>
        <v>NH</v>
      </c>
      <c r="AD37" s="33" t="str">
        <f t="shared" si="3"/>
        <v>O11</v>
      </c>
      <c r="AE37" s="87" t="str">
        <f t="shared" ca="1" si="4"/>
        <v>NO CUMPLE</v>
      </c>
      <c r="AG37" s="11" t="s">
        <v>110</v>
      </c>
      <c r="AH37" s="86">
        <f t="shared" si="5"/>
        <v>578</v>
      </c>
      <c r="AI37" s="485"/>
    </row>
    <row r="38" spans="1:35" s="5" customFormat="1" ht="24.95" customHeight="1">
      <c r="A38" s="10"/>
      <c r="B38" s="495">
        <v>2</v>
      </c>
      <c r="C38" s="687">
        <v>5</v>
      </c>
      <c r="D38" s="687">
        <v>47</v>
      </c>
      <c r="E38" s="687">
        <v>37</v>
      </c>
      <c r="F38" s="687" t="s">
        <v>388</v>
      </c>
      <c r="G38" s="688">
        <v>1277.45</v>
      </c>
      <c r="H38" s="665" t="s">
        <v>385</v>
      </c>
      <c r="I38" s="703">
        <v>0.8</v>
      </c>
      <c r="J38" s="667" t="s">
        <v>380</v>
      </c>
      <c r="K38" s="135">
        <v>451215</v>
      </c>
      <c r="L38" s="667" t="s">
        <v>380</v>
      </c>
      <c r="M38" s="135">
        <v>461915</v>
      </c>
      <c r="N38" s="668" t="s">
        <v>411</v>
      </c>
      <c r="O38" s="668" t="s">
        <v>412</v>
      </c>
      <c r="P38" s="669"/>
      <c r="Q38" s="690" t="s">
        <v>413</v>
      </c>
      <c r="R38" s="690" t="s">
        <v>414</v>
      </c>
      <c r="S38" s="420">
        <f t="shared" ref="S38" si="11">IF(COUNTIF(J38:M40,"CUMPLE")&gt;=1,(G38*I38),0)* (IF(N38="PRESENTÓ CERTIFICADO",1,0))* (IF(O38="ACORDE A ITEM 5.2.1 (T.R.)",1,0) )* ( IF(OR(Q38="SIN OBSERVACIÓN", Q38="REQUERIMIENTOS SUBSANADOS"),1,0)) *(IF(OR(R38="NINGUNO", R38="CUMPLEN CON LO SOLICITADO"),1,0))</f>
        <v>1021.96</v>
      </c>
      <c r="T38" s="679"/>
      <c r="W38" s="32">
        <v>27</v>
      </c>
      <c r="X38" s="33" t="str">
        <f t="shared" si="1"/>
        <v>O12</v>
      </c>
      <c r="Y38" s="33" t="str">
        <f t="shared" ca="1" si="10"/>
        <v>NO CUMPLE</v>
      </c>
      <c r="Z38" s="11" t="str">
        <f t="shared" ca="1" si="2"/>
        <v>NH</v>
      </c>
      <c r="AD38" s="33" t="str">
        <f t="shared" si="3"/>
        <v>O12</v>
      </c>
      <c r="AE38" s="87" t="str">
        <f t="shared" ca="1" si="4"/>
        <v>NO CUMPLE</v>
      </c>
      <c r="AG38" s="11" t="s">
        <v>110</v>
      </c>
      <c r="AH38" s="86">
        <f t="shared" si="5"/>
        <v>600</v>
      </c>
      <c r="AI38" s="485"/>
    </row>
    <row r="39" spans="1:35" s="5" customFormat="1" ht="24.95" customHeight="1">
      <c r="A39" s="10"/>
      <c r="B39" s="496"/>
      <c r="C39" s="691"/>
      <c r="D39" s="691"/>
      <c r="E39" s="691"/>
      <c r="F39" s="691"/>
      <c r="G39" s="692"/>
      <c r="H39" s="674"/>
      <c r="I39" s="704"/>
      <c r="J39" s="667" t="s">
        <v>380</v>
      </c>
      <c r="K39" s="135">
        <v>461715</v>
      </c>
      <c r="L39" s="667" t="s">
        <v>380</v>
      </c>
      <c r="M39" s="135">
        <v>721517</v>
      </c>
      <c r="N39" s="676"/>
      <c r="O39" s="676"/>
      <c r="P39" s="677"/>
      <c r="Q39" s="694"/>
      <c r="R39" s="694"/>
      <c r="S39" s="421"/>
      <c r="T39" s="679"/>
      <c r="W39" s="32">
        <v>28</v>
      </c>
      <c r="X39" s="33" t="str">
        <f t="shared" si="1"/>
        <v>O13</v>
      </c>
      <c r="Y39" s="33" t="str">
        <f t="shared" ca="1" si="10"/>
        <v>NO CUMPLE</v>
      </c>
      <c r="Z39" s="11" t="str">
        <f t="shared" ca="1" si="2"/>
        <v>NH</v>
      </c>
      <c r="AD39" s="33" t="str">
        <f t="shared" si="3"/>
        <v>O13</v>
      </c>
      <c r="AE39" s="87" t="str">
        <f t="shared" ca="1" si="4"/>
        <v>NO CUMPLE</v>
      </c>
      <c r="AG39" s="11" t="s">
        <v>110</v>
      </c>
      <c r="AH39" s="86">
        <f t="shared" si="5"/>
        <v>622</v>
      </c>
      <c r="AI39" s="485"/>
    </row>
    <row r="40" spans="1:35" s="5" customFormat="1" ht="24.95" customHeight="1">
      <c r="A40" s="10"/>
      <c r="B40" s="497"/>
      <c r="C40" s="695"/>
      <c r="D40" s="695"/>
      <c r="E40" s="695"/>
      <c r="F40" s="695"/>
      <c r="G40" s="696"/>
      <c r="H40" s="682"/>
      <c r="I40" s="705"/>
      <c r="J40" s="667" t="s">
        <v>380</v>
      </c>
      <c r="K40" s="135">
        <v>461716</v>
      </c>
      <c r="L40" s="667"/>
      <c r="M40" s="135"/>
      <c r="N40" s="684"/>
      <c r="O40" s="684"/>
      <c r="P40" s="685"/>
      <c r="Q40" s="698"/>
      <c r="R40" s="698"/>
      <c r="S40" s="422"/>
      <c r="T40" s="679"/>
      <c r="W40" s="32">
        <v>29</v>
      </c>
      <c r="X40" s="33" t="str">
        <f t="shared" si="1"/>
        <v>O14</v>
      </c>
      <c r="Y40" s="33" t="str">
        <f t="shared" ca="1" si="10"/>
        <v>NO CUMPLE</v>
      </c>
      <c r="Z40" s="11" t="str">
        <f t="shared" ca="1" si="2"/>
        <v>NH</v>
      </c>
      <c r="AD40" s="33" t="str">
        <f t="shared" si="3"/>
        <v>O14</v>
      </c>
      <c r="AE40" s="87" t="str">
        <f t="shared" ca="1" si="4"/>
        <v>NO CUMPLE</v>
      </c>
      <c r="AG40" s="11" t="s">
        <v>110</v>
      </c>
      <c r="AH40" s="86">
        <f t="shared" si="5"/>
        <v>644</v>
      </c>
      <c r="AI40" s="485"/>
    </row>
    <row r="41" spans="1:35" s="5" customFormat="1" ht="24.95" hidden="1" customHeight="1">
      <c r="A41" s="10"/>
      <c r="B41" s="495">
        <v>3</v>
      </c>
      <c r="C41" s="663"/>
      <c r="D41" s="663"/>
      <c r="E41" s="663"/>
      <c r="F41" s="663"/>
      <c r="G41" s="701"/>
      <c r="H41" s="665"/>
      <c r="I41" s="666"/>
      <c r="J41" s="667"/>
      <c r="K41" s="135">
        <v>451215</v>
      </c>
      <c r="L41" s="667"/>
      <c r="M41" s="135">
        <v>461915</v>
      </c>
      <c r="N41" s="668"/>
      <c r="O41" s="668"/>
      <c r="P41" s="669"/>
      <c r="Q41" s="670"/>
      <c r="R41" s="670"/>
      <c r="S41" s="420">
        <f t="shared" ref="S41" si="12">IF(COUNTIF(J41:M43,"CUMPLE")&gt;=1,(G41*I41),0)* (IF(N41="PRESENTÓ CERTIFICADO",1,0))* (IF(O41="ACORDE A ITEM 5.2.1 (T.R.)",1,0) )* ( IF(OR(Q41="SIN OBSERVACIÓN", Q41="REQUERIMIENTOS SUBSANADOS"),1,0)) *(IF(OR(R41="NINGUNO", R41="CUMPLEN CON LO SOLICITADO"),1,0))</f>
        <v>0</v>
      </c>
      <c r="T41" s="679"/>
      <c r="W41" s="32">
        <v>30</v>
      </c>
      <c r="X41" s="33" t="str">
        <f t="shared" si="1"/>
        <v>O15</v>
      </c>
      <c r="Y41" s="33" t="str">
        <f t="shared" ca="1" si="10"/>
        <v>NO CUMPLE</v>
      </c>
      <c r="Z41" s="11" t="str">
        <f t="shared" ca="1" si="2"/>
        <v>NH</v>
      </c>
      <c r="AA41" s="2"/>
      <c r="AB41" s="2"/>
      <c r="AC41" s="2"/>
      <c r="AD41" s="33" t="str">
        <f t="shared" si="3"/>
        <v>O15</v>
      </c>
      <c r="AE41" s="87" t="str">
        <f t="shared" ca="1" si="4"/>
        <v>NO CUMPLE</v>
      </c>
      <c r="AF41" s="2"/>
      <c r="AG41" s="11" t="s">
        <v>110</v>
      </c>
      <c r="AH41" s="86">
        <f t="shared" si="5"/>
        <v>666</v>
      </c>
      <c r="AI41" s="485"/>
    </row>
    <row r="42" spans="1:35" s="5" customFormat="1" ht="24.95" hidden="1" customHeight="1">
      <c r="A42" s="10"/>
      <c r="B42" s="496"/>
      <c r="C42" s="672"/>
      <c r="D42" s="672"/>
      <c r="E42" s="672"/>
      <c r="F42" s="672"/>
      <c r="G42" s="673"/>
      <c r="H42" s="674"/>
      <c r="I42" s="675"/>
      <c r="J42" s="667"/>
      <c r="K42" s="135">
        <v>461715</v>
      </c>
      <c r="L42" s="667"/>
      <c r="M42" s="135">
        <v>721517</v>
      </c>
      <c r="N42" s="676"/>
      <c r="O42" s="676"/>
      <c r="P42" s="677"/>
      <c r="Q42" s="678"/>
      <c r="R42" s="678"/>
      <c r="S42" s="421"/>
      <c r="T42" s="679"/>
      <c r="W42" s="36"/>
      <c r="X42" s="36"/>
      <c r="Y42" s="36"/>
      <c r="Z42" s="36"/>
    </row>
    <row r="43" spans="1:35" s="5" customFormat="1" ht="24.95" hidden="1" customHeight="1">
      <c r="A43" s="10"/>
      <c r="B43" s="497"/>
      <c r="C43" s="680"/>
      <c r="D43" s="680"/>
      <c r="E43" s="680"/>
      <c r="F43" s="680"/>
      <c r="G43" s="681"/>
      <c r="H43" s="682"/>
      <c r="I43" s="683"/>
      <c r="J43" s="667"/>
      <c r="K43" s="135">
        <v>461716</v>
      </c>
      <c r="L43" s="667"/>
      <c r="M43" s="135"/>
      <c r="N43" s="684"/>
      <c r="O43" s="684"/>
      <c r="P43" s="685"/>
      <c r="Q43" s="686"/>
      <c r="R43" s="686"/>
      <c r="S43" s="422"/>
      <c r="T43" s="679"/>
      <c r="W43" s="36"/>
      <c r="X43" s="36"/>
      <c r="Y43" s="36"/>
      <c r="Z43" s="36"/>
    </row>
    <row r="44" spans="1:35" s="5" customFormat="1" ht="24.95" hidden="1" customHeight="1">
      <c r="A44" s="10"/>
      <c r="B44" s="495">
        <v>4</v>
      </c>
      <c r="C44" s="687"/>
      <c r="D44" s="687"/>
      <c r="E44" s="687"/>
      <c r="F44" s="687"/>
      <c r="G44" s="688"/>
      <c r="H44" s="665"/>
      <c r="I44" s="703"/>
      <c r="J44" s="667"/>
      <c r="K44" s="135">
        <v>451215</v>
      </c>
      <c r="L44" s="667"/>
      <c r="M44" s="135">
        <v>461915</v>
      </c>
      <c r="N44" s="668"/>
      <c r="O44" s="668"/>
      <c r="P44" s="689"/>
      <c r="Q44" s="690"/>
      <c r="R44" s="690"/>
      <c r="S44" s="420">
        <f t="shared" ref="S44" si="13">IF(COUNTIF(J44:M46,"CUMPLE")&gt;=1,(G44*I44),0)* (IF(N44="PRESENTÓ CERTIFICADO",1,0))* (IF(O44="ACORDE A ITEM 5.2.1 (T.R.)",1,0) )* ( IF(OR(Q44="SIN OBSERVACIÓN", Q44="REQUERIMIENTOS SUBSANADOS"),1,0)) *(IF(OR(R44="NINGUNO", R44="CUMPLEN CON LO SOLICITADO"),1,0))</f>
        <v>0</v>
      </c>
      <c r="T44" s="679"/>
      <c r="W44" s="36"/>
      <c r="X44" s="36"/>
      <c r="Y44" s="36"/>
      <c r="Z44" s="36"/>
      <c r="AA44" s="20"/>
      <c r="AB44" s="20"/>
      <c r="AC44" s="20"/>
      <c r="AD44" s="20"/>
      <c r="AE44" s="20"/>
      <c r="AF44" s="20"/>
      <c r="AG44" s="20"/>
    </row>
    <row r="45" spans="1:35" s="5" customFormat="1" ht="24.95" hidden="1" customHeight="1">
      <c r="A45" s="10"/>
      <c r="B45" s="496"/>
      <c r="C45" s="691"/>
      <c r="D45" s="691"/>
      <c r="E45" s="691"/>
      <c r="F45" s="691"/>
      <c r="G45" s="692"/>
      <c r="H45" s="674"/>
      <c r="I45" s="704"/>
      <c r="J45" s="667"/>
      <c r="K45" s="135">
        <v>461715</v>
      </c>
      <c r="L45" s="667"/>
      <c r="M45" s="135">
        <v>721517</v>
      </c>
      <c r="N45" s="676"/>
      <c r="O45" s="676"/>
      <c r="P45" s="693"/>
      <c r="Q45" s="694"/>
      <c r="R45" s="694"/>
      <c r="S45" s="421"/>
      <c r="T45" s="679"/>
      <c r="W45" s="36"/>
      <c r="X45" s="36"/>
      <c r="Y45" s="36"/>
      <c r="Z45" s="36"/>
      <c r="AA45" s="20"/>
      <c r="AB45" s="20"/>
      <c r="AC45" s="20"/>
      <c r="AD45" s="20"/>
      <c r="AE45" s="20"/>
      <c r="AF45" s="20"/>
      <c r="AG45" s="20"/>
    </row>
    <row r="46" spans="1:35" s="5" customFormat="1" ht="24.95" hidden="1" customHeight="1">
      <c r="A46" s="10"/>
      <c r="B46" s="497"/>
      <c r="C46" s="695"/>
      <c r="D46" s="695"/>
      <c r="E46" s="695"/>
      <c r="F46" s="695"/>
      <c r="G46" s="696"/>
      <c r="H46" s="682"/>
      <c r="I46" s="705"/>
      <c r="J46" s="667"/>
      <c r="K46" s="135">
        <v>461716</v>
      </c>
      <c r="L46" s="667"/>
      <c r="M46" s="135"/>
      <c r="N46" s="684"/>
      <c r="O46" s="684"/>
      <c r="P46" s="697"/>
      <c r="Q46" s="698"/>
      <c r="R46" s="698"/>
      <c r="S46" s="422"/>
      <c r="T46" s="679"/>
      <c r="W46" s="36"/>
      <c r="X46" s="36"/>
      <c r="Y46" s="36"/>
      <c r="Z46" s="36"/>
      <c r="AA46" s="36"/>
      <c r="AB46" s="36"/>
      <c r="AC46" s="36"/>
      <c r="AD46" s="8"/>
      <c r="AE46" s="8"/>
      <c r="AF46" s="8"/>
      <c r="AG46" s="8"/>
    </row>
    <row r="47" spans="1:35" s="5" customFormat="1" ht="24.95" hidden="1" customHeight="1">
      <c r="A47" s="10"/>
      <c r="B47" s="495">
        <v>5</v>
      </c>
      <c r="C47" s="663"/>
      <c r="D47" s="663"/>
      <c r="E47" s="663"/>
      <c r="F47" s="663"/>
      <c r="G47" s="664"/>
      <c r="H47" s="665"/>
      <c r="I47" s="666"/>
      <c r="J47" s="667"/>
      <c r="K47" s="135">
        <v>451215</v>
      </c>
      <c r="L47" s="667"/>
      <c r="M47" s="135">
        <v>461915</v>
      </c>
      <c r="N47" s="668"/>
      <c r="O47" s="668"/>
      <c r="P47" s="669"/>
      <c r="Q47" s="670"/>
      <c r="R47" s="670"/>
      <c r="S47" s="420">
        <f t="shared" ref="S47" si="14">IF(COUNTIF(J47:M49,"CUMPLE")&gt;=1,(G47*I47),0)* (IF(N47="PRESENTÓ CERTIFICADO",1,0))* (IF(O47="ACORDE A ITEM 5.2.1 (T.R.)",1,0) )* ( IF(OR(Q47="SIN OBSERVACIÓN", Q47="REQUERIMIENTOS SUBSANADOS"),1,0)) *(IF(OR(R47="NINGUNO", R47="CUMPLEN CON LO SOLICITADO"),1,0))</f>
        <v>0</v>
      </c>
      <c r="T47" s="679"/>
      <c r="W47" s="36"/>
      <c r="X47" s="36"/>
      <c r="Y47" s="36"/>
      <c r="Z47" s="36"/>
      <c r="AA47" s="36"/>
      <c r="AB47" s="36"/>
      <c r="AC47" s="36"/>
      <c r="AD47" s="8"/>
      <c r="AE47" s="8"/>
      <c r="AF47" s="8"/>
      <c r="AG47" s="8"/>
    </row>
    <row r="48" spans="1:35" s="5" customFormat="1" ht="24.95" hidden="1" customHeight="1">
      <c r="A48" s="10"/>
      <c r="B48" s="496"/>
      <c r="C48" s="672"/>
      <c r="D48" s="672"/>
      <c r="E48" s="672"/>
      <c r="F48" s="672"/>
      <c r="G48" s="673"/>
      <c r="H48" s="674"/>
      <c r="I48" s="675"/>
      <c r="J48" s="667"/>
      <c r="K48" s="135">
        <v>461715</v>
      </c>
      <c r="L48" s="667"/>
      <c r="M48" s="135">
        <v>721517</v>
      </c>
      <c r="N48" s="676"/>
      <c r="O48" s="676"/>
      <c r="P48" s="677"/>
      <c r="Q48" s="678"/>
      <c r="R48" s="678"/>
      <c r="S48" s="421"/>
      <c r="T48" s="679"/>
      <c r="W48" s="36"/>
      <c r="X48" s="36"/>
      <c r="Y48" s="36"/>
      <c r="Z48" s="36"/>
      <c r="AA48" s="36"/>
      <c r="AB48" s="36"/>
      <c r="AC48" s="36"/>
    </row>
    <row r="49" spans="1:34" s="5" customFormat="1" ht="24.95" hidden="1" customHeight="1">
      <c r="A49" s="10"/>
      <c r="B49" s="497"/>
      <c r="C49" s="680"/>
      <c r="D49" s="680"/>
      <c r="E49" s="680"/>
      <c r="F49" s="680"/>
      <c r="G49" s="681"/>
      <c r="H49" s="682"/>
      <c r="I49" s="683"/>
      <c r="J49" s="667"/>
      <c r="K49" s="135">
        <v>461716</v>
      </c>
      <c r="L49" s="667"/>
      <c r="M49" s="135"/>
      <c r="N49" s="684"/>
      <c r="O49" s="684"/>
      <c r="P49" s="685"/>
      <c r="Q49" s="686"/>
      <c r="R49" s="686"/>
      <c r="S49" s="422"/>
      <c r="T49" s="700"/>
      <c r="W49" s="36"/>
      <c r="X49" s="36"/>
      <c r="Y49" s="36"/>
      <c r="Z49" s="36"/>
      <c r="AA49" s="36"/>
      <c r="AB49" s="36"/>
      <c r="AC49" s="36"/>
    </row>
    <row r="50" spans="1:34" s="2" customFormat="1" ht="24.95" customHeight="1">
      <c r="B50" s="423" t="str">
        <f>IF(S51=" "," ",IF(S51&gt;=$H$6,"CUMPLE CON LA EXPERIENCIA REQUERIDA","NO CUMPLE CON LA EXPERIENCIA REQUERIDA"))</f>
        <v>CUMPLE CON LA EXPERIENCIA REQUERIDA</v>
      </c>
      <c r="C50" s="424"/>
      <c r="D50" s="424"/>
      <c r="E50" s="424"/>
      <c r="F50" s="424"/>
      <c r="G50" s="424"/>
      <c r="H50" s="424"/>
      <c r="I50" s="424"/>
      <c r="J50" s="424"/>
      <c r="K50" s="424"/>
      <c r="L50" s="424"/>
      <c r="M50" s="424"/>
      <c r="N50" s="424"/>
      <c r="O50" s="425"/>
      <c r="P50" s="429" t="s">
        <v>21</v>
      </c>
      <c r="Q50" s="430"/>
      <c r="R50" s="7"/>
      <c r="S50" s="6">
        <f>IF(T35="SI",SUM(S35:S49),0)</f>
        <v>1538.31</v>
      </c>
      <c r="T50" s="431" t="str">
        <f>IF(S51=" "," ",IF(S51&gt;=$H$6,"CUMPLE","NO CUMPLE"))</f>
        <v>CUMPLE</v>
      </c>
      <c r="W50" s="36"/>
      <c r="X50" s="36"/>
      <c r="Y50" s="36"/>
      <c r="Z50" s="36"/>
      <c r="AA50" s="36"/>
      <c r="AB50" s="36"/>
      <c r="AC50" s="36"/>
      <c r="AD50" s="5"/>
      <c r="AE50" s="5"/>
      <c r="AF50" s="5"/>
      <c r="AG50" s="5"/>
      <c r="AH50" s="5"/>
    </row>
    <row r="51" spans="1:34" s="5" customFormat="1" ht="24.95" customHeight="1">
      <c r="B51" s="426"/>
      <c r="C51" s="427"/>
      <c r="D51" s="427"/>
      <c r="E51" s="427"/>
      <c r="F51" s="427"/>
      <c r="G51" s="427"/>
      <c r="H51" s="427"/>
      <c r="I51" s="427"/>
      <c r="J51" s="427"/>
      <c r="K51" s="427"/>
      <c r="L51" s="427"/>
      <c r="M51" s="427"/>
      <c r="N51" s="427"/>
      <c r="O51" s="428"/>
      <c r="P51" s="429" t="s">
        <v>23</v>
      </c>
      <c r="Q51" s="430"/>
      <c r="R51" s="7"/>
      <c r="S51" s="74">
        <f>IFERROR((S50/$P$6)," ")</f>
        <v>7.5039512195121949</v>
      </c>
      <c r="T51" s="432"/>
      <c r="W51" s="36"/>
      <c r="X51" s="36"/>
      <c r="Y51" s="36"/>
      <c r="Z51" s="36"/>
      <c r="AA51" s="36"/>
      <c r="AB51" s="36"/>
      <c r="AC51" s="36"/>
    </row>
    <row r="52" spans="1:34" ht="30" customHeight="1">
      <c r="AA52" s="36"/>
      <c r="AB52" s="36"/>
      <c r="AC52" s="36"/>
      <c r="AD52" s="5"/>
      <c r="AE52" s="5"/>
      <c r="AF52" s="5"/>
      <c r="AG52" s="5"/>
      <c r="AH52" s="2"/>
    </row>
    <row r="53" spans="1:34" ht="30" customHeight="1">
      <c r="AA53" s="36"/>
      <c r="AB53" s="36"/>
      <c r="AC53" s="36"/>
      <c r="AD53" s="5"/>
      <c r="AE53" s="5"/>
      <c r="AF53" s="5"/>
      <c r="AG53" s="5"/>
      <c r="AH53" s="5"/>
    </row>
    <row r="54" spans="1:34" ht="36" customHeight="1">
      <c r="B54" s="94">
        <v>3</v>
      </c>
      <c r="C54" s="486" t="s">
        <v>410</v>
      </c>
      <c r="D54" s="487"/>
      <c r="E54" s="488"/>
      <c r="F54" s="489" t="str">
        <f>IFERROR(VLOOKUP(B54,LISTA_OFERENTES,2,FALSE)," ")</f>
        <v>SEGURIDAD ATLAS LTDA.</v>
      </c>
      <c r="G54" s="490"/>
      <c r="H54" s="490"/>
      <c r="I54" s="490"/>
      <c r="J54" s="490"/>
      <c r="K54" s="490"/>
      <c r="L54" s="490"/>
      <c r="M54" s="490"/>
      <c r="N54" s="490"/>
      <c r="O54" s="491"/>
      <c r="P54" s="492" t="s">
        <v>102</v>
      </c>
      <c r="Q54" s="493"/>
      <c r="R54" s="494"/>
      <c r="S54" s="1">
        <f>5-(INT(COUNTBLANK(C57:C71))-10)</f>
        <v>2</v>
      </c>
      <c r="T54" s="2"/>
      <c r="AA54" s="36"/>
      <c r="AB54" s="36"/>
      <c r="AC54" s="36"/>
      <c r="AD54" s="5"/>
      <c r="AE54" s="5"/>
      <c r="AF54" s="5"/>
      <c r="AG54" s="5"/>
    </row>
    <row r="55" spans="1:34" s="8" customFormat="1" ht="30" customHeight="1">
      <c r="B55" s="460" t="s">
        <v>43</v>
      </c>
      <c r="C55" s="462" t="s">
        <v>14</v>
      </c>
      <c r="D55" s="462" t="s">
        <v>15</v>
      </c>
      <c r="E55" s="462" t="s">
        <v>16</v>
      </c>
      <c r="F55" s="462" t="s">
        <v>17</v>
      </c>
      <c r="G55" s="462" t="s">
        <v>18</v>
      </c>
      <c r="H55" s="462" t="s">
        <v>19</v>
      </c>
      <c r="I55" s="462" t="s">
        <v>20</v>
      </c>
      <c r="J55" s="464" t="s">
        <v>50</v>
      </c>
      <c r="K55" s="465"/>
      <c r="L55" s="465"/>
      <c r="M55" s="466"/>
      <c r="N55" s="462" t="s">
        <v>76</v>
      </c>
      <c r="O55" s="462" t="s">
        <v>77</v>
      </c>
      <c r="P55" s="4" t="s">
        <v>78</v>
      </c>
      <c r="Q55" s="4"/>
      <c r="R55" s="462" t="s">
        <v>79</v>
      </c>
      <c r="S55" s="462" t="s">
        <v>80</v>
      </c>
      <c r="T55" s="462" t="str">
        <f>T11</f>
        <v>CUMPLE CON EL REQUERIMIENTO OBLIGATORIO DE QUE CADA CERTIFICADO DEBE ESTAR SOPORTADO EN MÍNIMO DOS DE LOS CÓDIGOS UNSPSC?</v>
      </c>
      <c r="U55" s="9"/>
      <c r="V55" s="9"/>
      <c r="W55" s="36"/>
      <c r="X55" s="36"/>
      <c r="Y55" s="36"/>
      <c r="Z55" s="36"/>
      <c r="AA55" s="36"/>
      <c r="AB55" s="36"/>
      <c r="AC55" s="36"/>
      <c r="AD55" s="5"/>
      <c r="AE55" s="5"/>
      <c r="AF55" s="5"/>
      <c r="AG55" s="5"/>
      <c r="AH55" s="20"/>
    </row>
    <row r="56" spans="1:34" s="8" customFormat="1" ht="59.25" customHeight="1">
      <c r="B56" s="461"/>
      <c r="C56" s="463"/>
      <c r="D56" s="463"/>
      <c r="E56" s="463"/>
      <c r="F56" s="463"/>
      <c r="G56" s="463"/>
      <c r="H56" s="463"/>
      <c r="I56" s="463"/>
      <c r="J56" s="467" t="s">
        <v>82</v>
      </c>
      <c r="K56" s="468"/>
      <c r="L56" s="468"/>
      <c r="M56" s="469"/>
      <c r="N56" s="463"/>
      <c r="O56" s="463"/>
      <c r="P56" s="3" t="s">
        <v>12</v>
      </c>
      <c r="Q56" s="3" t="s">
        <v>81</v>
      </c>
      <c r="R56" s="463"/>
      <c r="S56" s="463"/>
      <c r="T56" s="463"/>
      <c r="U56" s="9"/>
      <c r="V56" s="9"/>
      <c r="W56" s="36"/>
      <c r="X56" s="36"/>
      <c r="Y56" s="36"/>
      <c r="Z56" s="36"/>
      <c r="AA56" s="36"/>
      <c r="AB56" s="36"/>
      <c r="AC56" s="36"/>
      <c r="AD56" s="5"/>
      <c r="AE56" s="5"/>
      <c r="AF56" s="5"/>
      <c r="AG56" s="5"/>
      <c r="AH56" s="20"/>
    </row>
    <row r="57" spans="1:34" s="5" customFormat="1" ht="24.95" customHeight="1">
      <c r="A57" s="10"/>
      <c r="B57" s="495">
        <v>1</v>
      </c>
      <c r="C57" s="687">
        <v>98</v>
      </c>
      <c r="D57" s="687">
        <v>39</v>
      </c>
      <c r="E57" s="706" t="s">
        <v>389</v>
      </c>
      <c r="F57" s="663" t="s">
        <v>392</v>
      </c>
      <c r="G57" s="688">
        <v>698.77</v>
      </c>
      <c r="H57" s="665" t="s">
        <v>152</v>
      </c>
      <c r="I57" s="703">
        <v>1</v>
      </c>
      <c r="J57" s="667" t="s">
        <v>379</v>
      </c>
      <c r="K57" s="135">
        <v>451215</v>
      </c>
      <c r="L57" s="667" t="s">
        <v>379</v>
      </c>
      <c r="M57" s="135">
        <v>461915</v>
      </c>
      <c r="N57" s="668" t="s">
        <v>411</v>
      </c>
      <c r="O57" s="668" t="s">
        <v>412</v>
      </c>
      <c r="P57" s="669"/>
      <c r="Q57" s="670" t="s">
        <v>413</v>
      </c>
      <c r="R57" s="670" t="s">
        <v>414</v>
      </c>
      <c r="S57" s="420">
        <f>IF(COUNTIF(J57:M59,"CUMPLE")&gt;=1,(G57*I57),0)* (IF(N57="PRESENTÓ CERTIFICADO",1,0))* (IF(O57="ACORDE A ITEM 5.2.1 (T.R.)",1,0) )* ( IF(OR(Q57="SIN OBSERVACIÓN", Q57="REQUERIMIENTOS SUBSANADOS"),1,0)) *(IF(OR(R57="NINGUNO", R57="CUMPLEN CON LO SOLICITADO"),1,0))</f>
        <v>698.77</v>
      </c>
      <c r="T57" s="671" t="s">
        <v>415</v>
      </c>
      <c r="W57" s="36"/>
      <c r="X57" s="36"/>
      <c r="Y57" s="36"/>
      <c r="Z57" s="36"/>
      <c r="AA57" s="36"/>
      <c r="AB57" s="36"/>
      <c r="AC57" s="36"/>
      <c r="AH57" s="8"/>
    </row>
    <row r="58" spans="1:34" s="5" customFormat="1" ht="24.95" customHeight="1">
      <c r="A58" s="10"/>
      <c r="B58" s="496"/>
      <c r="C58" s="691"/>
      <c r="D58" s="691"/>
      <c r="E58" s="672"/>
      <c r="F58" s="672"/>
      <c r="G58" s="692"/>
      <c r="H58" s="674"/>
      <c r="I58" s="704"/>
      <c r="J58" s="667" t="s">
        <v>379</v>
      </c>
      <c r="K58" s="135">
        <v>461715</v>
      </c>
      <c r="L58" s="667" t="s">
        <v>380</v>
      </c>
      <c r="M58" s="135">
        <v>721517</v>
      </c>
      <c r="N58" s="676"/>
      <c r="O58" s="676"/>
      <c r="P58" s="677"/>
      <c r="Q58" s="678"/>
      <c r="R58" s="678"/>
      <c r="S58" s="421"/>
      <c r="T58" s="679"/>
      <c r="W58" s="36"/>
      <c r="X58" s="36"/>
      <c r="Y58" s="36"/>
      <c r="Z58" s="36"/>
      <c r="AA58" s="36"/>
      <c r="AB58" s="36"/>
      <c r="AC58" s="36"/>
      <c r="AH58" s="8"/>
    </row>
    <row r="59" spans="1:34" s="5" customFormat="1" ht="24.95" customHeight="1">
      <c r="A59" s="10"/>
      <c r="B59" s="497"/>
      <c r="C59" s="695"/>
      <c r="D59" s="695"/>
      <c r="E59" s="680"/>
      <c r="F59" s="680"/>
      <c r="G59" s="696"/>
      <c r="H59" s="682"/>
      <c r="I59" s="705"/>
      <c r="J59" s="667" t="s">
        <v>380</v>
      </c>
      <c r="K59" s="135">
        <v>461716</v>
      </c>
      <c r="L59" s="667"/>
      <c r="M59" s="135"/>
      <c r="N59" s="684"/>
      <c r="O59" s="684"/>
      <c r="P59" s="685"/>
      <c r="Q59" s="686"/>
      <c r="R59" s="686"/>
      <c r="S59" s="422"/>
      <c r="T59" s="679"/>
      <c r="W59" s="36"/>
      <c r="X59" s="36"/>
      <c r="Y59" s="36"/>
      <c r="Z59" s="36"/>
      <c r="AA59" s="36"/>
      <c r="AB59" s="36"/>
      <c r="AC59" s="36"/>
    </row>
    <row r="60" spans="1:34" s="5" customFormat="1" ht="24.95" customHeight="1">
      <c r="A60" s="10"/>
      <c r="B60" s="495">
        <v>2</v>
      </c>
      <c r="C60" s="663">
        <v>11</v>
      </c>
      <c r="D60" s="663">
        <v>12</v>
      </c>
      <c r="E60" s="706" t="s">
        <v>389</v>
      </c>
      <c r="F60" s="663" t="s">
        <v>390</v>
      </c>
      <c r="G60" s="664">
        <v>1674.1</v>
      </c>
      <c r="H60" s="665" t="s">
        <v>152</v>
      </c>
      <c r="I60" s="666">
        <v>1</v>
      </c>
      <c r="J60" s="667" t="s">
        <v>379</v>
      </c>
      <c r="K60" s="135">
        <v>451215</v>
      </c>
      <c r="L60" s="667" t="s">
        <v>380</v>
      </c>
      <c r="M60" s="135">
        <v>461915</v>
      </c>
      <c r="N60" s="668" t="s">
        <v>411</v>
      </c>
      <c r="O60" s="668" t="s">
        <v>412</v>
      </c>
      <c r="P60" s="669"/>
      <c r="Q60" s="670" t="s">
        <v>413</v>
      </c>
      <c r="R60" s="670" t="s">
        <v>414</v>
      </c>
      <c r="S60" s="420">
        <f>IF(COUNTIF(J60:M62,"CUMPLE")&gt;=1,(G60*I60),0)* (IF(N60="PRESENTÓ CERTIFICADO",1,0))* (IF(O60="ACORDE A ITEM 5.2.1 (T.R.)",1,0) )* ( IF(OR(Q60="SIN OBSERVACIÓN", Q60="REQUERIMIENTOS SUBSANADOS"),1,0)) *(IF(OR(R60="NINGUNO", R60="CUMPLEN CON LO SOLICITADO"),1,0))</f>
        <v>1674.1</v>
      </c>
      <c r="T60" s="679"/>
      <c r="W60" s="36"/>
      <c r="X60" s="36"/>
      <c r="Y60" s="36"/>
      <c r="Z60" s="36"/>
      <c r="AA60" s="36"/>
      <c r="AB60" s="36"/>
      <c r="AC60" s="36"/>
    </row>
    <row r="61" spans="1:34" s="5" customFormat="1" ht="24.95" customHeight="1">
      <c r="A61" s="10"/>
      <c r="B61" s="496"/>
      <c r="C61" s="672"/>
      <c r="D61" s="672"/>
      <c r="E61" s="672"/>
      <c r="F61" s="672"/>
      <c r="G61" s="673"/>
      <c r="H61" s="674"/>
      <c r="I61" s="675"/>
      <c r="J61" s="667" t="s">
        <v>379</v>
      </c>
      <c r="K61" s="135">
        <v>461715</v>
      </c>
      <c r="L61" s="667" t="s">
        <v>380</v>
      </c>
      <c r="M61" s="135">
        <v>721517</v>
      </c>
      <c r="N61" s="676"/>
      <c r="O61" s="676"/>
      <c r="P61" s="677"/>
      <c r="Q61" s="678"/>
      <c r="R61" s="678"/>
      <c r="S61" s="421"/>
      <c r="T61" s="679"/>
      <c r="W61" s="36"/>
      <c r="X61" s="36"/>
      <c r="Y61" s="36"/>
      <c r="Z61" s="36"/>
      <c r="AA61" s="36"/>
      <c r="AB61" s="36"/>
      <c r="AC61" s="36"/>
    </row>
    <row r="62" spans="1:34" s="5" customFormat="1" ht="24.95" customHeight="1">
      <c r="A62" s="10"/>
      <c r="B62" s="497"/>
      <c r="C62" s="680"/>
      <c r="D62" s="680"/>
      <c r="E62" s="680"/>
      <c r="F62" s="680"/>
      <c r="G62" s="681"/>
      <c r="H62" s="682"/>
      <c r="I62" s="683"/>
      <c r="J62" s="667" t="s">
        <v>379</v>
      </c>
      <c r="K62" s="135">
        <v>461716</v>
      </c>
      <c r="L62" s="667"/>
      <c r="M62" s="135"/>
      <c r="N62" s="684"/>
      <c r="O62" s="684"/>
      <c r="P62" s="685"/>
      <c r="Q62" s="686"/>
      <c r="R62" s="686"/>
      <c r="S62" s="422"/>
      <c r="T62" s="679"/>
      <c r="W62" s="36"/>
      <c r="X62" s="36"/>
      <c r="Y62" s="36"/>
      <c r="Z62" s="36"/>
    </row>
    <row r="63" spans="1:34" s="5" customFormat="1" ht="24.95" hidden="1" customHeight="1">
      <c r="A63" s="10"/>
      <c r="B63" s="495">
        <v>3</v>
      </c>
      <c r="C63" s="663"/>
      <c r="D63" s="663"/>
      <c r="E63" s="663"/>
      <c r="F63" s="663"/>
      <c r="G63" s="664"/>
      <c r="H63" s="665"/>
      <c r="I63" s="666"/>
      <c r="J63" s="667"/>
      <c r="K63" s="135">
        <v>451215</v>
      </c>
      <c r="L63" s="667"/>
      <c r="M63" s="135">
        <v>461915</v>
      </c>
      <c r="N63" s="668"/>
      <c r="O63" s="668"/>
      <c r="P63" s="669"/>
      <c r="Q63" s="670"/>
      <c r="R63" s="670"/>
      <c r="S63" s="420"/>
      <c r="T63" s="679"/>
      <c r="W63" s="36"/>
      <c r="X63" s="36"/>
      <c r="Y63" s="36"/>
      <c r="Z63" s="36"/>
      <c r="AA63" s="2"/>
      <c r="AB63" s="2"/>
      <c r="AC63" s="2"/>
      <c r="AD63" s="2"/>
      <c r="AE63" s="2"/>
      <c r="AF63" s="2"/>
      <c r="AG63" s="2"/>
    </row>
    <row r="64" spans="1:34" s="5" customFormat="1" ht="24.95" hidden="1" customHeight="1">
      <c r="A64" s="10"/>
      <c r="B64" s="496"/>
      <c r="C64" s="672"/>
      <c r="D64" s="672"/>
      <c r="E64" s="672"/>
      <c r="F64" s="672"/>
      <c r="G64" s="673"/>
      <c r="H64" s="674"/>
      <c r="I64" s="675"/>
      <c r="J64" s="667"/>
      <c r="K64" s="135">
        <v>461715</v>
      </c>
      <c r="L64" s="667"/>
      <c r="M64" s="135">
        <v>721517</v>
      </c>
      <c r="N64" s="676"/>
      <c r="O64" s="676"/>
      <c r="P64" s="677"/>
      <c r="Q64" s="678"/>
      <c r="R64" s="678"/>
      <c r="S64" s="421"/>
      <c r="T64" s="679"/>
      <c r="W64" s="36"/>
      <c r="X64" s="36"/>
      <c r="Y64" s="36"/>
      <c r="Z64" s="36"/>
    </row>
    <row r="65" spans="1:34" s="5" customFormat="1" ht="24.95" hidden="1" customHeight="1">
      <c r="A65" s="10"/>
      <c r="B65" s="497"/>
      <c r="C65" s="680"/>
      <c r="D65" s="680"/>
      <c r="E65" s="680"/>
      <c r="F65" s="680"/>
      <c r="G65" s="681"/>
      <c r="H65" s="682"/>
      <c r="I65" s="683"/>
      <c r="J65" s="667"/>
      <c r="K65" s="135">
        <v>461716</v>
      </c>
      <c r="L65" s="667"/>
      <c r="M65" s="135"/>
      <c r="N65" s="684"/>
      <c r="O65" s="684"/>
      <c r="P65" s="685"/>
      <c r="Q65" s="686"/>
      <c r="R65" s="686"/>
      <c r="S65" s="422"/>
      <c r="T65" s="679"/>
      <c r="W65" s="36"/>
      <c r="X65" s="36"/>
      <c r="Y65" s="36"/>
      <c r="Z65" s="36"/>
      <c r="AA65" s="20"/>
      <c r="AB65" s="20"/>
      <c r="AC65" s="20"/>
      <c r="AD65" s="20"/>
      <c r="AE65" s="20"/>
      <c r="AF65" s="20"/>
      <c r="AG65" s="20"/>
    </row>
    <row r="66" spans="1:34" s="5" customFormat="1" ht="24.95" hidden="1" customHeight="1">
      <c r="A66" s="10"/>
      <c r="B66" s="495">
        <v>4</v>
      </c>
      <c r="C66" s="687"/>
      <c r="D66" s="687"/>
      <c r="E66" s="687"/>
      <c r="F66" s="687"/>
      <c r="G66" s="688"/>
      <c r="H66" s="665"/>
      <c r="I66" s="703"/>
      <c r="J66" s="667"/>
      <c r="K66" s="135">
        <v>451215</v>
      </c>
      <c r="L66" s="667"/>
      <c r="M66" s="135">
        <v>461915</v>
      </c>
      <c r="N66" s="668"/>
      <c r="O66" s="668"/>
      <c r="P66" s="669"/>
      <c r="Q66" s="670"/>
      <c r="R66" s="690"/>
      <c r="S66" s="420"/>
      <c r="T66" s="679"/>
      <c r="W66" s="36"/>
      <c r="X66" s="36"/>
      <c r="Y66" s="36"/>
      <c r="Z66" s="36"/>
      <c r="AA66" s="20"/>
      <c r="AB66" s="20"/>
      <c r="AC66" s="20"/>
      <c r="AD66" s="20"/>
      <c r="AE66" s="20"/>
      <c r="AF66" s="20"/>
      <c r="AG66" s="20"/>
    </row>
    <row r="67" spans="1:34" s="5" customFormat="1" ht="23.25" hidden="1" customHeight="1">
      <c r="A67" s="10"/>
      <c r="B67" s="496"/>
      <c r="C67" s="691"/>
      <c r="D67" s="691"/>
      <c r="E67" s="691"/>
      <c r="F67" s="691"/>
      <c r="G67" s="692"/>
      <c r="H67" s="674"/>
      <c r="I67" s="704"/>
      <c r="J67" s="667"/>
      <c r="K67" s="135">
        <v>461715</v>
      </c>
      <c r="L67" s="667"/>
      <c r="M67" s="135">
        <v>721517</v>
      </c>
      <c r="N67" s="676"/>
      <c r="O67" s="676"/>
      <c r="P67" s="677"/>
      <c r="Q67" s="678"/>
      <c r="R67" s="694"/>
      <c r="S67" s="421"/>
      <c r="T67" s="679"/>
      <c r="W67" s="36"/>
      <c r="X67" s="36"/>
      <c r="Y67" s="36"/>
      <c r="Z67" s="36"/>
      <c r="AA67" s="20"/>
      <c r="AB67" s="20"/>
      <c r="AC67" s="20"/>
      <c r="AD67" s="20"/>
      <c r="AE67" s="20"/>
      <c r="AF67" s="20"/>
      <c r="AG67" s="20"/>
    </row>
    <row r="68" spans="1:34" s="5" customFormat="1" ht="24.95" hidden="1" customHeight="1">
      <c r="A68" s="10"/>
      <c r="B68" s="497"/>
      <c r="C68" s="695"/>
      <c r="D68" s="695"/>
      <c r="E68" s="695"/>
      <c r="F68" s="695"/>
      <c r="G68" s="696"/>
      <c r="H68" s="682"/>
      <c r="I68" s="705"/>
      <c r="J68" s="667"/>
      <c r="K68" s="135">
        <v>461716</v>
      </c>
      <c r="L68" s="667"/>
      <c r="M68" s="135"/>
      <c r="N68" s="684"/>
      <c r="O68" s="684"/>
      <c r="P68" s="685"/>
      <c r="Q68" s="686"/>
      <c r="R68" s="698"/>
      <c r="S68" s="422"/>
      <c r="T68" s="679"/>
      <c r="W68" s="36"/>
      <c r="X68" s="36"/>
      <c r="Y68" s="36"/>
      <c r="Z68" s="36"/>
      <c r="AA68" s="36"/>
      <c r="AB68" s="36"/>
      <c r="AC68" s="36"/>
      <c r="AD68" s="8"/>
      <c r="AE68" s="8"/>
      <c r="AF68" s="8"/>
      <c r="AG68" s="8"/>
    </row>
    <row r="69" spans="1:34" s="5" customFormat="1" ht="24.95" hidden="1" customHeight="1">
      <c r="A69" s="10"/>
      <c r="B69" s="495">
        <v>5</v>
      </c>
      <c r="C69" s="663"/>
      <c r="D69" s="663"/>
      <c r="E69" s="663"/>
      <c r="F69" s="663"/>
      <c r="G69" s="664"/>
      <c r="H69" s="665"/>
      <c r="I69" s="666"/>
      <c r="J69" s="667"/>
      <c r="K69" s="135">
        <v>451215</v>
      </c>
      <c r="L69" s="667"/>
      <c r="M69" s="135">
        <v>461915</v>
      </c>
      <c r="N69" s="668"/>
      <c r="O69" s="668"/>
      <c r="P69" s="669"/>
      <c r="Q69" s="670"/>
      <c r="R69" s="670"/>
      <c r="S69" s="420">
        <f t="shared" ref="S69" si="15">IF(COUNTIF(J69:M71,"CUMPLE")&gt;=1,(G69*I69),0)* (IF(N69="PRESENTÓ CERTIFICADO",1,0))* (IF(O69="ACORDE A ITEM 5.2.1 (T.R.)",1,0) )* ( IF(OR(Q69="SIN OBSERVACIÓN", Q69="REQUERIMIENTOS SUBSANADOS"),1,0)) *(IF(OR(R69="NINGUNO", R69="CUMPLEN CON LO SOLICITADO"),1,0))</f>
        <v>0</v>
      </c>
      <c r="T69" s="679"/>
      <c r="W69" s="36"/>
      <c r="X69" s="36"/>
      <c r="Y69" s="36"/>
      <c r="Z69" s="36"/>
      <c r="AA69" s="36"/>
      <c r="AB69" s="36"/>
      <c r="AC69" s="36"/>
      <c r="AD69" s="8"/>
      <c r="AE69" s="8"/>
      <c r="AF69" s="8"/>
      <c r="AG69" s="8"/>
    </row>
    <row r="70" spans="1:34" s="5" customFormat="1" ht="24.95" hidden="1" customHeight="1">
      <c r="A70" s="10"/>
      <c r="B70" s="496"/>
      <c r="C70" s="672"/>
      <c r="D70" s="672"/>
      <c r="E70" s="672"/>
      <c r="F70" s="672"/>
      <c r="G70" s="673"/>
      <c r="H70" s="674"/>
      <c r="I70" s="675"/>
      <c r="J70" s="667"/>
      <c r="K70" s="135">
        <v>461715</v>
      </c>
      <c r="L70" s="667"/>
      <c r="M70" s="135">
        <v>721517</v>
      </c>
      <c r="N70" s="676"/>
      <c r="O70" s="676"/>
      <c r="P70" s="677"/>
      <c r="Q70" s="678"/>
      <c r="R70" s="678"/>
      <c r="S70" s="421"/>
      <c r="T70" s="679"/>
      <c r="W70" s="36"/>
      <c r="X70" s="36"/>
      <c r="Y70" s="36"/>
      <c r="Z70" s="36"/>
      <c r="AA70" s="36"/>
      <c r="AB70" s="36"/>
      <c r="AC70" s="36"/>
    </row>
    <row r="71" spans="1:34" s="5" customFormat="1" ht="24.95" hidden="1" customHeight="1">
      <c r="A71" s="10"/>
      <c r="B71" s="497"/>
      <c r="C71" s="680"/>
      <c r="D71" s="680"/>
      <c r="E71" s="680"/>
      <c r="F71" s="680"/>
      <c r="G71" s="681"/>
      <c r="H71" s="682"/>
      <c r="I71" s="683"/>
      <c r="J71" s="667"/>
      <c r="K71" s="135">
        <v>461716</v>
      </c>
      <c r="L71" s="667"/>
      <c r="M71" s="135"/>
      <c r="N71" s="684"/>
      <c r="O71" s="684"/>
      <c r="P71" s="685"/>
      <c r="Q71" s="686"/>
      <c r="R71" s="686"/>
      <c r="S71" s="422"/>
      <c r="T71" s="700"/>
      <c r="W71" s="36"/>
      <c r="X71" s="36"/>
      <c r="Y71" s="36"/>
      <c r="Z71" s="36"/>
      <c r="AA71" s="36"/>
      <c r="AB71" s="36"/>
      <c r="AC71" s="36"/>
    </row>
    <row r="72" spans="1:34" s="2" customFormat="1" ht="24.95" customHeight="1">
      <c r="B72" s="423" t="str">
        <f>IF(S73=" "," ",IF(S73&gt;=$H$6,"CUMPLE CON LA EXPERIENCIA REQUERIDA","NO CUMPLE CON LA EXPERIENCIA REQUERIDA"))</f>
        <v>CUMPLE CON LA EXPERIENCIA REQUERIDA</v>
      </c>
      <c r="C72" s="424"/>
      <c r="D72" s="424"/>
      <c r="E72" s="424"/>
      <c r="F72" s="424"/>
      <c r="G72" s="424"/>
      <c r="H72" s="424"/>
      <c r="I72" s="424"/>
      <c r="J72" s="424"/>
      <c r="K72" s="424"/>
      <c r="L72" s="424"/>
      <c r="M72" s="424"/>
      <c r="N72" s="424"/>
      <c r="O72" s="425"/>
      <c r="P72" s="429" t="s">
        <v>21</v>
      </c>
      <c r="Q72" s="430"/>
      <c r="R72" s="7"/>
      <c r="S72" s="6">
        <f>IF(T57="SI",SUM(S57:S71),0)</f>
        <v>2372.87</v>
      </c>
      <c r="T72" s="431" t="str">
        <f>IF(S73=" "," ",IF(S73&gt;=$H$6,"CUMPLE","NO CUMPLE"))</f>
        <v>CUMPLE</v>
      </c>
      <c r="W72" s="36"/>
      <c r="X72" s="36"/>
      <c r="Y72" s="36"/>
      <c r="Z72" s="36"/>
      <c r="AA72" s="36"/>
      <c r="AB72" s="36"/>
      <c r="AC72" s="36"/>
      <c r="AD72" s="5"/>
      <c r="AE72" s="5"/>
      <c r="AF72" s="5"/>
      <c r="AG72" s="5"/>
      <c r="AH72" s="5"/>
    </row>
    <row r="73" spans="1:34" s="5" customFormat="1" ht="24.95" customHeight="1">
      <c r="B73" s="426"/>
      <c r="C73" s="427"/>
      <c r="D73" s="427"/>
      <c r="E73" s="427"/>
      <c r="F73" s="427"/>
      <c r="G73" s="427"/>
      <c r="H73" s="427"/>
      <c r="I73" s="427"/>
      <c r="J73" s="427"/>
      <c r="K73" s="427"/>
      <c r="L73" s="427"/>
      <c r="M73" s="427"/>
      <c r="N73" s="427"/>
      <c r="O73" s="428"/>
      <c r="P73" s="429" t="s">
        <v>23</v>
      </c>
      <c r="Q73" s="430"/>
      <c r="R73" s="7"/>
      <c r="S73" s="74">
        <f>IFERROR((S72/$P$6)," ")</f>
        <v>11.574975609756097</v>
      </c>
      <c r="T73" s="432"/>
      <c r="W73" s="36"/>
      <c r="X73" s="36"/>
      <c r="Y73" s="36"/>
      <c r="Z73" s="36"/>
      <c r="AA73" s="36"/>
      <c r="AB73" s="36"/>
      <c r="AC73" s="36"/>
    </row>
    <row r="74" spans="1:34" ht="30" customHeight="1">
      <c r="AA74" s="36"/>
      <c r="AB74" s="36"/>
      <c r="AC74" s="36"/>
      <c r="AD74" s="5"/>
      <c r="AE74" s="5"/>
      <c r="AF74" s="5"/>
      <c r="AG74" s="5"/>
      <c r="AH74" s="2"/>
    </row>
    <row r="75" spans="1:34" ht="30" customHeight="1">
      <c r="AA75" s="36"/>
      <c r="AB75" s="36"/>
      <c r="AC75" s="36"/>
      <c r="AD75" s="5"/>
      <c r="AE75" s="5"/>
      <c r="AF75" s="5"/>
      <c r="AG75" s="5"/>
      <c r="AH75" s="5"/>
    </row>
    <row r="76" spans="1:34" ht="36" customHeight="1">
      <c r="B76" s="94">
        <v>4</v>
      </c>
      <c r="C76" s="486" t="s">
        <v>410</v>
      </c>
      <c r="D76" s="487"/>
      <c r="E76" s="488"/>
      <c r="F76" s="489" t="str">
        <f>IFERROR(VLOOKUP(B76,LISTA_OFERENTES,2,FALSE)," ")</f>
        <v>SECURITY SHOPS LTDA</v>
      </c>
      <c r="G76" s="490"/>
      <c r="H76" s="490"/>
      <c r="I76" s="490"/>
      <c r="J76" s="490"/>
      <c r="K76" s="490"/>
      <c r="L76" s="490"/>
      <c r="M76" s="490"/>
      <c r="N76" s="490"/>
      <c r="O76" s="491"/>
      <c r="P76" s="492" t="s">
        <v>102</v>
      </c>
      <c r="Q76" s="493"/>
      <c r="R76" s="494"/>
      <c r="S76" s="1">
        <f>5-(INT(COUNTBLANK(C79:C93))-10)</f>
        <v>2</v>
      </c>
      <c r="T76" s="2"/>
      <c r="AA76" s="36"/>
      <c r="AB76" s="36"/>
      <c r="AC76" s="36"/>
      <c r="AD76" s="5"/>
      <c r="AE76" s="5"/>
      <c r="AF76" s="5"/>
      <c r="AG76" s="5"/>
    </row>
    <row r="77" spans="1:34" s="8" customFormat="1" ht="30" customHeight="1">
      <c r="B77" s="460" t="s">
        <v>43</v>
      </c>
      <c r="C77" s="462" t="s">
        <v>14</v>
      </c>
      <c r="D77" s="462" t="s">
        <v>15</v>
      </c>
      <c r="E77" s="462" t="s">
        <v>16</v>
      </c>
      <c r="F77" s="462" t="s">
        <v>17</v>
      </c>
      <c r="G77" s="462" t="s">
        <v>18</v>
      </c>
      <c r="H77" s="462" t="s">
        <v>19</v>
      </c>
      <c r="I77" s="462" t="s">
        <v>20</v>
      </c>
      <c r="J77" s="464" t="s">
        <v>50</v>
      </c>
      <c r="K77" s="465"/>
      <c r="L77" s="465"/>
      <c r="M77" s="466"/>
      <c r="N77" s="462" t="s">
        <v>76</v>
      </c>
      <c r="O77" s="462" t="s">
        <v>77</v>
      </c>
      <c r="P77" s="4" t="s">
        <v>78</v>
      </c>
      <c r="Q77" s="4"/>
      <c r="R77" s="462" t="s">
        <v>79</v>
      </c>
      <c r="S77" s="462" t="s">
        <v>80</v>
      </c>
      <c r="T77" s="462" t="str">
        <f>T11</f>
        <v>CUMPLE CON EL REQUERIMIENTO OBLIGATORIO DE QUE CADA CERTIFICADO DEBE ESTAR SOPORTADO EN MÍNIMO DOS DE LOS CÓDIGOS UNSPSC?</v>
      </c>
      <c r="U77" s="9"/>
      <c r="V77" s="9"/>
      <c r="W77" s="36"/>
      <c r="X77" s="36"/>
      <c r="Y77" s="36"/>
      <c r="Z77" s="36"/>
      <c r="AA77" s="36"/>
      <c r="AB77" s="36"/>
      <c r="AC77" s="36"/>
      <c r="AD77" s="5"/>
      <c r="AE77" s="5"/>
      <c r="AF77" s="5"/>
      <c r="AG77" s="5"/>
      <c r="AH77" s="20"/>
    </row>
    <row r="78" spans="1:34" s="8" customFormat="1" ht="105.75" customHeight="1">
      <c r="B78" s="461"/>
      <c r="C78" s="463"/>
      <c r="D78" s="463"/>
      <c r="E78" s="463"/>
      <c r="F78" s="463"/>
      <c r="G78" s="463"/>
      <c r="H78" s="463"/>
      <c r="I78" s="463"/>
      <c r="J78" s="467" t="s">
        <v>82</v>
      </c>
      <c r="K78" s="468"/>
      <c r="L78" s="468"/>
      <c r="M78" s="469"/>
      <c r="N78" s="463"/>
      <c r="O78" s="463"/>
      <c r="P78" s="3" t="s">
        <v>12</v>
      </c>
      <c r="Q78" s="3" t="s">
        <v>81</v>
      </c>
      <c r="R78" s="463"/>
      <c r="S78" s="463"/>
      <c r="T78" s="463"/>
      <c r="U78" s="9"/>
      <c r="V78" s="9"/>
      <c r="W78" s="36"/>
      <c r="X78" s="36"/>
      <c r="Y78" s="36"/>
      <c r="Z78" s="36"/>
      <c r="AA78" s="36"/>
      <c r="AB78" s="36"/>
      <c r="AC78" s="36"/>
      <c r="AD78" s="5"/>
      <c r="AE78" s="5"/>
      <c r="AF78" s="5"/>
      <c r="AG78" s="5"/>
      <c r="AH78" s="20"/>
    </row>
    <row r="79" spans="1:34" s="5" customFormat="1" ht="24.95" customHeight="1">
      <c r="A79" s="10"/>
      <c r="B79" s="495">
        <v>1</v>
      </c>
      <c r="C79" s="663">
        <v>36</v>
      </c>
      <c r="D79" s="663">
        <v>21</v>
      </c>
      <c r="E79" s="663" t="s">
        <v>396</v>
      </c>
      <c r="F79" s="663" t="s">
        <v>397</v>
      </c>
      <c r="G79" s="664">
        <v>154.06</v>
      </c>
      <c r="H79" s="665" t="s">
        <v>152</v>
      </c>
      <c r="I79" s="666">
        <v>1</v>
      </c>
      <c r="J79" s="667" t="s">
        <v>379</v>
      </c>
      <c r="K79" s="135">
        <v>451215</v>
      </c>
      <c r="L79" s="667" t="s">
        <v>380</v>
      </c>
      <c r="M79" s="135">
        <v>461915</v>
      </c>
      <c r="N79" s="668" t="s">
        <v>411</v>
      </c>
      <c r="O79" s="668" t="s">
        <v>412</v>
      </c>
      <c r="P79" s="669"/>
      <c r="Q79" s="670" t="s">
        <v>413</v>
      </c>
      <c r="R79" s="670" t="s">
        <v>414</v>
      </c>
      <c r="S79" s="420">
        <f t="shared" ref="S79" si="16">IF(COUNTIF(J79:M81,"CUMPLE")&gt;=1,(G79*I79),0)* (IF(N79="PRESENTÓ CERTIFICADO",1,0))* (IF(O79="ACORDE A ITEM 5.2.1 (T.R.)",1,0) )* ( IF(OR(Q79="SIN OBSERVACIÓN", Q79="REQUERIMIENTOS SUBSANADOS"),1,0)) *(IF(OR(R79="NINGUNO", R79="CUMPLEN CON LO SOLICITADO"),1,0))</f>
        <v>154.06</v>
      </c>
      <c r="T79" s="671" t="s">
        <v>415</v>
      </c>
      <c r="W79" s="36"/>
      <c r="X79" s="36"/>
      <c r="Y79" s="36"/>
      <c r="Z79" s="36"/>
      <c r="AA79" s="36"/>
      <c r="AB79" s="36"/>
      <c r="AC79" s="36"/>
      <c r="AH79" s="8"/>
    </row>
    <row r="80" spans="1:34" s="5" customFormat="1" ht="24.95" customHeight="1">
      <c r="A80" s="10"/>
      <c r="B80" s="496"/>
      <c r="C80" s="672"/>
      <c r="D80" s="672"/>
      <c r="E80" s="672"/>
      <c r="F80" s="672"/>
      <c r="G80" s="673"/>
      <c r="H80" s="674"/>
      <c r="I80" s="675"/>
      <c r="J80" s="667" t="s">
        <v>379</v>
      </c>
      <c r="K80" s="135">
        <v>461715</v>
      </c>
      <c r="L80" s="667" t="s">
        <v>380</v>
      </c>
      <c r="M80" s="135">
        <v>721517</v>
      </c>
      <c r="N80" s="676"/>
      <c r="O80" s="676"/>
      <c r="P80" s="677"/>
      <c r="Q80" s="678"/>
      <c r="R80" s="678"/>
      <c r="S80" s="421"/>
      <c r="T80" s="679"/>
      <c r="W80" s="36"/>
      <c r="X80" s="36"/>
      <c r="Y80" s="36"/>
      <c r="Z80" s="36"/>
      <c r="AA80" s="36"/>
      <c r="AB80" s="36"/>
      <c r="AC80" s="36"/>
      <c r="AH80" s="8"/>
    </row>
    <row r="81" spans="1:34" s="5" customFormat="1" ht="24.95" customHeight="1">
      <c r="A81" s="10"/>
      <c r="B81" s="497"/>
      <c r="C81" s="680"/>
      <c r="D81" s="680"/>
      <c r="E81" s="680"/>
      <c r="F81" s="680"/>
      <c r="G81" s="681"/>
      <c r="H81" s="682"/>
      <c r="I81" s="683"/>
      <c r="J81" s="667" t="s">
        <v>379</v>
      </c>
      <c r="K81" s="135">
        <v>461716</v>
      </c>
      <c r="L81" s="667"/>
      <c r="M81" s="135"/>
      <c r="N81" s="684"/>
      <c r="O81" s="684"/>
      <c r="P81" s="685"/>
      <c r="Q81" s="686"/>
      <c r="R81" s="686"/>
      <c r="S81" s="422"/>
      <c r="T81" s="679"/>
      <c r="W81" s="36"/>
      <c r="X81" s="36"/>
      <c r="Y81" s="36"/>
      <c r="Z81" s="36"/>
      <c r="AA81" s="36"/>
      <c r="AB81" s="36"/>
      <c r="AC81" s="36"/>
    </row>
    <row r="82" spans="1:34" s="5" customFormat="1" ht="24.95" customHeight="1">
      <c r="A82" s="10"/>
      <c r="B82" s="495">
        <v>2</v>
      </c>
      <c r="C82" s="687">
        <v>62</v>
      </c>
      <c r="D82" s="687">
        <v>31</v>
      </c>
      <c r="E82" s="687" t="s">
        <v>398</v>
      </c>
      <c r="F82" s="663" t="s">
        <v>399</v>
      </c>
      <c r="G82" s="688">
        <v>2406.1999999999998</v>
      </c>
      <c r="H82" s="665" t="s">
        <v>152</v>
      </c>
      <c r="I82" s="703">
        <v>1</v>
      </c>
      <c r="J82" s="667" t="s">
        <v>380</v>
      </c>
      <c r="K82" s="135">
        <v>451215</v>
      </c>
      <c r="L82" s="667" t="s">
        <v>380</v>
      </c>
      <c r="M82" s="135">
        <v>461915</v>
      </c>
      <c r="N82" s="668" t="s">
        <v>411</v>
      </c>
      <c r="O82" s="668" t="s">
        <v>412</v>
      </c>
      <c r="P82" s="689"/>
      <c r="Q82" s="690" t="s">
        <v>413</v>
      </c>
      <c r="R82" s="690" t="s">
        <v>414</v>
      </c>
      <c r="S82" s="420">
        <f t="shared" ref="S82" si="17">IF(COUNTIF(J82:M84,"CUMPLE")&gt;=1,(G82*I82),0)* (IF(N82="PRESENTÓ CERTIFICADO",1,0))* (IF(O82="ACORDE A ITEM 5.2.1 (T.R.)",1,0) )* ( IF(OR(Q82="SIN OBSERVACIÓN", Q82="REQUERIMIENTOS SUBSANADOS"),1,0)) *(IF(OR(R82="NINGUNO", R82="CUMPLEN CON LO SOLICITADO"),1,0))</f>
        <v>2406.1999999999998</v>
      </c>
      <c r="T82" s="679"/>
      <c r="W82" s="36"/>
      <c r="X82" s="36"/>
      <c r="Y82" s="36"/>
      <c r="Z82" s="36"/>
      <c r="AA82" s="36"/>
      <c r="AB82" s="36"/>
      <c r="AC82" s="36"/>
    </row>
    <row r="83" spans="1:34" s="5" customFormat="1" ht="24.95" customHeight="1">
      <c r="A83" s="10"/>
      <c r="B83" s="496"/>
      <c r="C83" s="691"/>
      <c r="D83" s="691"/>
      <c r="E83" s="691"/>
      <c r="F83" s="672"/>
      <c r="G83" s="692"/>
      <c r="H83" s="674"/>
      <c r="I83" s="704"/>
      <c r="J83" s="667" t="s">
        <v>380</v>
      </c>
      <c r="K83" s="135">
        <v>461715</v>
      </c>
      <c r="L83" s="667" t="s">
        <v>380</v>
      </c>
      <c r="M83" s="135">
        <v>721517</v>
      </c>
      <c r="N83" s="676"/>
      <c r="O83" s="676"/>
      <c r="P83" s="693"/>
      <c r="Q83" s="694"/>
      <c r="R83" s="694"/>
      <c r="S83" s="421"/>
      <c r="T83" s="679"/>
      <c r="W83" s="36"/>
      <c r="X83" s="36"/>
      <c r="Y83" s="36"/>
      <c r="Z83" s="36"/>
      <c r="AA83" s="36"/>
      <c r="AB83" s="36"/>
      <c r="AC83" s="36"/>
    </row>
    <row r="84" spans="1:34" s="5" customFormat="1" ht="24.95" customHeight="1">
      <c r="A84" s="10"/>
      <c r="B84" s="497"/>
      <c r="C84" s="695"/>
      <c r="D84" s="695"/>
      <c r="E84" s="695"/>
      <c r="F84" s="680"/>
      <c r="G84" s="696"/>
      <c r="H84" s="682"/>
      <c r="I84" s="705"/>
      <c r="J84" s="667" t="s">
        <v>380</v>
      </c>
      <c r="K84" s="135">
        <v>461716</v>
      </c>
      <c r="L84" s="667"/>
      <c r="M84" s="135"/>
      <c r="N84" s="684"/>
      <c r="O84" s="684"/>
      <c r="P84" s="697"/>
      <c r="Q84" s="698"/>
      <c r="R84" s="698"/>
      <c r="S84" s="422"/>
      <c r="T84" s="679"/>
      <c r="W84" s="36"/>
      <c r="X84" s="36"/>
      <c r="Y84" s="36"/>
      <c r="Z84" s="36"/>
    </row>
    <row r="85" spans="1:34" s="5" customFormat="1" ht="24.95" hidden="1" customHeight="1">
      <c r="A85" s="10"/>
      <c r="B85" s="495">
        <v>3</v>
      </c>
      <c r="C85" s="663"/>
      <c r="D85" s="663"/>
      <c r="E85" s="663"/>
      <c r="F85" s="663"/>
      <c r="G85" s="664"/>
      <c r="H85" s="665"/>
      <c r="I85" s="666"/>
      <c r="J85" s="667"/>
      <c r="K85" s="135">
        <v>451215</v>
      </c>
      <c r="L85" s="667"/>
      <c r="M85" s="135">
        <v>461915</v>
      </c>
      <c r="N85" s="668"/>
      <c r="O85" s="668"/>
      <c r="P85" s="669"/>
      <c r="Q85" s="670"/>
      <c r="R85" s="670"/>
      <c r="S85" s="420">
        <f t="shared" ref="S85" si="18">IF(COUNTIF(J85:M87,"CUMPLE")&gt;=1,(G85*I85),0)* (IF(N85="PRESENTÓ CERTIFICADO",1,0))* (IF(O85="ACORDE A ITEM 5.2.1 (T.R.)",1,0) )* ( IF(OR(Q85="SIN OBSERVACIÓN", Q85="REQUERIMIENTOS SUBSANADOS"),1,0)) *(IF(OR(R85="NINGUNO", R85="CUMPLEN CON LO SOLICITADO"),1,0))</f>
        <v>0</v>
      </c>
      <c r="T85" s="679"/>
      <c r="W85" s="36"/>
      <c r="X85" s="36"/>
      <c r="Y85" s="36"/>
      <c r="Z85" s="36"/>
      <c r="AA85" s="2"/>
      <c r="AB85" s="2"/>
      <c r="AC85" s="2"/>
      <c r="AD85" s="2"/>
      <c r="AE85" s="2"/>
      <c r="AF85" s="2"/>
      <c r="AG85" s="2"/>
    </row>
    <row r="86" spans="1:34" s="5" customFormat="1" ht="24.95" hidden="1" customHeight="1">
      <c r="A86" s="10"/>
      <c r="B86" s="496"/>
      <c r="C86" s="672"/>
      <c r="D86" s="672"/>
      <c r="E86" s="672"/>
      <c r="F86" s="672"/>
      <c r="G86" s="673"/>
      <c r="H86" s="674"/>
      <c r="I86" s="675"/>
      <c r="J86" s="667"/>
      <c r="K86" s="135">
        <v>461715</v>
      </c>
      <c r="L86" s="667"/>
      <c r="M86" s="135">
        <v>721517</v>
      </c>
      <c r="N86" s="676"/>
      <c r="O86" s="676"/>
      <c r="P86" s="677"/>
      <c r="Q86" s="678"/>
      <c r="R86" s="678"/>
      <c r="S86" s="421"/>
      <c r="T86" s="679"/>
      <c r="W86" s="36"/>
      <c r="X86" s="36"/>
      <c r="Y86" s="36"/>
      <c r="Z86" s="36"/>
    </row>
    <row r="87" spans="1:34" s="5" customFormat="1" ht="24.95" hidden="1" customHeight="1">
      <c r="A87" s="10"/>
      <c r="B87" s="497"/>
      <c r="C87" s="680"/>
      <c r="D87" s="680"/>
      <c r="E87" s="680"/>
      <c r="F87" s="680"/>
      <c r="G87" s="681"/>
      <c r="H87" s="682"/>
      <c r="I87" s="683"/>
      <c r="J87" s="667"/>
      <c r="K87" s="135">
        <v>461716</v>
      </c>
      <c r="L87" s="667"/>
      <c r="M87" s="135"/>
      <c r="N87" s="684"/>
      <c r="O87" s="684"/>
      <c r="P87" s="685"/>
      <c r="Q87" s="686"/>
      <c r="R87" s="686"/>
      <c r="S87" s="422"/>
      <c r="T87" s="679"/>
      <c r="W87" s="36"/>
      <c r="X87" s="36"/>
      <c r="Y87" s="36"/>
      <c r="Z87" s="36"/>
      <c r="AA87" s="20"/>
      <c r="AB87" s="20"/>
      <c r="AC87" s="20"/>
      <c r="AD87" s="20"/>
      <c r="AE87" s="20"/>
      <c r="AF87" s="20"/>
      <c r="AG87" s="20"/>
    </row>
    <row r="88" spans="1:34" s="5" customFormat="1" ht="24.95" hidden="1" customHeight="1">
      <c r="A88" s="10"/>
      <c r="B88" s="495">
        <v>4</v>
      </c>
      <c r="C88" s="687"/>
      <c r="D88" s="687"/>
      <c r="E88" s="687"/>
      <c r="F88" s="687"/>
      <c r="G88" s="688"/>
      <c r="H88" s="665"/>
      <c r="I88" s="703"/>
      <c r="J88" s="667"/>
      <c r="K88" s="135">
        <v>451215</v>
      </c>
      <c r="L88" s="667"/>
      <c r="M88" s="135">
        <v>461915</v>
      </c>
      <c r="N88" s="668"/>
      <c r="O88" s="668"/>
      <c r="P88" s="689"/>
      <c r="Q88" s="690"/>
      <c r="R88" s="690"/>
      <c r="S88" s="420">
        <f t="shared" ref="S88" si="19">IF(COUNTIF(J88:M90,"CUMPLE")&gt;=1,(G88*I88),0)* (IF(N88="PRESENTÓ CERTIFICADO",1,0))* (IF(O88="ACORDE A ITEM 5.2.1 (T.R.)",1,0) )* ( IF(OR(Q88="SIN OBSERVACIÓN", Q88="REQUERIMIENTOS SUBSANADOS"),1,0)) *(IF(OR(R88="NINGUNO", R88="CUMPLEN CON LO SOLICITADO"),1,0))</f>
        <v>0</v>
      </c>
      <c r="T88" s="679"/>
      <c r="W88" s="36"/>
      <c r="X88" s="36"/>
      <c r="Y88" s="36"/>
      <c r="Z88" s="36"/>
      <c r="AA88" s="20"/>
      <c r="AB88" s="20"/>
      <c r="AC88" s="20"/>
      <c r="AD88" s="20"/>
      <c r="AE88" s="20"/>
      <c r="AF88" s="20"/>
      <c r="AG88" s="20"/>
    </row>
    <row r="89" spans="1:34" s="5" customFormat="1" ht="24.95" hidden="1" customHeight="1">
      <c r="A89" s="10"/>
      <c r="B89" s="496"/>
      <c r="C89" s="691"/>
      <c r="D89" s="691"/>
      <c r="E89" s="691"/>
      <c r="F89" s="691"/>
      <c r="G89" s="692"/>
      <c r="H89" s="674"/>
      <c r="I89" s="704"/>
      <c r="J89" s="667"/>
      <c r="K89" s="135">
        <v>461715</v>
      </c>
      <c r="L89" s="667"/>
      <c r="M89" s="135">
        <v>721517</v>
      </c>
      <c r="N89" s="676"/>
      <c r="O89" s="676"/>
      <c r="P89" s="693"/>
      <c r="Q89" s="694"/>
      <c r="R89" s="694"/>
      <c r="S89" s="421"/>
      <c r="T89" s="679"/>
      <c r="W89" s="36"/>
      <c r="X89" s="36"/>
      <c r="Y89" s="36"/>
      <c r="Z89" s="36"/>
      <c r="AA89" s="20"/>
      <c r="AB89" s="20"/>
      <c r="AC89" s="20"/>
      <c r="AD89" s="20"/>
      <c r="AE89" s="20"/>
      <c r="AF89" s="20"/>
      <c r="AG89" s="20"/>
    </row>
    <row r="90" spans="1:34" s="5" customFormat="1" ht="24.95" hidden="1" customHeight="1">
      <c r="A90" s="10"/>
      <c r="B90" s="497"/>
      <c r="C90" s="695"/>
      <c r="D90" s="695"/>
      <c r="E90" s="695"/>
      <c r="F90" s="695"/>
      <c r="G90" s="696"/>
      <c r="H90" s="682"/>
      <c r="I90" s="705"/>
      <c r="J90" s="667"/>
      <c r="K90" s="135">
        <v>461716</v>
      </c>
      <c r="L90" s="667"/>
      <c r="M90" s="135"/>
      <c r="N90" s="684"/>
      <c r="O90" s="684"/>
      <c r="P90" s="697"/>
      <c r="Q90" s="698"/>
      <c r="R90" s="698"/>
      <c r="S90" s="422"/>
      <c r="T90" s="679"/>
      <c r="W90" s="36"/>
      <c r="X90" s="36"/>
      <c r="Y90" s="36"/>
      <c r="Z90" s="36"/>
      <c r="AA90" s="36"/>
      <c r="AB90" s="36"/>
      <c r="AC90" s="36"/>
      <c r="AD90" s="8"/>
      <c r="AE90" s="8"/>
      <c r="AF90" s="8"/>
      <c r="AG90" s="8"/>
    </row>
    <row r="91" spans="1:34" s="5" customFormat="1" ht="24.95" hidden="1" customHeight="1">
      <c r="A91" s="10"/>
      <c r="B91" s="495">
        <v>5</v>
      </c>
      <c r="C91" s="663"/>
      <c r="D91" s="663"/>
      <c r="E91" s="663"/>
      <c r="F91" s="663"/>
      <c r="G91" s="664"/>
      <c r="H91" s="665"/>
      <c r="I91" s="666"/>
      <c r="J91" s="667"/>
      <c r="K91" s="135">
        <v>451215</v>
      </c>
      <c r="L91" s="667"/>
      <c r="M91" s="135">
        <v>461915</v>
      </c>
      <c r="N91" s="668"/>
      <c r="O91" s="668"/>
      <c r="P91" s="669"/>
      <c r="Q91" s="670"/>
      <c r="R91" s="670"/>
      <c r="S91" s="420">
        <f t="shared" ref="S91" si="20">IF(COUNTIF(J91:M93,"CUMPLE")&gt;=1,(G91*I91),0)* (IF(N91="PRESENTÓ CERTIFICADO",1,0))* (IF(O91="ACORDE A ITEM 5.2.1 (T.R.)",1,0) )* ( IF(OR(Q91="SIN OBSERVACIÓN", Q91="REQUERIMIENTOS SUBSANADOS"),1,0)) *(IF(OR(R91="NINGUNO", R91="CUMPLEN CON LO SOLICITADO"),1,0))</f>
        <v>0</v>
      </c>
      <c r="T91" s="679"/>
      <c r="W91" s="36"/>
      <c r="X91" s="36"/>
      <c r="Y91" s="36"/>
      <c r="Z91" s="36"/>
      <c r="AA91" s="36"/>
      <c r="AB91" s="36"/>
      <c r="AC91" s="36"/>
      <c r="AD91" s="8"/>
      <c r="AE91" s="8"/>
      <c r="AF91" s="8"/>
      <c r="AG91" s="8"/>
    </row>
    <row r="92" spans="1:34" s="5" customFormat="1" ht="24.95" hidden="1" customHeight="1">
      <c r="A92" s="10"/>
      <c r="B92" s="496"/>
      <c r="C92" s="672"/>
      <c r="D92" s="672"/>
      <c r="E92" s="672"/>
      <c r="F92" s="672"/>
      <c r="G92" s="673"/>
      <c r="H92" s="674"/>
      <c r="I92" s="675"/>
      <c r="J92" s="667"/>
      <c r="K92" s="135">
        <v>461715</v>
      </c>
      <c r="L92" s="667"/>
      <c r="M92" s="135">
        <v>721517</v>
      </c>
      <c r="N92" s="676"/>
      <c r="O92" s="676"/>
      <c r="P92" s="677"/>
      <c r="Q92" s="678"/>
      <c r="R92" s="678"/>
      <c r="S92" s="421"/>
      <c r="T92" s="679"/>
      <c r="W92" s="36"/>
      <c r="X92" s="36"/>
      <c r="Y92" s="36"/>
      <c r="Z92" s="36"/>
      <c r="AA92" s="36"/>
      <c r="AB92" s="36"/>
      <c r="AC92" s="36"/>
    </row>
    <row r="93" spans="1:34" s="5" customFormat="1" ht="24.95" hidden="1" customHeight="1">
      <c r="A93" s="10"/>
      <c r="B93" s="497"/>
      <c r="C93" s="680"/>
      <c r="D93" s="680"/>
      <c r="E93" s="680"/>
      <c r="F93" s="680"/>
      <c r="G93" s="681"/>
      <c r="H93" s="682"/>
      <c r="I93" s="683"/>
      <c r="J93" s="667"/>
      <c r="K93" s="135">
        <v>461716</v>
      </c>
      <c r="L93" s="667"/>
      <c r="M93" s="135"/>
      <c r="N93" s="684"/>
      <c r="O93" s="684"/>
      <c r="P93" s="685"/>
      <c r="Q93" s="686"/>
      <c r="R93" s="686"/>
      <c r="S93" s="422"/>
      <c r="T93" s="700"/>
      <c r="W93" s="36"/>
      <c r="X93" s="36"/>
      <c r="Y93" s="36"/>
      <c r="Z93" s="36"/>
      <c r="AA93" s="36"/>
      <c r="AB93" s="36"/>
      <c r="AC93" s="36"/>
    </row>
    <row r="94" spans="1:34" s="2" customFormat="1" ht="24.95" customHeight="1">
      <c r="B94" s="423" t="str">
        <f>IF(S95=" "," ",IF(S95&gt;=$H$6,"CUMPLE CON LA EXPERIENCIA REQUERIDA","NO CUMPLE CON LA EXPERIENCIA REQUERIDA"))</f>
        <v>CUMPLE CON LA EXPERIENCIA REQUERIDA</v>
      </c>
      <c r="C94" s="424"/>
      <c r="D94" s="424"/>
      <c r="E94" s="424"/>
      <c r="F94" s="424"/>
      <c r="G94" s="424"/>
      <c r="H94" s="424"/>
      <c r="I94" s="424"/>
      <c r="J94" s="424"/>
      <c r="K94" s="424"/>
      <c r="L94" s="424"/>
      <c r="M94" s="424"/>
      <c r="N94" s="424"/>
      <c r="O94" s="425"/>
      <c r="P94" s="429" t="s">
        <v>21</v>
      </c>
      <c r="Q94" s="430"/>
      <c r="R94" s="7"/>
      <c r="S94" s="6">
        <f>IF(T79="SI",SUM(S79:S93),0)</f>
        <v>2560.2599999999998</v>
      </c>
      <c r="T94" s="431" t="str">
        <f>IF(S95=" "," ",IF(S95&gt;=$H$6,"CUMPLE","NO CUMPLE"))</f>
        <v>CUMPLE</v>
      </c>
      <c r="W94" s="36"/>
      <c r="X94" s="36"/>
      <c r="Y94" s="36"/>
      <c r="Z94" s="36"/>
      <c r="AA94" s="36"/>
      <c r="AB94" s="36"/>
      <c r="AC94" s="36"/>
      <c r="AD94" s="5"/>
      <c r="AE94" s="5"/>
      <c r="AF94" s="5"/>
      <c r="AG94" s="5"/>
      <c r="AH94" s="5"/>
    </row>
    <row r="95" spans="1:34" s="5" customFormat="1" ht="24.95" customHeight="1">
      <c r="B95" s="426"/>
      <c r="C95" s="427"/>
      <c r="D95" s="427"/>
      <c r="E95" s="427"/>
      <c r="F95" s="427"/>
      <c r="G95" s="427"/>
      <c r="H95" s="427"/>
      <c r="I95" s="427"/>
      <c r="J95" s="427"/>
      <c r="K95" s="427"/>
      <c r="L95" s="427"/>
      <c r="M95" s="427"/>
      <c r="N95" s="427"/>
      <c r="O95" s="428"/>
      <c r="P95" s="429" t="s">
        <v>23</v>
      </c>
      <c r="Q95" s="430"/>
      <c r="R95" s="7"/>
      <c r="S95" s="74">
        <f>IFERROR((S94/$P$6)," ")</f>
        <v>12.489073170731706</v>
      </c>
      <c r="T95" s="432"/>
      <c r="W95" s="36"/>
      <c r="X95" s="36"/>
      <c r="Y95" s="36"/>
      <c r="Z95" s="36"/>
      <c r="AA95" s="36"/>
      <c r="AB95" s="36"/>
      <c r="AC95" s="36"/>
    </row>
    <row r="96" spans="1:34" ht="30" customHeight="1">
      <c r="AA96" s="36"/>
      <c r="AB96" s="36"/>
      <c r="AC96" s="36"/>
      <c r="AD96" s="5"/>
      <c r="AE96" s="5"/>
      <c r="AF96" s="5"/>
      <c r="AG96" s="5"/>
      <c r="AH96" s="2"/>
    </row>
    <row r="97" spans="1:34" ht="30" customHeight="1">
      <c r="AA97" s="36"/>
      <c r="AB97" s="36"/>
      <c r="AC97" s="36"/>
      <c r="AD97" s="5"/>
      <c r="AE97" s="5"/>
      <c r="AF97" s="5"/>
      <c r="AG97" s="5"/>
      <c r="AH97" s="5"/>
    </row>
    <row r="98" spans="1:34" ht="36" customHeight="1">
      <c r="B98" s="94">
        <v>5</v>
      </c>
      <c r="C98" s="486" t="s">
        <v>410</v>
      </c>
      <c r="D98" s="487"/>
      <c r="E98" s="488"/>
      <c r="F98" s="489" t="str">
        <f>IFERROR(VLOOKUP(B98,LISTA_OFERENTES,2,FALSE)," ")</f>
        <v>CYS TECNOLOGIA SAS</v>
      </c>
      <c r="G98" s="490"/>
      <c r="H98" s="490"/>
      <c r="I98" s="490"/>
      <c r="J98" s="490"/>
      <c r="K98" s="490"/>
      <c r="L98" s="490"/>
      <c r="M98" s="490"/>
      <c r="N98" s="490"/>
      <c r="O98" s="491"/>
      <c r="P98" s="492" t="s">
        <v>102</v>
      </c>
      <c r="Q98" s="493"/>
      <c r="R98" s="494"/>
      <c r="S98" s="1">
        <f>5-(INT(COUNTBLANK(C101:C115))-10)</f>
        <v>2</v>
      </c>
      <c r="T98" s="2"/>
      <c r="AA98" s="36"/>
      <c r="AB98" s="36"/>
      <c r="AC98" s="36"/>
      <c r="AD98" s="5"/>
      <c r="AE98" s="5"/>
      <c r="AF98" s="5"/>
      <c r="AG98" s="5"/>
    </row>
    <row r="99" spans="1:34" s="8" customFormat="1" ht="30" customHeight="1">
      <c r="B99" s="460" t="s">
        <v>43</v>
      </c>
      <c r="C99" s="462" t="s">
        <v>14</v>
      </c>
      <c r="D99" s="462" t="s">
        <v>15</v>
      </c>
      <c r="E99" s="462" t="s">
        <v>16</v>
      </c>
      <c r="F99" s="462" t="s">
        <v>17</v>
      </c>
      <c r="G99" s="462" t="s">
        <v>18</v>
      </c>
      <c r="H99" s="462" t="s">
        <v>19</v>
      </c>
      <c r="I99" s="462" t="s">
        <v>20</v>
      </c>
      <c r="J99" s="464" t="s">
        <v>50</v>
      </c>
      <c r="K99" s="465"/>
      <c r="L99" s="465"/>
      <c r="M99" s="466"/>
      <c r="N99" s="462" t="s">
        <v>76</v>
      </c>
      <c r="O99" s="462" t="s">
        <v>77</v>
      </c>
      <c r="P99" s="4" t="s">
        <v>78</v>
      </c>
      <c r="Q99" s="4"/>
      <c r="R99" s="462" t="s">
        <v>79</v>
      </c>
      <c r="S99" s="462" t="s">
        <v>80</v>
      </c>
      <c r="T99" s="462" t="str">
        <f>T11</f>
        <v>CUMPLE CON EL REQUERIMIENTO OBLIGATORIO DE QUE CADA CERTIFICADO DEBE ESTAR SOPORTADO EN MÍNIMO DOS DE LOS CÓDIGOS UNSPSC?</v>
      </c>
      <c r="U99" s="9"/>
      <c r="V99" s="9"/>
      <c r="W99" s="36"/>
      <c r="X99" s="36"/>
      <c r="Y99" s="36"/>
      <c r="Z99" s="36"/>
      <c r="AA99" s="36"/>
      <c r="AB99" s="36"/>
      <c r="AC99" s="36"/>
      <c r="AD99" s="5"/>
      <c r="AE99" s="5"/>
      <c r="AF99" s="5"/>
      <c r="AG99" s="5"/>
      <c r="AH99" s="20"/>
    </row>
    <row r="100" spans="1:34" s="8" customFormat="1" ht="90.75" customHeight="1">
      <c r="B100" s="461"/>
      <c r="C100" s="463"/>
      <c r="D100" s="463"/>
      <c r="E100" s="463"/>
      <c r="F100" s="463"/>
      <c r="G100" s="463"/>
      <c r="H100" s="463"/>
      <c r="I100" s="463"/>
      <c r="J100" s="467" t="s">
        <v>82</v>
      </c>
      <c r="K100" s="468"/>
      <c r="L100" s="468"/>
      <c r="M100" s="469"/>
      <c r="N100" s="463"/>
      <c r="O100" s="463"/>
      <c r="P100" s="3" t="s">
        <v>12</v>
      </c>
      <c r="Q100" s="3" t="s">
        <v>81</v>
      </c>
      <c r="R100" s="463"/>
      <c r="S100" s="463"/>
      <c r="T100" s="463"/>
      <c r="U100" s="9"/>
      <c r="V100" s="9"/>
      <c r="W100" s="36"/>
      <c r="X100" s="36"/>
      <c r="Y100" s="36"/>
      <c r="Z100" s="36"/>
      <c r="AA100" s="36"/>
      <c r="AB100" s="36"/>
      <c r="AC100" s="36"/>
      <c r="AD100" s="5"/>
      <c r="AE100" s="5"/>
      <c r="AF100" s="5"/>
      <c r="AG100" s="5"/>
      <c r="AH100" s="20"/>
    </row>
    <row r="101" spans="1:34" s="5" customFormat="1" ht="24.95" customHeight="1">
      <c r="A101" s="10"/>
      <c r="B101" s="495">
        <v>1</v>
      </c>
      <c r="C101" s="687">
        <v>255</v>
      </c>
      <c r="D101" s="687">
        <v>115</v>
      </c>
      <c r="E101" s="687" t="s">
        <v>405</v>
      </c>
      <c r="F101" s="663" t="s">
        <v>406</v>
      </c>
      <c r="G101" s="688">
        <v>1073.82</v>
      </c>
      <c r="H101" s="665" t="s">
        <v>152</v>
      </c>
      <c r="I101" s="703">
        <v>1</v>
      </c>
      <c r="J101" s="667" t="s">
        <v>379</v>
      </c>
      <c r="K101" s="135">
        <v>451215</v>
      </c>
      <c r="L101" s="667" t="s">
        <v>380</v>
      </c>
      <c r="M101" s="135">
        <v>461915</v>
      </c>
      <c r="N101" s="668" t="s">
        <v>411</v>
      </c>
      <c r="O101" s="668" t="s">
        <v>412</v>
      </c>
      <c r="P101" s="669"/>
      <c r="Q101" s="670" t="s">
        <v>413</v>
      </c>
      <c r="R101" s="670" t="s">
        <v>498</v>
      </c>
      <c r="S101" s="420">
        <f>IF(COUNTIF(J101:M103,"CUMPLE")&gt;=1,(G101*I101),0)* (IF(N101="PRESENTÓ CERTIFICADO",1,0))* (IF(O101="ACORDE A ITEM 5.2.1 (T.R.)",1,0) )* ( IF(OR(Q101="SIN OBSERVACIÓN", Q101="REQUERIMIENTOS SUBSANADOS"),1,0)) *(IF(OR(R101="NINGUNO", R101="CUMPLEN CON LO SOLICITADO"),1,0))</f>
        <v>1073.82</v>
      </c>
      <c r="T101" s="671" t="s">
        <v>415</v>
      </c>
      <c r="W101" s="36"/>
      <c r="X101" s="36"/>
      <c r="Y101" s="36"/>
      <c r="Z101" s="36"/>
      <c r="AA101" s="36"/>
      <c r="AB101" s="36"/>
      <c r="AC101" s="36"/>
      <c r="AH101" s="8"/>
    </row>
    <row r="102" spans="1:34" s="5" customFormat="1" ht="24.95" customHeight="1">
      <c r="A102" s="10"/>
      <c r="B102" s="496"/>
      <c r="C102" s="691"/>
      <c r="D102" s="691"/>
      <c r="E102" s="691"/>
      <c r="F102" s="672"/>
      <c r="G102" s="692"/>
      <c r="H102" s="674"/>
      <c r="I102" s="704"/>
      <c r="J102" s="667" t="s">
        <v>379</v>
      </c>
      <c r="K102" s="135">
        <v>461715</v>
      </c>
      <c r="L102" s="667" t="s">
        <v>379</v>
      </c>
      <c r="M102" s="135">
        <v>721517</v>
      </c>
      <c r="N102" s="676"/>
      <c r="O102" s="676"/>
      <c r="P102" s="677"/>
      <c r="Q102" s="678"/>
      <c r="R102" s="678"/>
      <c r="S102" s="421"/>
      <c r="T102" s="679"/>
      <c r="W102" s="36"/>
      <c r="X102" s="36"/>
      <c r="Y102" s="36"/>
      <c r="Z102" s="36"/>
      <c r="AA102" s="36"/>
      <c r="AB102" s="36"/>
      <c r="AC102" s="36"/>
      <c r="AH102" s="8"/>
    </row>
    <row r="103" spans="1:34" s="5" customFormat="1" ht="24.95" customHeight="1">
      <c r="A103" s="10"/>
      <c r="B103" s="497"/>
      <c r="C103" s="695"/>
      <c r="D103" s="695"/>
      <c r="E103" s="695"/>
      <c r="F103" s="680"/>
      <c r="G103" s="696"/>
      <c r="H103" s="682"/>
      <c r="I103" s="705"/>
      <c r="J103" s="667" t="s">
        <v>380</v>
      </c>
      <c r="K103" s="135">
        <v>461716</v>
      </c>
      <c r="L103" s="667"/>
      <c r="M103" s="135"/>
      <c r="N103" s="684"/>
      <c r="O103" s="684"/>
      <c r="P103" s="685"/>
      <c r="Q103" s="686"/>
      <c r="R103" s="686"/>
      <c r="S103" s="422"/>
      <c r="T103" s="679"/>
      <c r="W103" s="36"/>
      <c r="X103" s="36"/>
      <c r="Y103" s="36"/>
      <c r="Z103" s="36"/>
      <c r="AA103" s="36"/>
      <c r="AB103" s="36"/>
      <c r="AC103" s="36"/>
    </row>
    <row r="104" spans="1:34" s="5" customFormat="1" ht="24.95" customHeight="1">
      <c r="A104" s="10"/>
      <c r="B104" s="495">
        <v>2</v>
      </c>
      <c r="C104" s="663">
        <v>209</v>
      </c>
      <c r="D104" s="663">
        <v>91</v>
      </c>
      <c r="E104" s="663" t="s">
        <v>407</v>
      </c>
      <c r="F104" s="663" t="s">
        <v>408</v>
      </c>
      <c r="G104" s="664">
        <v>194.93</v>
      </c>
      <c r="H104" s="665" t="s">
        <v>152</v>
      </c>
      <c r="I104" s="666">
        <v>1</v>
      </c>
      <c r="J104" s="667" t="s">
        <v>380</v>
      </c>
      <c r="K104" s="135">
        <v>451215</v>
      </c>
      <c r="L104" s="667" t="s">
        <v>379</v>
      </c>
      <c r="M104" s="135">
        <v>461915</v>
      </c>
      <c r="N104" s="668" t="s">
        <v>411</v>
      </c>
      <c r="O104" s="668" t="s">
        <v>412</v>
      </c>
      <c r="P104" s="669"/>
      <c r="Q104" s="670" t="s">
        <v>413</v>
      </c>
      <c r="R104" s="670" t="s">
        <v>498</v>
      </c>
      <c r="S104" s="420">
        <f t="shared" ref="S104" si="21">IF(COUNTIF(J104:M106,"CUMPLE")&gt;=1,(G104*I104),0)* (IF(N104="PRESENTÓ CERTIFICADO",1,0))* (IF(O104="ACORDE A ITEM 5.2.1 (T.R.)",1,0) )* ( IF(OR(Q104="SIN OBSERVACIÓN", Q104="REQUERIMIENTOS SUBSANADOS"),1,0)) *(IF(OR(R104="NINGUNO", R104="CUMPLEN CON LO SOLICITADO"),1,0))</f>
        <v>194.93</v>
      </c>
      <c r="T104" s="679"/>
      <c r="W104" s="36"/>
      <c r="X104" s="36"/>
      <c r="Y104" s="36"/>
      <c r="Z104" s="36"/>
      <c r="AA104" s="36"/>
      <c r="AB104" s="36"/>
      <c r="AC104" s="36"/>
    </row>
    <row r="105" spans="1:34" s="5" customFormat="1" ht="24.95" customHeight="1">
      <c r="A105" s="10"/>
      <c r="B105" s="496"/>
      <c r="C105" s="672"/>
      <c r="D105" s="672"/>
      <c r="E105" s="672"/>
      <c r="F105" s="672"/>
      <c r="G105" s="673"/>
      <c r="H105" s="674"/>
      <c r="I105" s="675"/>
      <c r="J105" s="667" t="s">
        <v>380</v>
      </c>
      <c r="K105" s="135">
        <v>461715</v>
      </c>
      <c r="L105" s="667" t="s">
        <v>379</v>
      </c>
      <c r="M105" s="135">
        <v>721517</v>
      </c>
      <c r="N105" s="676"/>
      <c r="O105" s="676"/>
      <c r="P105" s="677"/>
      <c r="Q105" s="678"/>
      <c r="R105" s="678"/>
      <c r="S105" s="421"/>
      <c r="T105" s="679"/>
      <c r="W105" s="36"/>
      <c r="X105" s="36"/>
      <c r="Y105" s="36"/>
      <c r="Z105" s="36"/>
      <c r="AA105" s="36"/>
      <c r="AB105" s="36"/>
      <c r="AC105" s="36"/>
    </row>
    <row r="106" spans="1:34" s="5" customFormat="1" ht="24.95" customHeight="1">
      <c r="A106" s="10"/>
      <c r="B106" s="497"/>
      <c r="C106" s="680"/>
      <c r="D106" s="680"/>
      <c r="E106" s="680"/>
      <c r="F106" s="680"/>
      <c r="G106" s="681"/>
      <c r="H106" s="682"/>
      <c r="I106" s="683"/>
      <c r="J106" s="667" t="s">
        <v>379</v>
      </c>
      <c r="K106" s="135">
        <v>461716</v>
      </c>
      <c r="L106" s="667"/>
      <c r="M106" s="135"/>
      <c r="N106" s="684"/>
      <c r="O106" s="684"/>
      <c r="P106" s="685"/>
      <c r="Q106" s="686"/>
      <c r="R106" s="686"/>
      <c r="S106" s="422"/>
      <c r="T106" s="679"/>
      <c r="W106" s="36"/>
      <c r="X106" s="36"/>
      <c r="Y106" s="36"/>
      <c r="Z106" s="36"/>
    </row>
    <row r="107" spans="1:34" s="5" customFormat="1" ht="24.95" hidden="1" customHeight="1">
      <c r="A107" s="10"/>
      <c r="B107" s="495">
        <v>3</v>
      </c>
      <c r="C107" s="663"/>
      <c r="D107" s="663"/>
      <c r="E107" s="663"/>
      <c r="F107" s="663"/>
      <c r="G107" s="664"/>
      <c r="H107" s="665"/>
      <c r="I107" s="666"/>
      <c r="J107" s="667"/>
      <c r="K107" s="135">
        <v>451215</v>
      </c>
      <c r="L107" s="667"/>
      <c r="M107" s="135">
        <v>461915</v>
      </c>
      <c r="N107" s="707"/>
      <c r="O107" s="707"/>
      <c r="P107" s="708"/>
      <c r="Q107" s="709"/>
      <c r="R107" s="709"/>
      <c r="S107" s="420">
        <f t="shared" ref="S107" si="22">IF(COUNTIF(J107:M109,"CUMPLE")&gt;=1,(G107*I107),0)* (IF(N107="PRESENTÓ CERTIFICADO",1,0))* (IF(O107="ACORDE A ITEM 5.2.1 (T.R.)",1,0) )* ( IF(OR(Q107="SIN OBSERVACIÓN", Q107="REQUERIMIENTOS SUBSANADOS"),1,0)) *(IF(OR(R107="NINGUNO", R107="CUMPLEN CON LO SOLICITADO"),1,0))</f>
        <v>0</v>
      </c>
      <c r="T107" s="679"/>
      <c r="W107" s="36"/>
      <c r="X107" s="36"/>
      <c r="Y107" s="36"/>
      <c r="Z107" s="36"/>
      <c r="AA107" s="2"/>
      <c r="AB107" s="2"/>
      <c r="AC107" s="2"/>
      <c r="AD107" s="2"/>
      <c r="AE107" s="2"/>
      <c r="AF107" s="2"/>
      <c r="AG107" s="2"/>
    </row>
    <row r="108" spans="1:34" s="5" customFormat="1" ht="24.95" hidden="1" customHeight="1">
      <c r="A108" s="10"/>
      <c r="B108" s="496"/>
      <c r="C108" s="672"/>
      <c r="D108" s="672"/>
      <c r="E108" s="672"/>
      <c r="F108" s="672"/>
      <c r="G108" s="673"/>
      <c r="H108" s="674"/>
      <c r="I108" s="675"/>
      <c r="J108" s="667"/>
      <c r="K108" s="135">
        <v>461715</v>
      </c>
      <c r="L108" s="667"/>
      <c r="M108" s="135">
        <v>721517</v>
      </c>
      <c r="N108" s="710"/>
      <c r="O108" s="710"/>
      <c r="P108" s="711"/>
      <c r="Q108" s="712"/>
      <c r="R108" s="712"/>
      <c r="S108" s="421"/>
      <c r="T108" s="679"/>
      <c r="W108" s="36"/>
      <c r="X108" s="36"/>
      <c r="Y108" s="36"/>
      <c r="Z108" s="36"/>
    </row>
    <row r="109" spans="1:34" s="5" customFormat="1" ht="24.95" hidden="1" customHeight="1">
      <c r="A109" s="10"/>
      <c r="B109" s="497"/>
      <c r="C109" s="680"/>
      <c r="D109" s="680"/>
      <c r="E109" s="680"/>
      <c r="F109" s="680"/>
      <c r="G109" s="681"/>
      <c r="H109" s="682"/>
      <c r="I109" s="683"/>
      <c r="J109" s="667"/>
      <c r="K109" s="135">
        <v>461716</v>
      </c>
      <c r="L109" s="667"/>
      <c r="M109" s="135"/>
      <c r="N109" s="713"/>
      <c r="O109" s="713"/>
      <c r="P109" s="714"/>
      <c r="Q109" s="715"/>
      <c r="R109" s="715"/>
      <c r="S109" s="422"/>
      <c r="T109" s="679"/>
      <c r="W109" s="36"/>
      <c r="X109" s="36"/>
      <c r="Y109" s="36"/>
      <c r="Z109" s="36"/>
      <c r="AA109" s="20"/>
      <c r="AB109" s="20"/>
      <c r="AC109" s="20"/>
      <c r="AD109" s="20"/>
      <c r="AE109" s="20"/>
      <c r="AF109" s="20"/>
      <c r="AG109" s="20"/>
    </row>
    <row r="110" spans="1:34" s="5" customFormat="1" ht="24.95" hidden="1" customHeight="1">
      <c r="A110" s="10"/>
      <c r="B110" s="495">
        <v>4</v>
      </c>
      <c r="C110" s="687"/>
      <c r="D110" s="687"/>
      <c r="E110" s="687"/>
      <c r="F110" s="663"/>
      <c r="G110" s="688"/>
      <c r="H110" s="665"/>
      <c r="I110" s="703"/>
      <c r="J110" s="667"/>
      <c r="K110" s="135">
        <v>451215</v>
      </c>
      <c r="L110" s="667"/>
      <c r="M110" s="135">
        <v>461915</v>
      </c>
      <c r="N110" s="707"/>
      <c r="O110" s="707"/>
      <c r="P110" s="716"/>
      <c r="Q110" s="717"/>
      <c r="R110" s="717"/>
      <c r="S110" s="420">
        <f t="shared" ref="S110" si="23">IF(COUNTIF(J110:M112,"CUMPLE")&gt;=1,(G110*I110),0)* (IF(N110="PRESENTÓ CERTIFICADO",1,0))* (IF(O110="ACORDE A ITEM 5.2.1 (T.R.)",1,0) )* ( IF(OR(Q110="SIN OBSERVACIÓN", Q110="REQUERIMIENTOS SUBSANADOS"),1,0)) *(IF(OR(R110="NINGUNO", R110="CUMPLEN CON LO SOLICITADO"),1,0))</f>
        <v>0</v>
      </c>
      <c r="T110" s="679"/>
      <c r="W110" s="36"/>
      <c r="X110" s="36"/>
      <c r="Y110" s="36"/>
      <c r="Z110" s="36"/>
      <c r="AA110" s="20"/>
      <c r="AB110" s="20"/>
      <c r="AC110" s="20"/>
      <c r="AD110" s="20"/>
      <c r="AE110" s="20"/>
      <c r="AF110" s="20"/>
      <c r="AG110" s="20"/>
    </row>
    <row r="111" spans="1:34" s="5" customFormat="1" ht="24.95" hidden="1" customHeight="1">
      <c r="A111" s="10"/>
      <c r="B111" s="496"/>
      <c r="C111" s="691"/>
      <c r="D111" s="691"/>
      <c r="E111" s="691"/>
      <c r="F111" s="672"/>
      <c r="G111" s="692"/>
      <c r="H111" s="674"/>
      <c r="I111" s="704"/>
      <c r="J111" s="667"/>
      <c r="K111" s="135">
        <v>461715</v>
      </c>
      <c r="L111" s="667"/>
      <c r="M111" s="135">
        <v>721517</v>
      </c>
      <c r="N111" s="710"/>
      <c r="O111" s="710"/>
      <c r="P111" s="718"/>
      <c r="Q111" s="719"/>
      <c r="R111" s="719"/>
      <c r="S111" s="421"/>
      <c r="T111" s="679"/>
      <c r="W111" s="36"/>
      <c r="X111" s="36"/>
      <c r="Y111" s="36"/>
      <c r="Z111" s="36"/>
      <c r="AA111" s="20"/>
      <c r="AB111" s="20"/>
      <c r="AC111" s="20"/>
      <c r="AD111" s="20"/>
      <c r="AE111" s="20"/>
      <c r="AF111" s="20"/>
      <c r="AG111" s="20"/>
    </row>
    <row r="112" spans="1:34" s="5" customFormat="1" ht="24.95" hidden="1" customHeight="1">
      <c r="A112" s="10"/>
      <c r="B112" s="497"/>
      <c r="C112" s="695"/>
      <c r="D112" s="695"/>
      <c r="E112" s="695"/>
      <c r="F112" s="680"/>
      <c r="G112" s="696"/>
      <c r="H112" s="682"/>
      <c r="I112" s="705"/>
      <c r="J112" s="667"/>
      <c r="K112" s="135">
        <v>461716</v>
      </c>
      <c r="L112" s="667"/>
      <c r="M112" s="135"/>
      <c r="N112" s="713"/>
      <c r="O112" s="713"/>
      <c r="P112" s="720"/>
      <c r="Q112" s="721"/>
      <c r="R112" s="721"/>
      <c r="S112" s="422"/>
      <c r="T112" s="679"/>
      <c r="W112" s="36"/>
      <c r="X112" s="36"/>
      <c r="Y112" s="36"/>
      <c r="Z112" s="36"/>
      <c r="AA112" s="36"/>
      <c r="AB112" s="36"/>
      <c r="AC112" s="36"/>
      <c r="AD112" s="8"/>
      <c r="AE112" s="8"/>
      <c r="AF112" s="8"/>
      <c r="AG112" s="8"/>
    </row>
    <row r="113" spans="1:34" s="5" customFormat="1" ht="24.95" hidden="1" customHeight="1">
      <c r="A113" s="10"/>
      <c r="B113" s="495">
        <v>5</v>
      </c>
      <c r="C113" s="663"/>
      <c r="D113" s="663"/>
      <c r="E113" s="663"/>
      <c r="F113" s="663"/>
      <c r="G113" s="664"/>
      <c r="H113" s="665"/>
      <c r="I113" s="666"/>
      <c r="J113" s="667"/>
      <c r="K113" s="135">
        <v>451215</v>
      </c>
      <c r="L113" s="667"/>
      <c r="M113" s="135">
        <v>461915</v>
      </c>
      <c r="N113" s="668"/>
      <c r="O113" s="668"/>
      <c r="P113" s="669"/>
      <c r="Q113" s="670"/>
      <c r="R113" s="670"/>
      <c r="S113" s="420">
        <f t="shared" ref="S113" si="24">IF(COUNTIF(J113:M115,"CUMPLE")&gt;=1,(G113*I113),0)* (IF(N113="PRESENTÓ CERTIFICADO",1,0))* (IF(O113="ACORDE A ITEM 5.2.1 (T.R.)",1,0) )* ( IF(OR(Q113="SIN OBSERVACIÓN", Q113="REQUERIMIENTOS SUBSANADOS"),1,0)) *(IF(OR(R113="NINGUNO", R113="CUMPLEN CON LO SOLICITADO"),1,0))</f>
        <v>0</v>
      </c>
      <c r="T113" s="679"/>
      <c r="W113" s="36"/>
      <c r="X113" s="36"/>
      <c r="Y113" s="36"/>
      <c r="Z113" s="36"/>
      <c r="AA113" s="36"/>
      <c r="AB113" s="36"/>
      <c r="AC113" s="36"/>
      <c r="AD113" s="8"/>
      <c r="AE113" s="8"/>
      <c r="AF113" s="8"/>
      <c r="AG113" s="8"/>
    </row>
    <row r="114" spans="1:34" s="5" customFormat="1" ht="24.95" hidden="1" customHeight="1">
      <c r="A114" s="10"/>
      <c r="B114" s="496"/>
      <c r="C114" s="672"/>
      <c r="D114" s="672"/>
      <c r="E114" s="672"/>
      <c r="F114" s="672"/>
      <c r="G114" s="673"/>
      <c r="H114" s="674"/>
      <c r="I114" s="675"/>
      <c r="J114" s="667"/>
      <c r="K114" s="135">
        <v>461715</v>
      </c>
      <c r="L114" s="667"/>
      <c r="M114" s="135">
        <v>721517</v>
      </c>
      <c r="N114" s="676"/>
      <c r="O114" s="676"/>
      <c r="P114" s="677"/>
      <c r="Q114" s="678"/>
      <c r="R114" s="678"/>
      <c r="S114" s="421"/>
      <c r="T114" s="679"/>
      <c r="W114" s="36"/>
      <c r="X114" s="36"/>
      <c r="Y114" s="36"/>
      <c r="Z114" s="36"/>
      <c r="AA114" s="36"/>
      <c r="AB114" s="36"/>
      <c r="AC114" s="36"/>
    </row>
    <row r="115" spans="1:34" s="5" customFormat="1" ht="24.95" hidden="1" customHeight="1">
      <c r="A115" s="10"/>
      <c r="B115" s="497"/>
      <c r="C115" s="680"/>
      <c r="D115" s="680"/>
      <c r="E115" s="680"/>
      <c r="F115" s="680"/>
      <c r="G115" s="681"/>
      <c r="H115" s="682"/>
      <c r="I115" s="683"/>
      <c r="J115" s="667"/>
      <c r="K115" s="135">
        <v>461716</v>
      </c>
      <c r="L115" s="667"/>
      <c r="M115" s="135"/>
      <c r="N115" s="684"/>
      <c r="O115" s="684"/>
      <c r="P115" s="685"/>
      <c r="Q115" s="686"/>
      <c r="R115" s="686"/>
      <c r="S115" s="422"/>
      <c r="T115" s="700"/>
      <c r="W115" s="36"/>
      <c r="X115" s="36"/>
      <c r="Y115" s="36"/>
      <c r="Z115" s="36"/>
      <c r="AA115" s="36"/>
      <c r="AB115" s="36"/>
      <c r="AC115" s="36"/>
    </row>
    <row r="116" spans="1:34" s="2" customFormat="1" ht="24.95" customHeight="1">
      <c r="B116" s="423" t="str">
        <f>IF(S117=" "," ",IF(S117&gt;=$H$6,"CUMPLE CON LA EXPERIENCIA REQUERIDA","NO CUMPLE CON LA EXPERIENCIA REQUERIDA"))</f>
        <v>CUMPLE CON LA EXPERIENCIA REQUERIDA</v>
      </c>
      <c r="C116" s="424"/>
      <c r="D116" s="424"/>
      <c r="E116" s="424"/>
      <c r="F116" s="424"/>
      <c r="G116" s="424"/>
      <c r="H116" s="424"/>
      <c r="I116" s="424"/>
      <c r="J116" s="424"/>
      <c r="K116" s="424"/>
      <c r="L116" s="424"/>
      <c r="M116" s="424"/>
      <c r="N116" s="424"/>
      <c r="O116" s="425"/>
      <c r="P116" s="429" t="s">
        <v>21</v>
      </c>
      <c r="Q116" s="430"/>
      <c r="R116" s="7"/>
      <c r="S116" s="6">
        <f>IF(T101="SI",SUM(S101:S115),0)</f>
        <v>1268.75</v>
      </c>
      <c r="T116" s="431" t="str">
        <f>IF(S117=" "," ",IF(S117&gt;=$H$6,"CUMPLE","NO CUMPLE"))</f>
        <v>CUMPLE</v>
      </c>
      <c r="W116" s="36"/>
      <c r="X116" s="36"/>
      <c r="Y116" s="36"/>
      <c r="Z116" s="36"/>
      <c r="AA116" s="36"/>
      <c r="AB116" s="36"/>
      <c r="AC116" s="36"/>
      <c r="AD116" s="5"/>
      <c r="AE116" s="5"/>
      <c r="AF116" s="5"/>
      <c r="AG116" s="5"/>
      <c r="AH116" s="5"/>
    </row>
    <row r="117" spans="1:34" s="5" customFormat="1" ht="24.95" customHeight="1">
      <c r="B117" s="426"/>
      <c r="C117" s="427"/>
      <c r="D117" s="427"/>
      <c r="E117" s="427"/>
      <c r="F117" s="427"/>
      <c r="G117" s="427"/>
      <c r="H117" s="427"/>
      <c r="I117" s="427"/>
      <c r="J117" s="427"/>
      <c r="K117" s="427"/>
      <c r="L117" s="427"/>
      <c r="M117" s="427"/>
      <c r="N117" s="427"/>
      <c r="O117" s="428"/>
      <c r="P117" s="429" t="s">
        <v>23</v>
      </c>
      <c r="Q117" s="430"/>
      <c r="R117" s="7"/>
      <c r="S117" s="74">
        <f>IFERROR((S116/$P$6)," ")</f>
        <v>6.1890243902439028</v>
      </c>
      <c r="T117" s="432"/>
      <c r="W117" s="36"/>
      <c r="X117" s="36"/>
      <c r="Y117" s="36"/>
      <c r="Z117" s="36"/>
      <c r="AA117" s="36"/>
      <c r="AB117" s="36"/>
      <c r="AC117" s="36"/>
    </row>
    <row r="118" spans="1:34" ht="30" customHeight="1">
      <c r="AA118" s="36"/>
      <c r="AB118" s="36"/>
      <c r="AC118" s="36"/>
      <c r="AD118" s="5"/>
      <c r="AE118" s="5"/>
      <c r="AF118" s="5"/>
      <c r="AG118" s="5"/>
      <c r="AH118" s="2"/>
    </row>
    <row r="119" spans="1:34" ht="30" customHeight="1">
      <c r="AA119" s="36"/>
      <c r="AB119" s="36"/>
      <c r="AC119" s="36"/>
      <c r="AD119" s="5"/>
      <c r="AE119" s="5"/>
      <c r="AF119" s="5"/>
      <c r="AG119" s="5"/>
      <c r="AH119" s="5"/>
    </row>
    <row r="120" spans="1:34" ht="36" hidden="1" customHeight="1">
      <c r="B120" s="94">
        <v>6</v>
      </c>
      <c r="C120" s="486" t="s">
        <v>75</v>
      </c>
      <c r="D120" s="487"/>
      <c r="E120" s="488"/>
      <c r="F120" s="489" t="str">
        <f>IFERROR(VLOOKUP(B120,LISTA_OFERENTES,2,FALSE)," ")</f>
        <v>F</v>
      </c>
      <c r="G120" s="490"/>
      <c r="H120" s="490"/>
      <c r="I120" s="490"/>
      <c r="J120" s="490"/>
      <c r="K120" s="490"/>
      <c r="L120" s="490"/>
      <c r="M120" s="490"/>
      <c r="N120" s="490"/>
      <c r="O120" s="491"/>
      <c r="P120" s="492" t="s">
        <v>102</v>
      </c>
      <c r="Q120" s="493"/>
      <c r="R120" s="494"/>
      <c r="S120" s="1">
        <f>5-(INT(COUNTBLANK(C123:C137))-10)</f>
        <v>0</v>
      </c>
      <c r="T120" s="2"/>
      <c r="AA120" s="36"/>
      <c r="AB120" s="36"/>
      <c r="AC120" s="36"/>
      <c r="AD120" s="5"/>
      <c r="AE120" s="5"/>
      <c r="AF120" s="5"/>
      <c r="AG120" s="5"/>
    </row>
    <row r="121" spans="1:34" s="8" customFormat="1" ht="30" hidden="1" customHeight="1">
      <c r="B121" s="460" t="s">
        <v>43</v>
      </c>
      <c r="C121" s="462" t="s">
        <v>14</v>
      </c>
      <c r="D121" s="462" t="s">
        <v>15</v>
      </c>
      <c r="E121" s="462" t="s">
        <v>16</v>
      </c>
      <c r="F121" s="462" t="s">
        <v>17</v>
      </c>
      <c r="G121" s="462" t="s">
        <v>18</v>
      </c>
      <c r="H121" s="462" t="s">
        <v>19</v>
      </c>
      <c r="I121" s="462" t="s">
        <v>20</v>
      </c>
      <c r="J121" s="464" t="s">
        <v>50</v>
      </c>
      <c r="K121" s="465"/>
      <c r="L121" s="465"/>
      <c r="M121" s="466"/>
      <c r="N121" s="462" t="s">
        <v>76</v>
      </c>
      <c r="O121" s="462" t="s">
        <v>77</v>
      </c>
      <c r="P121" s="4" t="s">
        <v>78</v>
      </c>
      <c r="Q121" s="4"/>
      <c r="R121" s="462" t="s">
        <v>79</v>
      </c>
      <c r="S121" s="462" t="s">
        <v>80</v>
      </c>
      <c r="T121" s="462" t="str">
        <f>T11</f>
        <v>CUMPLE CON EL REQUERIMIENTO OBLIGATORIO DE QUE CADA CERTIFICADO DEBE ESTAR SOPORTADO EN MÍNIMO DOS DE LOS CÓDIGOS UNSPSC?</v>
      </c>
      <c r="U121" s="9"/>
      <c r="V121" s="9"/>
      <c r="W121" s="36"/>
      <c r="X121" s="36"/>
      <c r="Y121" s="36"/>
      <c r="Z121" s="36"/>
      <c r="AA121" s="36"/>
      <c r="AB121" s="36"/>
      <c r="AC121" s="36"/>
      <c r="AD121" s="5"/>
      <c r="AE121" s="5"/>
      <c r="AF121" s="5"/>
      <c r="AG121" s="5"/>
      <c r="AH121" s="20"/>
    </row>
    <row r="122" spans="1:34" s="8" customFormat="1" ht="106.5" hidden="1" customHeight="1">
      <c r="B122" s="461"/>
      <c r="C122" s="463"/>
      <c r="D122" s="463"/>
      <c r="E122" s="463"/>
      <c r="F122" s="463"/>
      <c r="G122" s="463"/>
      <c r="H122" s="463"/>
      <c r="I122" s="463"/>
      <c r="J122" s="467" t="s">
        <v>82</v>
      </c>
      <c r="K122" s="468"/>
      <c r="L122" s="468"/>
      <c r="M122" s="469"/>
      <c r="N122" s="463"/>
      <c r="O122" s="463"/>
      <c r="P122" s="3" t="s">
        <v>12</v>
      </c>
      <c r="Q122" s="3" t="s">
        <v>81</v>
      </c>
      <c r="R122" s="463"/>
      <c r="S122" s="463"/>
      <c r="T122" s="463"/>
      <c r="U122" s="9"/>
      <c r="V122" s="9"/>
      <c r="W122" s="36"/>
      <c r="X122" s="36"/>
      <c r="Y122" s="36"/>
      <c r="Z122" s="36"/>
      <c r="AA122" s="36"/>
      <c r="AB122" s="36"/>
      <c r="AC122" s="36"/>
      <c r="AD122" s="5"/>
      <c r="AE122" s="5"/>
      <c r="AF122" s="5"/>
      <c r="AG122" s="5"/>
      <c r="AH122" s="20"/>
    </row>
    <row r="123" spans="1:34" s="5" customFormat="1" ht="24.95" hidden="1" customHeight="1">
      <c r="A123" s="10"/>
      <c r="B123" s="495">
        <v>1</v>
      </c>
      <c r="C123" s="663"/>
      <c r="D123" s="663"/>
      <c r="E123" s="663"/>
      <c r="F123" s="663"/>
      <c r="G123" s="664"/>
      <c r="H123" s="665"/>
      <c r="I123" s="666"/>
      <c r="J123" s="667"/>
      <c r="K123" s="135">
        <v>451215</v>
      </c>
      <c r="L123" s="667"/>
      <c r="M123" s="135">
        <v>461915</v>
      </c>
      <c r="N123" s="707"/>
      <c r="O123" s="707"/>
      <c r="P123" s="708"/>
      <c r="Q123" s="709"/>
      <c r="R123" s="670"/>
      <c r="S123" s="420">
        <f>IF(COUNTIF(J123:M125,"CUMPLE")&gt;=1,(G123*I123),0)* (IF(N123="PRESENTÓ CERTIFICADO",1,0))* (IF(O123="ACORDE A ITEM 5.2.1 (T.R.)",1,0) )* ( IF(OR(Q123="SIN OBSERVACIÓN", Q123="REQUERIMIENTOS SUBSANADOS"),1,0)) *(IF(OR(R123="NINGUNO", R123="CUMPLEN CON LO SOLICITADO"),1,0))</f>
        <v>0</v>
      </c>
      <c r="T123" s="671"/>
      <c r="W123" s="36"/>
      <c r="X123" s="36"/>
      <c r="Y123" s="36"/>
      <c r="Z123" s="36"/>
      <c r="AA123" s="36"/>
      <c r="AB123" s="36"/>
      <c r="AC123" s="36"/>
      <c r="AH123" s="8"/>
    </row>
    <row r="124" spans="1:34" s="5" customFormat="1" ht="24.95" hidden="1" customHeight="1">
      <c r="A124" s="10"/>
      <c r="B124" s="496"/>
      <c r="C124" s="672"/>
      <c r="D124" s="672"/>
      <c r="E124" s="672"/>
      <c r="F124" s="672"/>
      <c r="G124" s="673"/>
      <c r="H124" s="674"/>
      <c r="I124" s="675"/>
      <c r="J124" s="667"/>
      <c r="K124" s="135">
        <v>461715</v>
      </c>
      <c r="L124" s="667"/>
      <c r="M124" s="135">
        <v>721517</v>
      </c>
      <c r="N124" s="710"/>
      <c r="O124" s="710"/>
      <c r="P124" s="711"/>
      <c r="Q124" s="712"/>
      <c r="R124" s="678"/>
      <c r="S124" s="421"/>
      <c r="T124" s="679"/>
      <c r="W124" s="36"/>
      <c r="X124" s="36"/>
      <c r="Y124" s="36"/>
      <c r="Z124" s="36"/>
      <c r="AA124" s="36"/>
      <c r="AB124" s="36"/>
      <c r="AC124" s="36"/>
      <c r="AH124" s="8"/>
    </row>
    <row r="125" spans="1:34" s="5" customFormat="1" ht="24.95" hidden="1" customHeight="1">
      <c r="A125" s="10"/>
      <c r="B125" s="497"/>
      <c r="C125" s="680"/>
      <c r="D125" s="680"/>
      <c r="E125" s="680"/>
      <c r="F125" s="680"/>
      <c r="G125" s="681"/>
      <c r="H125" s="682"/>
      <c r="I125" s="683"/>
      <c r="J125" s="667"/>
      <c r="K125" s="135">
        <v>461716</v>
      </c>
      <c r="L125" s="667"/>
      <c r="M125" s="135"/>
      <c r="N125" s="713"/>
      <c r="O125" s="713"/>
      <c r="P125" s="714"/>
      <c r="Q125" s="715"/>
      <c r="R125" s="686"/>
      <c r="S125" s="422"/>
      <c r="T125" s="679"/>
      <c r="W125" s="36"/>
      <c r="X125" s="36"/>
      <c r="Y125" s="36"/>
      <c r="Z125" s="36"/>
      <c r="AA125" s="36"/>
      <c r="AB125" s="36"/>
      <c r="AC125" s="36"/>
    </row>
    <row r="126" spans="1:34" s="5" customFormat="1" ht="24.95" hidden="1" customHeight="1">
      <c r="A126" s="10"/>
      <c r="B126" s="495">
        <v>2</v>
      </c>
      <c r="C126" s="687"/>
      <c r="D126" s="687"/>
      <c r="E126" s="687"/>
      <c r="F126" s="687"/>
      <c r="G126" s="688"/>
      <c r="H126" s="665"/>
      <c r="I126" s="703"/>
      <c r="J126" s="667"/>
      <c r="K126" s="135">
        <v>451215</v>
      </c>
      <c r="L126" s="667"/>
      <c r="M126" s="135">
        <v>461915</v>
      </c>
      <c r="N126" s="707"/>
      <c r="O126" s="707"/>
      <c r="P126" s="716"/>
      <c r="Q126" s="717"/>
      <c r="R126" s="690"/>
      <c r="S126" s="420">
        <f t="shared" ref="S126" si="25">IF(COUNTIF(J126:M128,"CUMPLE")&gt;=1,(G126*I126),0)* (IF(N126="PRESENTÓ CERTIFICADO",1,0))* (IF(O126="ACORDE A ITEM 5.2.1 (T.R.)",1,0) )* ( IF(OR(Q126="SIN OBSERVACIÓN", Q126="REQUERIMIENTOS SUBSANADOS"),1,0)) *(IF(OR(R126="NINGUNO", R126="CUMPLEN CON LO SOLICITADO"),1,0))</f>
        <v>0</v>
      </c>
      <c r="T126" s="679"/>
      <c r="W126" s="36"/>
      <c r="X126" s="36"/>
      <c r="Y126" s="36"/>
      <c r="Z126" s="36"/>
      <c r="AA126" s="36"/>
      <c r="AB126" s="36"/>
      <c r="AC126" s="36"/>
    </row>
    <row r="127" spans="1:34" s="5" customFormat="1" ht="24.95" hidden="1" customHeight="1">
      <c r="A127" s="10"/>
      <c r="B127" s="496"/>
      <c r="C127" s="691"/>
      <c r="D127" s="691"/>
      <c r="E127" s="691"/>
      <c r="F127" s="691"/>
      <c r="G127" s="692"/>
      <c r="H127" s="674"/>
      <c r="I127" s="704"/>
      <c r="J127" s="667"/>
      <c r="K127" s="135">
        <v>461715</v>
      </c>
      <c r="L127" s="667"/>
      <c r="M127" s="135">
        <v>721517</v>
      </c>
      <c r="N127" s="710"/>
      <c r="O127" s="710"/>
      <c r="P127" s="718"/>
      <c r="Q127" s="719"/>
      <c r="R127" s="694"/>
      <c r="S127" s="421"/>
      <c r="T127" s="679"/>
      <c r="W127" s="36"/>
      <c r="X127" s="36"/>
      <c r="Y127" s="36"/>
      <c r="Z127" s="36"/>
      <c r="AA127" s="36"/>
      <c r="AB127" s="36"/>
      <c r="AC127" s="36"/>
    </row>
    <row r="128" spans="1:34" s="5" customFormat="1" ht="24.95" hidden="1" customHeight="1">
      <c r="A128" s="10"/>
      <c r="B128" s="497"/>
      <c r="C128" s="695"/>
      <c r="D128" s="695"/>
      <c r="E128" s="695"/>
      <c r="F128" s="695"/>
      <c r="G128" s="696"/>
      <c r="H128" s="682"/>
      <c r="I128" s="705"/>
      <c r="J128" s="667"/>
      <c r="K128" s="135">
        <v>461716</v>
      </c>
      <c r="L128" s="667"/>
      <c r="M128" s="135"/>
      <c r="N128" s="713"/>
      <c r="O128" s="713"/>
      <c r="P128" s="720"/>
      <c r="Q128" s="721"/>
      <c r="R128" s="698"/>
      <c r="S128" s="422"/>
      <c r="T128" s="679"/>
      <c r="W128" s="36"/>
      <c r="X128" s="36"/>
      <c r="Y128" s="36"/>
      <c r="Z128" s="36"/>
    </row>
    <row r="129" spans="1:34" s="5" customFormat="1" ht="24.95" hidden="1" customHeight="1">
      <c r="A129" s="10"/>
      <c r="B129" s="495">
        <v>3</v>
      </c>
      <c r="C129" s="663"/>
      <c r="D129" s="663"/>
      <c r="E129" s="663"/>
      <c r="F129" s="663"/>
      <c r="G129" s="664"/>
      <c r="H129" s="665"/>
      <c r="I129" s="666"/>
      <c r="J129" s="667"/>
      <c r="K129" s="135">
        <v>451215</v>
      </c>
      <c r="L129" s="667"/>
      <c r="M129" s="135">
        <v>461915</v>
      </c>
      <c r="N129" s="668"/>
      <c r="O129" s="668"/>
      <c r="P129" s="669"/>
      <c r="Q129" s="670"/>
      <c r="R129" s="670"/>
      <c r="S129" s="420">
        <f t="shared" ref="S129" si="26">IF(COUNTIF(J129:M131,"CUMPLE")&gt;=1,(G129*I129),0)* (IF(N129="PRESENTÓ CERTIFICADO",1,0))* (IF(O129="ACORDE A ITEM 5.2.1 (T.R.)",1,0) )* ( IF(OR(Q129="SIN OBSERVACIÓN", Q129="REQUERIMIENTOS SUBSANADOS"),1,0)) *(IF(OR(R129="NINGUNO", R129="CUMPLEN CON LO SOLICITADO"),1,0))</f>
        <v>0</v>
      </c>
      <c r="T129" s="679"/>
      <c r="W129" s="36"/>
      <c r="X129" s="36"/>
      <c r="Y129" s="36"/>
      <c r="Z129" s="36"/>
      <c r="AA129" s="2"/>
      <c r="AB129" s="2"/>
      <c r="AC129" s="2"/>
      <c r="AD129" s="2"/>
      <c r="AE129" s="2"/>
      <c r="AF129" s="2"/>
      <c r="AG129" s="2"/>
    </row>
    <row r="130" spans="1:34" s="5" customFormat="1" ht="24.95" hidden="1" customHeight="1">
      <c r="A130" s="10"/>
      <c r="B130" s="496"/>
      <c r="C130" s="672"/>
      <c r="D130" s="672"/>
      <c r="E130" s="672"/>
      <c r="F130" s="672"/>
      <c r="G130" s="673"/>
      <c r="H130" s="674"/>
      <c r="I130" s="675"/>
      <c r="J130" s="667"/>
      <c r="K130" s="135">
        <v>461715</v>
      </c>
      <c r="L130" s="667"/>
      <c r="M130" s="135">
        <v>721517</v>
      </c>
      <c r="N130" s="676"/>
      <c r="O130" s="676"/>
      <c r="P130" s="677"/>
      <c r="Q130" s="678"/>
      <c r="R130" s="678"/>
      <c r="S130" s="421"/>
      <c r="T130" s="679"/>
      <c r="W130" s="36"/>
      <c r="X130" s="36"/>
      <c r="Y130" s="36"/>
      <c r="Z130" s="36"/>
    </row>
    <row r="131" spans="1:34" s="5" customFormat="1" ht="24.95" hidden="1" customHeight="1">
      <c r="A131" s="10"/>
      <c r="B131" s="497"/>
      <c r="C131" s="680"/>
      <c r="D131" s="680"/>
      <c r="E131" s="680"/>
      <c r="F131" s="680"/>
      <c r="G131" s="681"/>
      <c r="H131" s="682"/>
      <c r="I131" s="683"/>
      <c r="J131" s="667"/>
      <c r="K131" s="135">
        <v>461716</v>
      </c>
      <c r="L131" s="667"/>
      <c r="M131" s="135"/>
      <c r="N131" s="684"/>
      <c r="O131" s="684"/>
      <c r="P131" s="685"/>
      <c r="Q131" s="686"/>
      <c r="R131" s="686"/>
      <c r="S131" s="422"/>
      <c r="T131" s="679"/>
      <c r="W131" s="36"/>
      <c r="X131" s="36"/>
      <c r="Y131" s="36"/>
      <c r="Z131" s="36"/>
      <c r="AA131" s="20"/>
      <c r="AB131" s="20"/>
      <c r="AC131" s="20"/>
      <c r="AD131" s="20"/>
      <c r="AE131" s="20"/>
      <c r="AF131" s="20"/>
      <c r="AG131" s="20"/>
    </row>
    <row r="132" spans="1:34" s="5" customFormat="1" ht="24.95" hidden="1" customHeight="1">
      <c r="A132" s="10"/>
      <c r="B132" s="495">
        <v>4</v>
      </c>
      <c r="C132" s="687"/>
      <c r="D132" s="687"/>
      <c r="E132" s="687"/>
      <c r="F132" s="687"/>
      <c r="G132" s="688"/>
      <c r="H132" s="665"/>
      <c r="I132" s="703"/>
      <c r="J132" s="667"/>
      <c r="K132" s="135">
        <v>451215</v>
      </c>
      <c r="L132" s="667"/>
      <c r="M132" s="135">
        <v>461915</v>
      </c>
      <c r="N132" s="668"/>
      <c r="O132" s="668"/>
      <c r="P132" s="689"/>
      <c r="Q132" s="690"/>
      <c r="R132" s="690"/>
      <c r="S132" s="420">
        <f t="shared" ref="S132" si="27">IF(COUNTIF(J132:M134,"CUMPLE")&gt;=1,(G132*I132),0)* (IF(N132="PRESENTÓ CERTIFICADO",1,0))* (IF(O132="ACORDE A ITEM 5.2.1 (T.R.)",1,0) )* ( IF(OR(Q132="SIN OBSERVACIÓN", Q132="REQUERIMIENTOS SUBSANADOS"),1,0)) *(IF(OR(R132="NINGUNO", R132="CUMPLEN CON LO SOLICITADO"),1,0))</f>
        <v>0</v>
      </c>
      <c r="T132" s="679"/>
      <c r="W132" s="36"/>
      <c r="X132" s="36"/>
      <c r="Y132" s="36"/>
      <c r="Z132" s="36"/>
      <c r="AA132" s="20"/>
      <c r="AB132" s="20"/>
      <c r="AC132" s="20"/>
      <c r="AD132" s="20"/>
      <c r="AE132" s="20"/>
      <c r="AF132" s="20"/>
      <c r="AG132" s="20"/>
    </row>
    <row r="133" spans="1:34" s="5" customFormat="1" ht="24.95" hidden="1" customHeight="1">
      <c r="A133" s="10"/>
      <c r="B133" s="496"/>
      <c r="C133" s="691"/>
      <c r="D133" s="691"/>
      <c r="E133" s="691"/>
      <c r="F133" s="691"/>
      <c r="G133" s="692"/>
      <c r="H133" s="674"/>
      <c r="I133" s="704"/>
      <c r="J133" s="667"/>
      <c r="K133" s="135">
        <v>461715</v>
      </c>
      <c r="L133" s="667"/>
      <c r="M133" s="135">
        <v>721517</v>
      </c>
      <c r="N133" s="676"/>
      <c r="O133" s="676"/>
      <c r="P133" s="693"/>
      <c r="Q133" s="694"/>
      <c r="R133" s="694"/>
      <c r="S133" s="421"/>
      <c r="T133" s="679"/>
      <c r="W133" s="36"/>
      <c r="X133" s="36"/>
      <c r="Y133" s="36"/>
      <c r="Z133" s="36"/>
      <c r="AA133" s="20"/>
      <c r="AB133" s="20"/>
      <c r="AC133" s="20"/>
      <c r="AD133" s="20"/>
      <c r="AE133" s="20"/>
      <c r="AF133" s="20"/>
      <c r="AG133" s="20"/>
    </row>
    <row r="134" spans="1:34" s="5" customFormat="1" ht="24.95" hidden="1" customHeight="1">
      <c r="A134" s="10"/>
      <c r="B134" s="497"/>
      <c r="C134" s="695"/>
      <c r="D134" s="695"/>
      <c r="E134" s="695"/>
      <c r="F134" s="695"/>
      <c r="G134" s="696"/>
      <c r="H134" s="682"/>
      <c r="I134" s="705"/>
      <c r="J134" s="667"/>
      <c r="K134" s="135">
        <v>461716</v>
      </c>
      <c r="L134" s="667"/>
      <c r="M134" s="135"/>
      <c r="N134" s="684"/>
      <c r="O134" s="684"/>
      <c r="P134" s="697"/>
      <c r="Q134" s="698"/>
      <c r="R134" s="698"/>
      <c r="S134" s="422"/>
      <c r="T134" s="679"/>
      <c r="W134" s="36"/>
      <c r="X134" s="36"/>
      <c r="Y134" s="36"/>
      <c r="Z134" s="36"/>
      <c r="AA134" s="36"/>
      <c r="AB134" s="36"/>
      <c r="AC134" s="36"/>
      <c r="AD134" s="8"/>
      <c r="AE134" s="8"/>
      <c r="AF134" s="8"/>
      <c r="AG134" s="8"/>
    </row>
    <row r="135" spans="1:34" s="5" customFormat="1" ht="24.95" hidden="1" customHeight="1">
      <c r="A135" s="10"/>
      <c r="B135" s="495">
        <v>5</v>
      </c>
      <c r="C135" s="663"/>
      <c r="D135" s="663"/>
      <c r="E135" s="663"/>
      <c r="F135" s="663"/>
      <c r="G135" s="664"/>
      <c r="H135" s="665"/>
      <c r="I135" s="666"/>
      <c r="J135" s="667"/>
      <c r="K135" s="135">
        <v>451215</v>
      </c>
      <c r="L135" s="667"/>
      <c r="M135" s="135">
        <v>461915</v>
      </c>
      <c r="N135" s="668"/>
      <c r="O135" s="668"/>
      <c r="P135" s="669"/>
      <c r="Q135" s="670"/>
      <c r="R135" s="670"/>
      <c r="S135" s="420">
        <f t="shared" ref="S135" si="28">IF(COUNTIF(J135:M137,"CUMPLE")&gt;=1,(G135*I135),0)* (IF(N135="PRESENTÓ CERTIFICADO",1,0))* (IF(O135="ACORDE A ITEM 5.2.1 (T.R.)",1,0) )* ( IF(OR(Q135="SIN OBSERVACIÓN", Q135="REQUERIMIENTOS SUBSANADOS"),1,0)) *(IF(OR(R135="NINGUNO", R135="CUMPLEN CON LO SOLICITADO"),1,0))</f>
        <v>0</v>
      </c>
      <c r="T135" s="679"/>
      <c r="W135" s="36"/>
      <c r="X135" s="36"/>
      <c r="Y135" s="36"/>
      <c r="Z135" s="36"/>
      <c r="AA135" s="36"/>
      <c r="AB135" s="36"/>
      <c r="AC135" s="36"/>
      <c r="AD135" s="8"/>
      <c r="AE135" s="8"/>
      <c r="AF135" s="8"/>
      <c r="AG135" s="8"/>
    </row>
    <row r="136" spans="1:34" s="5" customFormat="1" ht="24.95" hidden="1" customHeight="1">
      <c r="A136" s="10"/>
      <c r="B136" s="496"/>
      <c r="C136" s="672"/>
      <c r="D136" s="672"/>
      <c r="E136" s="672"/>
      <c r="F136" s="672"/>
      <c r="G136" s="673"/>
      <c r="H136" s="674"/>
      <c r="I136" s="675"/>
      <c r="J136" s="667"/>
      <c r="K136" s="135">
        <v>461715</v>
      </c>
      <c r="L136" s="667"/>
      <c r="M136" s="135">
        <v>721517</v>
      </c>
      <c r="N136" s="676"/>
      <c r="O136" s="676"/>
      <c r="P136" s="677"/>
      <c r="Q136" s="678"/>
      <c r="R136" s="678"/>
      <c r="S136" s="421"/>
      <c r="T136" s="679"/>
      <c r="W136" s="36"/>
      <c r="X136" s="36"/>
      <c r="Y136" s="36"/>
      <c r="Z136" s="36"/>
      <c r="AA136" s="36"/>
      <c r="AB136" s="36"/>
      <c r="AC136" s="36"/>
    </row>
    <row r="137" spans="1:34" s="5" customFormat="1" ht="24.95" hidden="1" customHeight="1">
      <c r="A137" s="10"/>
      <c r="B137" s="497"/>
      <c r="C137" s="680"/>
      <c r="D137" s="680"/>
      <c r="E137" s="680"/>
      <c r="F137" s="680"/>
      <c r="G137" s="681"/>
      <c r="H137" s="682"/>
      <c r="I137" s="683"/>
      <c r="J137" s="667"/>
      <c r="K137" s="135">
        <v>461716</v>
      </c>
      <c r="L137" s="667"/>
      <c r="M137" s="135"/>
      <c r="N137" s="684"/>
      <c r="O137" s="684"/>
      <c r="P137" s="685"/>
      <c r="Q137" s="686"/>
      <c r="R137" s="686"/>
      <c r="S137" s="422"/>
      <c r="T137" s="700"/>
      <c r="W137" s="36"/>
      <c r="X137" s="36"/>
      <c r="Y137" s="36"/>
      <c r="Z137" s="36"/>
      <c r="AA137" s="36"/>
      <c r="AB137" s="36"/>
      <c r="AC137" s="36"/>
    </row>
    <row r="138" spans="1:34" s="2" customFormat="1" ht="24.95" hidden="1" customHeight="1">
      <c r="B138" s="423" t="str">
        <f>IF(S139=" "," ",IF(S139&gt;=$H$6,"CUMPLE CON LA EXPERIENCIA REQUERIDA","NO CUMPLE CON LA EXPERIENCIA REQUERIDA"))</f>
        <v>NO CUMPLE CON LA EXPERIENCIA REQUERIDA</v>
      </c>
      <c r="C138" s="424"/>
      <c r="D138" s="424"/>
      <c r="E138" s="424"/>
      <c r="F138" s="424"/>
      <c r="G138" s="424"/>
      <c r="H138" s="424"/>
      <c r="I138" s="424"/>
      <c r="J138" s="424"/>
      <c r="K138" s="424"/>
      <c r="L138" s="424"/>
      <c r="M138" s="424"/>
      <c r="N138" s="424"/>
      <c r="O138" s="425"/>
      <c r="P138" s="429" t="s">
        <v>21</v>
      </c>
      <c r="Q138" s="430"/>
      <c r="R138" s="7"/>
      <c r="S138" s="6">
        <f>IF(T123="SI",SUM(S123:S137),0)</f>
        <v>0</v>
      </c>
      <c r="T138" s="431" t="str">
        <f>IF(S139=" "," ",IF(S139&gt;=$H$6,"CUMPLE","NO CUMPLE"))</f>
        <v>NO CUMPLE</v>
      </c>
      <c r="W138" s="36"/>
      <c r="X138" s="36"/>
      <c r="Y138" s="36"/>
      <c r="Z138" s="36"/>
      <c r="AA138" s="36"/>
      <c r="AB138" s="36"/>
      <c r="AC138" s="36"/>
      <c r="AD138" s="5"/>
      <c r="AE138" s="5"/>
      <c r="AF138" s="5"/>
      <c r="AG138" s="5"/>
      <c r="AH138" s="5"/>
    </row>
    <row r="139" spans="1:34" s="5" customFormat="1" ht="24.95" hidden="1" customHeight="1">
      <c r="B139" s="426"/>
      <c r="C139" s="427"/>
      <c r="D139" s="427"/>
      <c r="E139" s="427"/>
      <c r="F139" s="427"/>
      <c r="G139" s="427"/>
      <c r="H139" s="427"/>
      <c r="I139" s="427"/>
      <c r="J139" s="427"/>
      <c r="K139" s="427"/>
      <c r="L139" s="427"/>
      <c r="M139" s="427"/>
      <c r="N139" s="427"/>
      <c r="O139" s="428"/>
      <c r="P139" s="429" t="s">
        <v>23</v>
      </c>
      <c r="Q139" s="430"/>
      <c r="R139" s="7"/>
      <c r="S139" s="74">
        <f>IFERROR((S138/$P$6)," ")</f>
        <v>0</v>
      </c>
      <c r="T139" s="432"/>
      <c r="W139" s="36"/>
      <c r="X139" s="36"/>
      <c r="Y139" s="36"/>
      <c r="Z139" s="36"/>
      <c r="AA139" s="36"/>
      <c r="AB139" s="36"/>
      <c r="AC139" s="36"/>
    </row>
    <row r="140" spans="1:34" ht="30" hidden="1" customHeight="1">
      <c r="AA140" s="36"/>
      <c r="AB140" s="36"/>
      <c r="AC140" s="36"/>
      <c r="AD140" s="5"/>
      <c r="AE140" s="5"/>
      <c r="AF140" s="5"/>
      <c r="AG140" s="5"/>
      <c r="AH140" s="2"/>
    </row>
    <row r="141" spans="1:34" ht="30" hidden="1" customHeight="1">
      <c r="AA141" s="36"/>
      <c r="AB141" s="36"/>
      <c r="AC141" s="36"/>
      <c r="AD141" s="5"/>
      <c r="AE141" s="5"/>
      <c r="AF141" s="5"/>
      <c r="AG141" s="5"/>
      <c r="AH141" s="5"/>
    </row>
    <row r="142" spans="1:34" ht="36" hidden="1" customHeight="1">
      <c r="B142" s="94">
        <v>7</v>
      </c>
      <c r="C142" s="486" t="s">
        <v>75</v>
      </c>
      <c r="D142" s="487"/>
      <c r="E142" s="488"/>
      <c r="F142" s="489" t="str">
        <f>IFERROR(VLOOKUP(B142,LISTA_OFERENTES,2,FALSE)," ")</f>
        <v>G</v>
      </c>
      <c r="G142" s="490"/>
      <c r="H142" s="490"/>
      <c r="I142" s="490"/>
      <c r="J142" s="490"/>
      <c r="K142" s="490"/>
      <c r="L142" s="490"/>
      <c r="M142" s="490"/>
      <c r="N142" s="490"/>
      <c r="O142" s="491"/>
      <c r="P142" s="492" t="s">
        <v>102</v>
      </c>
      <c r="Q142" s="493"/>
      <c r="R142" s="494"/>
      <c r="S142" s="1">
        <f>5-(INT(COUNTBLANK(C145:C159))-10)</f>
        <v>0</v>
      </c>
      <c r="T142" s="2"/>
      <c r="AA142" s="36"/>
      <c r="AB142" s="36"/>
      <c r="AC142" s="36"/>
      <c r="AD142" s="5"/>
      <c r="AE142" s="5"/>
      <c r="AF142" s="5"/>
      <c r="AG142" s="5"/>
    </row>
    <row r="143" spans="1:34" s="8" customFormat="1" ht="30" hidden="1" customHeight="1">
      <c r="B143" s="460" t="s">
        <v>43</v>
      </c>
      <c r="C143" s="462" t="s">
        <v>14</v>
      </c>
      <c r="D143" s="462" t="s">
        <v>15</v>
      </c>
      <c r="E143" s="462" t="s">
        <v>16</v>
      </c>
      <c r="F143" s="462" t="s">
        <v>17</v>
      </c>
      <c r="G143" s="462" t="s">
        <v>18</v>
      </c>
      <c r="H143" s="462" t="s">
        <v>19</v>
      </c>
      <c r="I143" s="462" t="s">
        <v>20</v>
      </c>
      <c r="J143" s="464" t="s">
        <v>50</v>
      </c>
      <c r="K143" s="465"/>
      <c r="L143" s="465"/>
      <c r="M143" s="466"/>
      <c r="N143" s="462" t="s">
        <v>76</v>
      </c>
      <c r="O143" s="462" t="s">
        <v>77</v>
      </c>
      <c r="P143" s="4" t="s">
        <v>78</v>
      </c>
      <c r="Q143" s="4"/>
      <c r="R143" s="462" t="s">
        <v>79</v>
      </c>
      <c r="S143" s="462" t="s">
        <v>80</v>
      </c>
      <c r="T143" s="462" t="str">
        <f>T11</f>
        <v>CUMPLE CON EL REQUERIMIENTO OBLIGATORIO DE QUE CADA CERTIFICADO DEBE ESTAR SOPORTADO EN MÍNIMO DOS DE LOS CÓDIGOS UNSPSC?</v>
      </c>
      <c r="U143" s="9"/>
      <c r="V143" s="9"/>
      <c r="W143" s="36"/>
      <c r="X143" s="36"/>
      <c r="Y143" s="36"/>
      <c r="Z143" s="36"/>
      <c r="AA143" s="36"/>
      <c r="AB143" s="36"/>
      <c r="AC143" s="36"/>
      <c r="AD143" s="5"/>
      <c r="AE143" s="5"/>
      <c r="AF143" s="5"/>
      <c r="AG143" s="5"/>
      <c r="AH143" s="20"/>
    </row>
    <row r="144" spans="1:34" s="8" customFormat="1" ht="113.25" hidden="1" customHeight="1">
      <c r="B144" s="461"/>
      <c r="C144" s="463"/>
      <c r="D144" s="463"/>
      <c r="E144" s="463"/>
      <c r="F144" s="463"/>
      <c r="G144" s="463"/>
      <c r="H144" s="463"/>
      <c r="I144" s="463"/>
      <c r="J144" s="467" t="s">
        <v>82</v>
      </c>
      <c r="K144" s="468"/>
      <c r="L144" s="468"/>
      <c r="M144" s="469"/>
      <c r="N144" s="463"/>
      <c r="O144" s="463"/>
      <c r="P144" s="3" t="s">
        <v>12</v>
      </c>
      <c r="Q144" s="3" t="s">
        <v>81</v>
      </c>
      <c r="R144" s="463"/>
      <c r="S144" s="463"/>
      <c r="T144" s="463"/>
      <c r="U144" s="9"/>
      <c r="V144" s="9"/>
      <c r="W144" s="36"/>
      <c r="X144" s="36"/>
      <c r="Y144" s="36"/>
      <c r="Z144" s="36"/>
      <c r="AA144" s="36"/>
      <c r="AB144" s="36"/>
      <c r="AC144" s="36"/>
      <c r="AD144" s="5"/>
      <c r="AE144" s="5"/>
      <c r="AF144" s="5"/>
      <c r="AG144" s="5"/>
      <c r="AH144" s="20"/>
    </row>
    <row r="145" spans="1:34" s="5" customFormat="1" ht="24.95" hidden="1" customHeight="1">
      <c r="A145" s="10"/>
      <c r="B145" s="495">
        <v>1</v>
      </c>
      <c r="C145" s="399"/>
      <c r="D145" s="399"/>
      <c r="E145" s="399"/>
      <c r="F145" s="399"/>
      <c r="G145" s="402"/>
      <c r="H145" s="405"/>
      <c r="I145" s="408"/>
      <c r="J145" s="667"/>
      <c r="K145" s="135">
        <v>451215</v>
      </c>
      <c r="L145" s="667"/>
      <c r="M145" s="135">
        <v>461915</v>
      </c>
      <c r="N145" s="411"/>
      <c r="O145" s="411"/>
      <c r="P145" s="414"/>
      <c r="Q145" s="417"/>
      <c r="R145" s="417"/>
      <c r="S145" s="420">
        <f>IF(COUNTIF(J145:M147,"CUMPLE")&gt;=1,(G145*I145),0)* (IF(N145="PRESENTÓ CERTIFICADO",1,0))* (IF(O145="ACORDE A ITEM 5.2.1 (T.R.)",1,0) )* ( IF(OR(Q145="SIN OBSERVACIÓN", Q145="REQUERIMIENTOS SUBSANADOS"),1,0)) *(IF(OR(R145="NINGUNO", R145="CUMPLEN CON LO SOLICITADO"),1,0))</f>
        <v>0</v>
      </c>
      <c r="T145" s="448"/>
      <c r="W145" s="36"/>
      <c r="X145" s="36"/>
      <c r="Y145" s="36"/>
      <c r="Z145" s="36"/>
      <c r="AA145" s="36"/>
      <c r="AB145" s="36"/>
      <c r="AC145" s="36"/>
      <c r="AH145" s="8"/>
    </row>
    <row r="146" spans="1:34" s="5" customFormat="1" ht="24.95" hidden="1" customHeight="1">
      <c r="A146" s="10"/>
      <c r="B146" s="496"/>
      <c r="C146" s="400"/>
      <c r="D146" s="400"/>
      <c r="E146" s="400"/>
      <c r="F146" s="400"/>
      <c r="G146" s="403"/>
      <c r="H146" s="406"/>
      <c r="I146" s="409"/>
      <c r="J146" s="667"/>
      <c r="K146" s="135">
        <v>461715</v>
      </c>
      <c r="L146" s="667"/>
      <c r="M146" s="135">
        <v>721517</v>
      </c>
      <c r="N146" s="412"/>
      <c r="O146" s="412"/>
      <c r="P146" s="415"/>
      <c r="Q146" s="418"/>
      <c r="R146" s="418"/>
      <c r="S146" s="421"/>
      <c r="T146" s="449"/>
      <c r="W146" s="36"/>
      <c r="X146" s="36"/>
      <c r="Y146" s="36"/>
      <c r="Z146" s="36"/>
      <c r="AA146" s="36"/>
      <c r="AB146" s="36"/>
      <c r="AC146" s="36"/>
      <c r="AH146" s="8"/>
    </row>
    <row r="147" spans="1:34" s="5" customFormat="1" ht="24.95" hidden="1" customHeight="1">
      <c r="A147" s="10"/>
      <c r="B147" s="497"/>
      <c r="C147" s="401"/>
      <c r="D147" s="401"/>
      <c r="E147" s="401"/>
      <c r="F147" s="401"/>
      <c r="G147" s="404"/>
      <c r="H147" s="407"/>
      <c r="I147" s="410"/>
      <c r="J147" s="667"/>
      <c r="K147" s="135">
        <v>461716</v>
      </c>
      <c r="L147" s="667"/>
      <c r="M147" s="135"/>
      <c r="N147" s="413"/>
      <c r="O147" s="413"/>
      <c r="P147" s="416"/>
      <c r="Q147" s="419"/>
      <c r="R147" s="419"/>
      <c r="S147" s="422"/>
      <c r="T147" s="449"/>
      <c r="W147" s="36"/>
      <c r="X147" s="36"/>
      <c r="Y147" s="36"/>
      <c r="Z147" s="36"/>
      <c r="AA147" s="36"/>
      <c r="AB147" s="36"/>
      <c r="AC147" s="36"/>
    </row>
    <row r="148" spans="1:34" s="5" customFormat="1" ht="24.95" hidden="1" customHeight="1">
      <c r="A148" s="10"/>
      <c r="B148" s="495">
        <v>2</v>
      </c>
      <c r="C148" s="433"/>
      <c r="D148" s="433"/>
      <c r="E148" s="433"/>
      <c r="F148" s="433"/>
      <c r="G148" s="436"/>
      <c r="H148" s="405"/>
      <c r="I148" s="439"/>
      <c r="J148" s="667"/>
      <c r="K148" s="135">
        <v>451215</v>
      </c>
      <c r="L148" s="667"/>
      <c r="M148" s="135">
        <v>461915</v>
      </c>
      <c r="N148" s="411"/>
      <c r="O148" s="411"/>
      <c r="P148" s="442"/>
      <c r="Q148" s="445"/>
      <c r="R148" s="445"/>
      <c r="S148" s="420">
        <f t="shared" ref="S148" si="29">IF(COUNTIF(J148:M150,"CUMPLE")&gt;=1,(G148*I148),0)* (IF(N148="PRESENTÓ CERTIFICADO",1,0))* (IF(O148="ACORDE A ITEM 5.2.1 (T.R.)",1,0) )* ( IF(OR(Q148="SIN OBSERVACIÓN", Q148="REQUERIMIENTOS SUBSANADOS"),1,0)) *(IF(OR(R148="NINGUNO", R148="CUMPLEN CON LO SOLICITADO"),1,0))</f>
        <v>0</v>
      </c>
      <c r="T148" s="449"/>
      <c r="W148" s="36"/>
      <c r="X148" s="36"/>
      <c r="Y148" s="36"/>
      <c r="Z148" s="36"/>
      <c r="AA148" s="36"/>
      <c r="AB148" s="36"/>
      <c r="AC148" s="36"/>
    </row>
    <row r="149" spans="1:34" s="5" customFormat="1" ht="24.95" hidden="1" customHeight="1">
      <c r="A149" s="10"/>
      <c r="B149" s="496"/>
      <c r="C149" s="434"/>
      <c r="D149" s="434"/>
      <c r="E149" s="434"/>
      <c r="F149" s="434"/>
      <c r="G149" s="437"/>
      <c r="H149" s="406"/>
      <c r="I149" s="440"/>
      <c r="J149" s="667"/>
      <c r="K149" s="135">
        <v>461715</v>
      </c>
      <c r="L149" s="667"/>
      <c r="M149" s="135">
        <v>721517</v>
      </c>
      <c r="N149" s="412"/>
      <c r="O149" s="412"/>
      <c r="P149" s="443"/>
      <c r="Q149" s="446"/>
      <c r="R149" s="446"/>
      <c r="S149" s="421"/>
      <c r="T149" s="449"/>
      <c r="W149" s="36"/>
      <c r="X149" s="36"/>
      <c r="Y149" s="36"/>
      <c r="Z149" s="36"/>
      <c r="AA149" s="36"/>
      <c r="AB149" s="36"/>
      <c r="AC149" s="36"/>
    </row>
    <row r="150" spans="1:34" s="5" customFormat="1" ht="24.95" hidden="1" customHeight="1">
      <c r="A150" s="10"/>
      <c r="B150" s="497"/>
      <c r="C150" s="435"/>
      <c r="D150" s="435"/>
      <c r="E150" s="435"/>
      <c r="F150" s="435"/>
      <c r="G150" s="438"/>
      <c r="H150" s="407"/>
      <c r="I150" s="441"/>
      <c r="J150" s="667"/>
      <c r="K150" s="135">
        <v>461716</v>
      </c>
      <c r="L150" s="667"/>
      <c r="M150" s="135"/>
      <c r="N150" s="413"/>
      <c r="O150" s="413"/>
      <c r="P150" s="444"/>
      <c r="Q150" s="447"/>
      <c r="R150" s="447"/>
      <c r="S150" s="422"/>
      <c r="T150" s="449"/>
      <c r="W150" s="36"/>
      <c r="X150" s="36"/>
      <c r="Y150" s="36"/>
      <c r="Z150" s="36"/>
    </row>
    <row r="151" spans="1:34" s="5" customFormat="1" ht="24.95" hidden="1" customHeight="1">
      <c r="A151" s="10"/>
      <c r="B151" s="495">
        <v>3</v>
      </c>
      <c r="C151" s="399"/>
      <c r="D151" s="399"/>
      <c r="E151" s="399"/>
      <c r="F151" s="399"/>
      <c r="G151" s="402"/>
      <c r="H151" s="405"/>
      <c r="I151" s="408"/>
      <c r="J151" s="667"/>
      <c r="K151" s="135">
        <v>451215</v>
      </c>
      <c r="L151" s="667"/>
      <c r="M151" s="135">
        <v>461915</v>
      </c>
      <c r="N151" s="411"/>
      <c r="O151" s="411"/>
      <c r="P151" s="414"/>
      <c r="Q151" s="417"/>
      <c r="R151" s="417"/>
      <c r="S151" s="420">
        <f t="shared" ref="S151" si="30">IF(COUNTIF(J151:M153,"CUMPLE")&gt;=1,(G151*I151),0)* (IF(N151="PRESENTÓ CERTIFICADO",1,0))* (IF(O151="ACORDE A ITEM 5.2.1 (T.R.)",1,0) )* ( IF(OR(Q151="SIN OBSERVACIÓN", Q151="REQUERIMIENTOS SUBSANADOS"),1,0)) *(IF(OR(R151="NINGUNO", R151="CUMPLEN CON LO SOLICITADO"),1,0))</f>
        <v>0</v>
      </c>
      <c r="T151" s="449"/>
      <c r="W151" s="36"/>
      <c r="X151" s="36"/>
      <c r="Y151" s="36"/>
      <c r="Z151" s="36"/>
      <c r="AA151" s="2"/>
      <c r="AB151" s="2"/>
      <c r="AC151" s="2"/>
      <c r="AD151" s="2"/>
      <c r="AE151" s="2"/>
      <c r="AF151" s="2"/>
      <c r="AG151" s="2"/>
    </row>
    <row r="152" spans="1:34" s="5" customFormat="1" ht="24.95" hidden="1" customHeight="1">
      <c r="A152" s="10"/>
      <c r="B152" s="496"/>
      <c r="C152" s="400"/>
      <c r="D152" s="400"/>
      <c r="E152" s="400"/>
      <c r="F152" s="400"/>
      <c r="G152" s="403"/>
      <c r="H152" s="406"/>
      <c r="I152" s="409"/>
      <c r="J152" s="667"/>
      <c r="K152" s="135">
        <v>461715</v>
      </c>
      <c r="L152" s="667"/>
      <c r="M152" s="135">
        <v>721517</v>
      </c>
      <c r="N152" s="412"/>
      <c r="O152" s="412"/>
      <c r="P152" s="415"/>
      <c r="Q152" s="418"/>
      <c r="R152" s="418"/>
      <c r="S152" s="421"/>
      <c r="T152" s="449"/>
      <c r="W152" s="36"/>
      <c r="X152" s="36"/>
      <c r="Y152" s="36"/>
      <c r="Z152" s="36"/>
    </row>
    <row r="153" spans="1:34" s="5" customFormat="1" ht="24.95" hidden="1" customHeight="1">
      <c r="A153" s="10"/>
      <c r="B153" s="497"/>
      <c r="C153" s="401"/>
      <c r="D153" s="401"/>
      <c r="E153" s="401"/>
      <c r="F153" s="401"/>
      <c r="G153" s="404"/>
      <c r="H153" s="407"/>
      <c r="I153" s="410"/>
      <c r="J153" s="667"/>
      <c r="K153" s="135">
        <v>461716</v>
      </c>
      <c r="L153" s="667"/>
      <c r="M153" s="135"/>
      <c r="N153" s="413"/>
      <c r="O153" s="413"/>
      <c r="P153" s="416"/>
      <c r="Q153" s="419"/>
      <c r="R153" s="419"/>
      <c r="S153" s="422"/>
      <c r="T153" s="449"/>
      <c r="W153" s="36"/>
      <c r="X153" s="36"/>
      <c r="Y153" s="36"/>
      <c r="Z153" s="36"/>
      <c r="AA153" s="20"/>
      <c r="AB153" s="20"/>
      <c r="AC153" s="20"/>
      <c r="AD153" s="20"/>
      <c r="AE153" s="20"/>
      <c r="AF153" s="20"/>
      <c r="AG153" s="20"/>
    </row>
    <row r="154" spans="1:34" s="5" customFormat="1" ht="24.95" hidden="1" customHeight="1">
      <c r="A154" s="10"/>
      <c r="B154" s="495">
        <v>4</v>
      </c>
      <c r="C154" s="433"/>
      <c r="D154" s="433"/>
      <c r="E154" s="433"/>
      <c r="F154" s="433"/>
      <c r="G154" s="436"/>
      <c r="H154" s="405"/>
      <c r="I154" s="439"/>
      <c r="J154" s="667"/>
      <c r="K154" s="135">
        <v>451215</v>
      </c>
      <c r="L154" s="667"/>
      <c r="M154" s="135">
        <v>461915</v>
      </c>
      <c r="N154" s="411"/>
      <c r="O154" s="411"/>
      <c r="P154" s="442"/>
      <c r="Q154" s="445"/>
      <c r="R154" s="445"/>
      <c r="S154" s="420">
        <f t="shared" ref="S154" si="31">IF(COUNTIF(J154:M156,"CUMPLE")&gt;=1,(G154*I154),0)* (IF(N154="PRESENTÓ CERTIFICADO",1,0))* (IF(O154="ACORDE A ITEM 5.2.1 (T.R.)",1,0) )* ( IF(OR(Q154="SIN OBSERVACIÓN", Q154="REQUERIMIENTOS SUBSANADOS"),1,0)) *(IF(OR(R154="NINGUNO", R154="CUMPLEN CON LO SOLICITADO"),1,0))</f>
        <v>0</v>
      </c>
      <c r="T154" s="449"/>
      <c r="W154" s="36"/>
      <c r="X154" s="36"/>
      <c r="Y154" s="36"/>
      <c r="Z154" s="36"/>
      <c r="AA154" s="20"/>
      <c r="AB154" s="20"/>
      <c r="AC154" s="20"/>
      <c r="AD154" s="20"/>
      <c r="AE154" s="20"/>
      <c r="AF154" s="20"/>
      <c r="AG154" s="20"/>
    </row>
    <row r="155" spans="1:34" s="5" customFormat="1" ht="24.95" hidden="1" customHeight="1">
      <c r="A155" s="10"/>
      <c r="B155" s="496"/>
      <c r="C155" s="434"/>
      <c r="D155" s="434"/>
      <c r="E155" s="434"/>
      <c r="F155" s="434"/>
      <c r="G155" s="437"/>
      <c r="H155" s="406"/>
      <c r="I155" s="440"/>
      <c r="J155" s="667"/>
      <c r="K155" s="135">
        <v>461715</v>
      </c>
      <c r="L155" s="667"/>
      <c r="M155" s="135">
        <v>721517</v>
      </c>
      <c r="N155" s="412"/>
      <c r="O155" s="412"/>
      <c r="P155" s="443"/>
      <c r="Q155" s="446"/>
      <c r="R155" s="446"/>
      <c r="S155" s="421"/>
      <c r="T155" s="449"/>
      <c r="W155" s="36"/>
      <c r="X155" s="36"/>
      <c r="Y155" s="36"/>
      <c r="Z155" s="36"/>
      <c r="AA155" s="20"/>
      <c r="AB155" s="20"/>
      <c r="AC155" s="20"/>
      <c r="AD155" s="20"/>
      <c r="AE155" s="20"/>
      <c r="AF155" s="20"/>
      <c r="AG155" s="20"/>
    </row>
    <row r="156" spans="1:34" s="5" customFormat="1" ht="24.95" hidden="1" customHeight="1">
      <c r="A156" s="10"/>
      <c r="B156" s="497"/>
      <c r="C156" s="435"/>
      <c r="D156" s="435"/>
      <c r="E156" s="435"/>
      <c r="F156" s="435"/>
      <c r="G156" s="438"/>
      <c r="H156" s="407"/>
      <c r="I156" s="441"/>
      <c r="J156" s="667"/>
      <c r="K156" s="135">
        <v>461716</v>
      </c>
      <c r="L156" s="667"/>
      <c r="M156" s="135"/>
      <c r="N156" s="413"/>
      <c r="O156" s="413"/>
      <c r="P156" s="444"/>
      <c r="Q156" s="447"/>
      <c r="R156" s="447"/>
      <c r="S156" s="422"/>
      <c r="T156" s="449"/>
      <c r="W156" s="36"/>
      <c r="X156" s="36"/>
      <c r="Y156" s="36"/>
      <c r="Z156" s="36"/>
      <c r="AA156" s="36"/>
      <c r="AB156" s="36"/>
      <c r="AC156" s="36"/>
      <c r="AD156" s="8"/>
      <c r="AE156" s="8"/>
      <c r="AF156" s="8"/>
      <c r="AG156" s="8"/>
    </row>
    <row r="157" spans="1:34" s="5" customFormat="1" ht="24.95" hidden="1" customHeight="1">
      <c r="A157" s="10"/>
      <c r="B157" s="495">
        <v>5</v>
      </c>
      <c r="C157" s="399"/>
      <c r="D157" s="399"/>
      <c r="E157" s="399"/>
      <c r="F157" s="399"/>
      <c r="G157" s="402"/>
      <c r="H157" s="405"/>
      <c r="I157" s="408"/>
      <c r="J157" s="667"/>
      <c r="K157" s="135">
        <v>451215</v>
      </c>
      <c r="L157" s="667"/>
      <c r="M157" s="135">
        <v>461915</v>
      </c>
      <c r="N157" s="411"/>
      <c r="O157" s="411"/>
      <c r="P157" s="414"/>
      <c r="Q157" s="417"/>
      <c r="R157" s="417"/>
      <c r="S157" s="420">
        <f t="shared" ref="S157" si="32">IF(COUNTIF(J157:M159,"CUMPLE")&gt;=1,(G157*I157),0)* (IF(N157="PRESENTÓ CERTIFICADO",1,0))* (IF(O157="ACORDE A ITEM 5.2.1 (T.R.)",1,0) )* ( IF(OR(Q157="SIN OBSERVACIÓN", Q157="REQUERIMIENTOS SUBSANADOS"),1,0)) *(IF(OR(R157="NINGUNO", R157="CUMPLEN CON LO SOLICITADO"),1,0))</f>
        <v>0</v>
      </c>
      <c r="T157" s="449"/>
      <c r="W157" s="36"/>
      <c r="X157" s="36"/>
      <c r="Y157" s="36"/>
      <c r="Z157" s="36"/>
      <c r="AA157" s="36"/>
      <c r="AB157" s="36"/>
      <c r="AC157" s="36"/>
      <c r="AD157" s="8"/>
      <c r="AE157" s="8"/>
      <c r="AF157" s="8"/>
      <c r="AG157" s="8"/>
    </row>
    <row r="158" spans="1:34" s="5" customFormat="1" ht="24.95" hidden="1" customHeight="1">
      <c r="A158" s="10"/>
      <c r="B158" s="496"/>
      <c r="C158" s="400"/>
      <c r="D158" s="400"/>
      <c r="E158" s="400"/>
      <c r="F158" s="400"/>
      <c r="G158" s="403"/>
      <c r="H158" s="406"/>
      <c r="I158" s="409"/>
      <c r="J158" s="667"/>
      <c r="K158" s="135">
        <v>461715</v>
      </c>
      <c r="L158" s="667"/>
      <c r="M158" s="135">
        <v>721517</v>
      </c>
      <c r="N158" s="412"/>
      <c r="O158" s="412"/>
      <c r="P158" s="415"/>
      <c r="Q158" s="418"/>
      <c r="R158" s="418"/>
      <c r="S158" s="421"/>
      <c r="T158" s="449"/>
      <c r="W158" s="36"/>
      <c r="X158" s="36"/>
      <c r="Y158" s="36"/>
      <c r="Z158" s="36"/>
      <c r="AA158" s="36"/>
      <c r="AB158" s="36"/>
      <c r="AC158" s="36"/>
    </row>
    <row r="159" spans="1:34" s="5" customFormat="1" ht="24.95" hidden="1" customHeight="1">
      <c r="A159" s="10"/>
      <c r="B159" s="497"/>
      <c r="C159" s="401"/>
      <c r="D159" s="401"/>
      <c r="E159" s="401"/>
      <c r="F159" s="401"/>
      <c r="G159" s="404"/>
      <c r="H159" s="407"/>
      <c r="I159" s="410"/>
      <c r="J159" s="667"/>
      <c r="K159" s="135">
        <v>461716</v>
      </c>
      <c r="L159" s="667"/>
      <c r="M159" s="135"/>
      <c r="N159" s="413"/>
      <c r="O159" s="413"/>
      <c r="P159" s="416"/>
      <c r="Q159" s="419"/>
      <c r="R159" s="419"/>
      <c r="S159" s="422"/>
      <c r="T159" s="450"/>
      <c r="W159" s="36"/>
      <c r="X159" s="36"/>
      <c r="Y159" s="36"/>
      <c r="Z159" s="36"/>
      <c r="AA159" s="36"/>
      <c r="AB159" s="36"/>
      <c r="AC159" s="36"/>
    </row>
    <row r="160" spans="1:34" s="2" customFormat="1" ht="24.95" hidden="1" customHeight="1">
      <c r="B160" s="423" t="str">
        <f>IF(S161=" "," ",IF(S161&gt;=$H$6,"CUMPLE CON LA EXPERIENCIA REQUERIDA","NO CUMPLE CON LA EXPERIENCIA REQUERIDA"))</f>
        <v>NO CUMPLE CON LA EXPERIENCIA REQUERIDA</v>
      </c>
      <c r="C160" s="424"/>
      <c r="D160" s="424"/>
      <c r="E160" s="424"/>
      <c r="F160" s="424"/>
      <c r="G160" s="424"/>
      <c r="H160" s="424"/>
      <c r="I160" s="424"/>
      <c r="J160" s="424"/>
      <c r="K160" s="424"/>
      <c r="L160" s="424"/>
      <c r="M160" s="424"/>
      <c r="N160" s="424"/>
      <c r="O160" s="425"/>
      <c r="P160" s="429" t="s">
        <v>21</v>
      </c>
      <c r="Q160" s="430"/>
      <c r="R160" s="7"/>
      <c r="S160" s="6">
        <f>IF(T145="SI",SUM(S145:S159),0)</f>
        <v>0</v>
      </c>
      <c r="T160" s="431" t="str">
        <f>IF(S161=" "," ",IF(S161&gt;=$H$6,"CUMPLE","NO CUMPLE"))</f>
        <v>NO CUMPLE</v>
      </c>
      <c r="W160" s="36"/>
      <c r="X160" s="36"/>
      <c r="Y160" s="36"/>
      <c r="Z160" s="36"/>
      <c r="AA160" s="36"/>
      <c r="AB160" s="36"/>
      <c r="AC160" s="36"/>
      <c r="AD160" s="5"/>
      <c r="AE160" s="5"/>
      <c r="AF160" s="5"/>
      <c r="AG160" s="5"/>
      <c r="AH160" s="5"/>
    </row>
    <row r="161" spans="1:34" s="5" customFormat="1" ht="24.95" hidden="1" customHeight="1">
      <c r="B161" s="426"/>
      <c r="C161" s="427"/>
      <c r="D161" s="427"/>
      <c r="E161" s="427"/>
      <c r="F161" s="427"/>
      <c r="G161" s="427"/>
      <c r="H161" s="427"/>
      <c r="I161" s="427"/>
      <c r="J161" s="427"/>
      <c r="K161" s="427"/>
      <c r="L161" s="427"/>
      <c r="M161" s="427"/>
      <c r="N161" s="427"/>
      <c r="O161" s="428"/>
      <c r="P161" s="429" t="s">
        <v>23</v>
      </c>
      <c r="Q161" s="430"/>
      <c r="R161" s="7"/>
      <c r="S161" s="74">
        <f>IFERROR((S160/$P$6)," ")</f>
        <v>0</v>
      </c>
      <c r="T161" s="432"/>
      <c r="W161" s="36"/>
      <c r="X161" s="36"/>
      <c r="Y161" s="36"/>
      <c r="Z161" s="36"/>
      <c r="AA161" s="36"/>
      <c r="AB161" s="36"/>
      <c r="AC161" s="36"/>
    </row>
    <row r="162" spans="1:34" ht="30" hidden="1" customHeight="1">
      <c r="AA162" s="36"/>
      <c r="AB162" s="36"/>
      <c r="AC162" s="36"/>
      <c r="AD162" s="5"/>
      <c r="AE162" s="5"/>
      <c r="AF162" s="5"/>
      <c r="AG162" s="5"/>
      <c r="AH162" s="2"/>
    </row>
    <row r="163" spans="1:34" ht="30" hidden="1" customHeight="1">
      <c r="AA163" s="36"/>
      <c r="AB163" s="36"/>
      <c r="AC163" s="36"/>
      <c r="AD163" s="5"/>
      <c r="AE163" s="5"/>
      <c r="AF163" s="5"/>
      <c r="AG163" s="5"/>
      <c r="AH163" s="5"/>
    </row>
    <row r="164" spans="1:34" ht="36" hidden="1" customHeight="1">
      <c r="B164" s="94">
        <v>8</v>
      </c>
      <c r="C164" s="486" t="s">
        <v>75</v>
      </c>
      <c r="D164" s="487"/>
      <c r="E164" s="488"/>
      <c r="F164" s="489" t="str">
        <f>IFERROR(VLOOKUP(B164,LISTA_OFERENTES,2,FALSE)," ")</f>
        <v>H</v>
      </c>
      <c r="G164" s="490"/>
      <c r="H164" s="490"/>
      <c r="I164" s="490"/>
      <c r="J164" s="490"/>
      <c r="K164" s="490"/>
      <c r="L164" s="490"/>
      <c r="M164" s="490"/>
      <c r="N164" s="490"/>
      <c r="O164" s="491"/>
      <c r="P164" s="492" t="s">
        <v>102</v>
      </c>
      <c r="Q164" s="493"/>
      <c r="R164" s="494"/>
      <c r="S164" s="1">
        <f>5-(INT(COUNTBLANK(C167:C181))-10)</f>
        <v>0</v>
      </c>
      <c r="T164" s="2"/>
      <c r="AA164" s="36"/>
      <c r="AB164" s="36"/>
      <c r="AC164" s="36"/>
      <c r="AD164" s="5"/>
      <c r="AE164" s="5"/>
      <c r="AF164" s="5"/>
      <c r="AG164" s="5"/>
    </row>
    <row r="165" spans="1:34" s="8" customFormat="1" ht="30" hidden="1" customHeight="1">
      <c r="B165" s="460" t="s">
        <v>43</v>
      </c>
      <c r="C165" s="462" t="s">
        <v>14</v>
      </c>
      <c r="D165" s="462" t="s">
        <v>15</v>
      </c>
      <c r="E165" s="462" t="s">
        <v>16</v>
      </c>
      <c r="F165" s="462" t="s">
        <v>17</v>
      </c>
      <c r="G165" s="462" t="s">
        <v>18</v>
      </c>
      <c r="H165" s="462" t="s">
        <v>19</v>
      </c>
      <c r="I165" s="462" t="s">
        <v>20</v>
      </c>
      <c r="J165" s="464" t="s">
        <v>50</v>
      </c>
      <c r="K165" s="465"/>
      <c r="L165" s="465"/>
      <c r="M165" s="466"/>
      <c r="N165" s="462" t="s">
        <v>76</v>
      </c>
      <c r="O165" s="462" t="s">
        <v>77</v>
      </c>
      <c r="P165" s="4" t="s">
        <v>78</v>
      </c>
      <c r="Q165" s="4"/>
      <c r="R165" s="462" t="s">
        <v>79</v>
      </c>
      <c r="S165" s="462" t="s">
        <v>80</v>
      </c>
      <c r="T165" s="462" t="str">
        <f>T11</f>
        <v>CUMPLE CON EL REQUERIMIENTO OBLIGATORIO DE QUE CADA CERTIFICADO DEBE ESTAR SOPORTADO EN MÍNIMO DOS DE LOS CÓDIGOS UNSPSC?</v>
      </c>
      <c r="U165" s="9"/>
      <c r="V165" s="9"/>
      <c r="W165" s="36"/>
      <c r="X165" s="36"/>
      <c r="Y165" s="36"/>
      <c r="Z165" s="36"/>
      <c r="AA165" s="36"/>
      <c r="AB165" s="36"/>
      <c r="AC165" s="36"/>
      <c r="AD165" s="5"/>
      <c r="AE165" s="5"/>
      <c r="AF165" s="5"/>
      <c r="AG165" s="5"/>
      <c r="AH165" s="20"/>
    </row>
    <row r="166" spans="1:34" s="8" customFormat="1" ht="63" hidden="1" customHeight="1">
      <c r="B166" s="461"/>
      <c r="C166" s="463"/>
      <c r="D166" s="463"/>
      <c r="E166" s="463"/>
      <c r="F166" s="463"/>
      <c r="G166" s="463"/>
      <c r="H166" s="463"/>
      <c r="I166" s="463"/>
      <c r="J166" s="467" t="s">
        <v>82</v>
      </c>
      <c r="K166" s="468"/>
      <c r="L166" s="468"/>
      <c r="M166" s="469"/>
      <c r="N166" s="463"/>
      <c r="O166" s="463"/>
      <c r="P166" s="3" t="s">
        <v>12</v>
      </c>
      <c r="Q166" s="3" t="s">
        <v>81</v>
      </c>
      <c r="R166" s="463"/>
      <c r="S166" s="463"/>
      <c r="T166" s="463"/>
      <c r="U166" s="9"/>
      <c r="V166" s="9"/>
      <c r="W166" s="36"/>
      <c r="X166" s="36"/>
      <c r="Y166" s="36"/>
      <c r="Z166" s="36"/>
      <c r="AA166" s="36"/>
      <c r="AB166" s="36"/>
      <c r="AC166" s="36"/>
      <c r="AD166" s="5"/>
      <c r="AE166" s="5"/>
      <c r="AF166" s="5"/>
      <c r="AG166" s="5"/>
      <c r="AH166" s="20"/>
    </row>
    <row r="167" spans="1:34" s="5" customFormat="1" ht="24.95" hidden="1" customHeight="1">
      <c r="A167" s="10"/>
      <c r="B167" s="495">
        <v>1</v>
      </c>
      <c r="C167" s="399"/>
      <c r="D167" s="399"/>
      <c r="E167" s="399"/>
      <c r="F167" s="399"/>
      <c r="G167" s="402"/>
      <c r="H167" s="405"/>
      <c r="I167" s="408"/>
      <c r="J167" s="667"/>
      <c r="K167" s="135">
        <v>451215</v>
      </c>
      <c r="L167" s="667"/>
      <c r="M167" s="135">
        <v>461915</v>
      </c>
      <c r="N167" s="411"/>
      <c r="O167" s="411"/>
      <c r="P167" s="414"/>
      <c r="Q167" s="417"/>
      <c r="R167" s="417"/>
      <c r="S167" s="420">
        <f>IF(COUNTIF(J167:M169,"CUMPLE")&gt;=1,(G167*I167),0)* (IF(N167="PRESENTÓ CERTIFICADO",1,0))* (IF(O167="ACORDE A ITEM 5.2.1 (T.R.)",1,0) )* ( IF(OR(Q167="SIN OBSERVACIÓN", Q167="REQUERIMIENTOS SUBSANADOS"),1,0)) *(IF(OR(R167="NINGUNO", R167="CUMPLEN CON LO SOLICITADO"),1,0))</f>
        <v>0</v>
      </c>
      <c r="T167" s="448"/>
      <c r="W167" s="36"/>
      <c r="X167" s="36"/>
      <c r="Y167" s="36"/>
      <c r="Z167" s="36"/>
      <c r="AA167" s="36"/>
      <c r="AB167" s="36"/>
      <c r="AC167" s="36"/>
      <c r="AH167" s="8"/>
    </row>
    <row r="168" spans="1:34" s="5" customFormat="1" ht="24.95" hidden="1" customHeight="1">
      <c r="A168" s="10"/>
      <c r="B168" s="496"/>
      <c r="C168" s="400"/>
      <c r="D168" s="400"/>
      <c r="E168" s="400"/>
      <c r="F168" s="400"/>
      <c r="G168" s="403"/>
      <c r="H168" s="406"/>
      <c r="I168" s="409"/>
      <c r="J168" s="667"/>
      <c r="K168" s="135">
        <v>461715</v>
      </c>
      <c r="L168" s="667"/>
      <c r="M168" s="135">
        <v>721517</v>
      </c>
      <c r="N168" s="412"/>
      <c r="O168" s="412"/>
      <c r="P168" s="415"/>
      <c r="Q168" s="418"/>
      <c r="R168" s="418"/>
      <c r="S168" s="421"/>
      <c r="T168" s="449"/>
      <c r="W168" s="36"/>
      <c r="X168" s="36"/>
      <c r="Y168" s="36"/>
      <c r="Z168" s="36"/>
      <c r="AA168" s="36"/>
      <c r="AB168" s="36"/>
      <c r="AC168" s="36"/>
      <c r="AH168" s="8"/>
    </row>
    <row r="169" spans="1:34" s="5" customFormat="1" ht="24.95" hidden="1" customHeight="1">
      <c r="A169" s="10"/>
      <c r="B169" s="497"/>
      <c r="C169" s="401"/>
      <c r="D169" s="401"/>
      <c r="E169" s="401"/>
      <c r="F169" s="401"/>
      <c r="G169" s="404"/>
      <c r="H169" s="407"/>
      <c r="I169" s="410"/>
      <c r="J169" s="667"/>
      <c r="K169" s="135">
        <v>461716</v>
      </c>
      <c r="L169" s="667"/>
      <c r="M169" s="135"/>
      <c r="N169" s="413"/>
      <c r="O169" s="413"/>
      <c r="P169" s="416"/>
      <c r="Q169" s="419"/>
      <c r="R169" s="419"/>
      <c r="S169" s="422"/>
      <c r="T169" s="449"/>
      <c r="W169" s="36"/>
      <c r="X169" s="36"/>
      <c r="Y169" s="36"/>
      <c r="Z169" s="36"/>
      <c r="AA169" s="36"/>
      <c r="AB169" s="36"/>
      <c r="AC169" s="36"/>
    </row>
    <row r="170" spans="1:34" s="5" customFormat="1" ht="24.95" hidden="1" customHeight="1">
      <c r="A170" s="10"/>
      <c r="B170" s="495">
        <v>2</v>
      </c>
      <c r="C170" s="433"/>
      <c r="D170" s="433"/>
      <c r="E170" s="433"/>
      <c r="F170" s="433"/>
      <c r="G170" s="436"/>
      <c r="H170" s="405"/>
      <c r="I170" s="439"/>
      <c r="J170" s="667"/>
      <c r="K170" s="135">
        <v>451215</v>
      </c>
      <c r="L170" s="667"/>
      <c r="M170" s="135">
        <v>461915</v>
      </c>
      <c r="N170" s="411"/>
      <c r="O170" s="411"/>
      <c r="P170" s="442"/>
      <c r="Q170" s="445"/>
      <c r="R170" s="445"/>
      <c r="S170" s="420">
        <f t="shared" ref="S170" si="33">IF(COUNTIF(J170:M172,"CUMPLE")&gt;=1,(G170*I170),0)* (IF(N170="PRESENTÓ CERTIFICADO",1,0))* (IF(O170="ACORDE A ITEM 5.2.1 (T.R.)",1,0) )* ( IF(OR(Q170="SIN OBSERVACIÓN", Q170="REQUERIMIENTOS SUBSANADOS"),1,0)) *(IF(OR(R170="NINGUNO", R170="CUMPLEN CON LO SOLICITADO"),1,0))</f>
        <v>0</v>
      </c>
      <c r="T170" s="449"/>
      <c r="W170" s="36"/>
      <c r="X170" s="36"/>
      <c r="Y170" s="36"/>
      <c r="Z170" s="36"/>
      <c r="AA170" s="36"/>
      <c r="AB170" s="36"/>
      <c r="AC170" s="36"/>
    </row>
    <row r="171" spans="1:34" s="5" customFormat="1" ht="24.95" hidden="1" customHeight="1">
      <c r="A171" s="10"/>
      <c r="B171" s="496"/>
      <c r="C171" s="434"/>
      <c r="D171" s="434"/>
      <c r="E171" s="434"/>
      <c r="F171" s="434"/>
      <c r="G171" s="437"/>
      <c r="H171" s="406"/>
      <c r="I171" s="440"/>
      <c r="J171" s="667"/>
      <c r="K171" s="135">
        <v>461715</v>
      </c>
      <c r="L171" s="667"/>
      <c r="M171" s="135">
        <v>721517</v>
      </c>
      <c r="N171" s="412"/>
      <c r="O171" s="412"/>
      <c r="P171" s="443"/>
      <c r="Q171" s="446"/>
      <c r="R171" s="446"/>
      <c r="S171" s="421"/>
      <c r="T171" s="449"/>
      <c r="W171" s="36"/>
      <c r="X171" s="36"/>
      <c r="Y171" s="36"/>
      <c r="Z171" s="36"/>
      <c r="AA171" s="36"/>
      <c r="AB171" s="36"/>
      <c r="AC171" s="36"/>
    </row>
    <row r="172" spans="1:34" s="5" customFormat="1" ht="24.95" hidden="1" customHeight="1">
      <c r="A172" s="10"/>
      <c r="B172" s="497"/>
      <c r="C172" s="435"/>
      <c r="D172" s="435"/>
      <c r="E172" s="435"/>
      <c r="F172" s="435"/>
      <c r="G172" s="438"/>
      <c r="H172" s="407"/>
      <c r="I172" s="441"/>
      <c r="J172" s="667"/>
      <c r="K172" s="135">
        <v>461716</v>
      </c>
      <c r="L172" s="667"/>
      <c r="M172" s="135"/>
      <c r="N172" s="413"/>
      <c r="O172" s="413"/>
      <c r="P172" s="444"/>
      <c r="Q172" s="447"/>
      <c r="R172" s="447"/>
      <c r="S172" s="422"/>
      <c r="T172" s="449"/>
      <c r="W172" s="36"/>
      <c r="X172" s="36"/>
      <c r="Y172" s="36"/>
      <c r="Z172" s="36"/>
    </row>
    <row r="173" spans="1:34" s="5" customFormat="1" ht="24.95" hidden="1" customHeight="1">
      <c r="A173" s="10"/>
      <c r="B173" s="495">
        <v>3</v>
      </c>
      <c r="C173" s="399"/>
      <c r="D173" s="399"/>
      <c r="E173" s="399"/>
      <c r="F173" s="399"/>
      <c r="G173" s="402"/>
      <c r="H173" s="405"/>
      <c r="I173" s="408"/>
      <c r="J173" s="667"/>
      <c r="K173" s="135">
        <v>451215</v>
      </c>
      <c r="L173" s="667"/>
      <c r="M173" s="135">
        <v>461915</v>
      </c>
      <c r="N173" s="411"/>
      <c r="O173" s="411"/>
      <c r="P173" s="414"/>
      <c r="Q173" s="417"/>
      <c r="R173" s="417"/>
      <c r="S173" s="420">
        <f t="shared" ref="S173" si="34">IF(COUNTIF(J173:M175,"CUMPLE")&gt;=1,(G173*I173),0)* (IF(N173="PRESENTÓ CERTIFICADO",1,0))* (IF(O173="ACORDE A ITEM 5.2.1 (T.R.)",1,0) )* ( IF(OR(Q173="SIN OBSERVACIÓN", Q173="REQUERIMIENTOS SUBSANADOS"),1,0)) *(IF(OR(R173="NINGUNO", R173="CUMPLEN CON LO SOLICITADO"),1,0))</f>
        <v>0</v>
      </c>
      <c r="T173" s="449"/>
      <c r="W173" s="36"/>
      <c r="X173" s="36"/>
      <c r="Y173" s="36"/>
      <c r="Z173" s="36"/>
      <c r="AA173" s="2"/>
      <c r="AB173" s="2"/>
      <c r="AC173" s="2"/>
      <c r="AD173" s="2"/>
      <c r="AE173" s="2"/>
      <c r="AF173" s="2"/>
      <c r="AG173" s="2"/>
    </row>
    <row r="174" spans="1:34" s="5" customFormat="1" ht="24.95" hidden="1" customHeight="1">
      <c r="A174" s="10"/>
      <c r="B174" s="496"/>
      <c r="C174" s="400"/>
      <c r="D174" s="400"/>
      <c r="E174" s="400"/>
      <c r="F174" s="400"/>
      <c r="G174" s="403"/>
      <c r="H174" s="406"/>
      <c r="I174" s="409"/>
      <c r="J174" s="667"/>
      <c r="K174" s="135">
        <v>461715</v>
      </c>
      <c r="L174" s="667"/>
      <c r="M174" s="135">
        <v>721517</v>
      </c>
      <c r="N174" s="412"/>
      <c r="O174" s="412"/>
      <c r="P174" s="415"/>
      <c r="Q174" s="418"/>
      <c r="R174" s="418"/>
      <c r="S174" s="421"/>
      <c r="T174" s="449"/>
      <c r="W174" s="36"/>
      <c r="X174" s="36"/>
      <c r="Y174" s="36"/>
      <c r="Z174" s="36"/>
    </row>
    <row r="175" spans="1:34" s="5" customFormat="1" ht="24.95" hidden="1" customHeight="1">
      <c r="A175" s="10"/>
      <c r="B175" s="497"/>
      <c r="C175" s="401"/>
      <c r="D175" s="401"/>
      <c r="E175" s="401"/>
      <c r="F175" s="401"/>
      <c r="G175" s="404"/>
      <c r="H175" s="407"/>
      <c r="I175" s="410"/>
      <c r="J175" s="667"/>
      <c r="K175" s="135">
        <v>461716</v>
      </c>
      <c r="L175" s="667"/>
      <c r="M175" s="135"/>
      <c r="N175" s="413"/>
      <c r="O175" s="413"/>
      <c r="P175" s="416"/>
      <c r="Q175" s="419"/>
      <c r="R175" s="419"/>
      <c r="S175" s="422"/>
      <c r="T175" s="449"/>
      <c r="W175" s="36"/>
      <c r="X175" s="36"/>
      <c r="Y175" s="36"/>
      <c r="Z175" s="36"/>
      <c r="AA175" s="20"/>
      <c r="AB175" s="20"/>
      <c r="AC175" s="20"/>
      <c r="AD175" s="20"/>
      <c r="AE175" s="20"/>
      <c r="AF175" s="20"/>
      <c r="AG175" s="20"/>
    </row>
    <row r="176" spans="1:34" s="5" customFormat="1" ht="24.95" hidden="1" customHeight="1">
      <c r="A176" s="10"/>
      <c r="B176" s="495">
        <v>4</v>
      </c>
      <c r="C176" s="433"/>
      <c r="D176" s="433"/>
      <c r="E176" s="433"/>
      <c r="F176" s="433"/>
      <c r="G176" s="436"/>
      <c r="H176" s="405"/>
      <c r="I176" s="439"/>
      <c r="J176" s="667"/>
      <c r="K176" s="135">
        <v>451215</v>
      </c>
      <c r="L176" s="667"/>
      <c r="M176" s="135">
        <v>461915</v>
      </c>
      <c r="N176" s="411"/>
      <c r="O176" s="411"/>
      <c r="P176" s="442"/>
      <c r="Q176" s="445"/>
      <c r="R176" s="445"/>
      <c r="S176" s="420">
        <f t="shared" ref="S176" si="35">IF(COUNTIF(J176:M178,"CUMPLE")&gt;=1,(G176*I176),0)* (IF(N176="PRESENTÓ CERTIFICADO",1,0))* (IF(O176="ACORDE A ITEM 5.2.1 (T.R.)",1,0) )* ( IF(OR(Q176="SIN OBSERVACIÓN", Q176="REQUERIMIENTOS SUBSANADOS"),1,0)) *(IF(OR(R176="NINGUNO", R176="CUMPLEN CON LO SOLICITADO"),1,0))</f>
        <v>0</v>
      </c>
      <c r="T176" s="449"/>
      <c r="W176" s="36"/>
      <c r="X176" s="36"/>
      <c r="Y176" s="36"/>
      <c r="Z176" s="36"/>
      <c r="AA176" s="20"/>
      <c r="AB176" s="20"/>
      <c r="AC176" s="20"/>
      <c r="AD176" s="20"/>
      <c r="AE176" s="20"/>
      <c r="AF176" s="20"/>
      <c r="AG176" s="20"/>
    </row>
    <row r="177" spans="1:34" s="5" customFormat="1" ht="24.95" hidden="1" customHeight="1">
      <c r="A177" s="10"/>
      <c r="B177" s="496"/>
      <c r="C177" s="434"/>
      <c r="D177" s="434"/>
      <c r="E177" s="434"/>
      <c r="F177" s="434"/>
      <c r="G177" s="437"/>
      <c r="H177" s="406"/>
      <c r="I177" s="440"/>
      <c r="J177" s="667"/>
      <c r="K177" s="135">
        <v>461715</v>
      </c>
      <c r="L177" s="667"/>
      <c r="M177" s="135">
        <v>721517</v>
      </c>
      <c r="N177" s="412"/>
      <c r="O177" s="412"/>
      <c r="P177" s="443"/>
      <c r="Q177" s="446"/>
      <c r="R177" s="446"/>
      <c r="S177" s="421"/>
      <c r="T177" s="449"/>
      <c r="W177" s="36"/>
      <c r="X177" s="36"/>
      <c r="Y177" s="36"/>
      <c r="Z177" s="36"/>
      <c r="AA177" s="20"/>
      <c r="AB177" s="20"/>
      <c r="AC177" s="20"/>
      <c r="AD177" s="20"/>
      <c r="AE177" s="20"/>
      <c r="AF177" s="20"/>
      <c r="AG177" s="20"/>
    </row>
    <row r="178" spans="1:34" s="5" customFormat="1" ht="24.95" hidden="1" customHeight="1">
      <c r="A178" s="10"/>
      <c r="B178" s="497"/>
      <c r="C178" s="435"/>
      <c r="D178" s="435"/>
      <c r="E178" s="435"/>
      <c r="F178" s="435"/>
      <c r="G178" s="438"/>
      <c r="H178" s="407"/>
      <c r="I178" s="441"/>
      <c r="J178" s="667"/>
      <c r="K178" s="135">
        <v>461716</v>
      </c>
      <c r="L178" s="667"/>
      <c r="M178" s="135"/>
      <c r="N178" s="413"/>
      <c r="O178" s="413"/>
      <c r="P178" s="444"/>
      <c r="Q178" s="447"/>
      <c r="R178" s="447"/>
      <c r="S178" s="422"/>
      <c r="T178" s="449"/>
      <c r="W178" s="36"/>
      <c r="X178" s="36"/>
      <c r="Y178" s="36"/>
      <c r="Z178" s="36"/>
      <c r="AA178" s="36"/>
      <c r="AB178" s="36"/>
      <c r="AC178" s="36"/>
      <c r="AD178" s="8"/>
      <c r="AE178" s="8"/>
      <c r="AF178" s="8"/>
      <c r="AG178" s="8"/>
    </row>
    <row r="179" spans="1:34" s="5" customFormat="1" ht="24.95" hidden="1" customHeight="1">
      <c r="A179" s="10"/>
      <c r="B179" s="495">
        <v>5</v>
      </c>
      <c r="C179" s="399"/>
      <c r="D179" s="399"/>
      <c r="E179" s="399"/>
      <c r="F179" s="399"/>
      <c r="G179" s="402"/>
      <c r="H179" s="405"/>
      <c r="I179" s="408"/>
      <c r="J179" s="667"/>
      <c r="K179" s="135">
        <v>451215</v>
      </c>
      <c r="L179" s="667"/>
      <c r="M179" s="135">
        <v>461915</v>
      </c>
      <c r="N179" s="411"/>
      <c r="O179" s="411"/>
      <c r="P179" s="414"/>
      <c r="Q179" s="417"/>
      <c r="R179" s="417"/>
      <c r="S179" s="420">
        <f t="shared" ref="S179" si="36">IF(COUNTIF(J179:M181,"CUMPLE")&gt;=1,(G179*I179),0)* (IF(N179="PRESENTÓ CERTIFICADO",1,0))* (IF(O179="ACORDE A ITEM 5.2.1 (T.R.)",1,0) )* ( IF(OR(Q179="SIN OBSERVACIÓN", Q179="REQUERIMIENTOS SUBSANADOS"),1,0)) *(IF(OR(R179="NINGUNO", R179="CUMPLEN CON LO SOLICITADO"),1,0))</f>
        <v>0</v>
      </c>
      <c r="T179" s="449"/>
      <c r="W179" s="36"/>
      <c r="X179" s="36"/>
      <c r="Y179" s="36"/>
      <c r="Z179" s="36"/>
      <c r="AA179" s="36"/>
      <c r="AB179" s="36"/>
      <c r="AC179" s="36"/>
      <c r="AD179" s="8"/>
      <c r="AE179" s="8"/>
      <c r="AF179" s="8"/>
      <c r="AG179" s="8"/>
    </row>
    <row r="180" spans="1:34" s="5" customFormat="1" ht="24.95" hidden="1" customHeight="1">
      <c r="A180" s="10"/>
      <c r="B180" s="496"/>
      <c r="C180" s="400"/>
      <c r="D180" s="400"/>
      <c r="E180" s="400"/>
      <c r="F180" s="400"/>
      <c r="G180" s="403"/>
      <c r="H180" s="406"/>
      <c r="I180" s="409"/>
      <c r="J180" s="667"/>
      <c r="K180" s="135">
        <v>461715</v>
      </c>
      <c r="L180" s="667"/>
      <c r="M180" s="135">
        <v>721517</v>
      </c>
      <c r="N180" s="412"/>
      <c r="O180" s="412"/>
      <c r="P180" s="415"/>
      <c r="Q180" s="418"/>
      <c r="R180" s="418"/>
      <c r="S180" s="421"/>
      <c r="T180" s="449"/>
      <c r="W180" s="36"/>
      <c r="X180" s="36"/>
      <c r="Y180" s="36"/>
      <c r="Z180" s="36"/>
      <c r="AA180" s="36"/>
      <c r="AB180" s="36"/>
      <c r="AC180" s="36"/>
    </row>
    <row r="181" spans="1:34" s="5" customFormat="1" ht="24.95" hidden="1" customHeight="1">
      <c r="A181" s="10"/>
      <c r="B181" s="497"/>
      <c r="C181" s="401"/>
      <c r="D181" s="401"/>
      <c r="E181" s="401"/>
      <c r="F181" s="401"/>
      <c r="G181" s="404"/>
      <c r="H181" s="407"/>
      <c r="I181" s="410"/>
      <c r="J181" s="667"/>
      <c r="K181" s="135">
        <v>461716</v>
      </c>
      <c r="L181" s="667"/>
      <c r="M181" s="135"/>
      <c r="N181" s="413"/>
      <c r="O181" s="413"/>
      <c r="P181" s="416"/>
      <c r="Q181" s="419"/>
      <c r="R181" s="419"/>
      <c r="S181" s="422"/>
      <c r="T181" s="450"/>
      <c r="W181" s="36"/>
      <c r="X181" s="36"/>
      <c r="Y181" s="36"/>
      <c r="Z181" s="36"/>
      <c r="AA181" s="36"/>
      <c r="AB181" s="36"/>
      <c r="AC181" s="36"/>
    </row>
    <row r="182" spans="1:34" s="2" customFormat="1" ht="24.95" hidden="1" customHeight="1">
      <c r="B182" s="423" t="str">
        <f>IF(S183=" "," ",IF(S183&gt;=$H$6,"CUMPLE CON LA EXPERIENCIA REQUERIDA","NO CUMPLE CON LA EXPERIENCIA REQUERIDA"))</f>
        <v>NO CUMPLE CON LA EXPERIENCIA REQUERIDA</v>
      </c>
      <c r="C182" s="424"/>
      <c r="D182" s="424"/>
      <c r="E182" s="424"/>
      <c r="F182" s="424"/>
      <c r="G182" s="424"/>
      <c r="H182" s="424"/>
      <c r="I182" s="424"/>
      <c r="J182" s="424"/>
      <c r="K182" s="424"/>
      <c r="L182" s="424"/>
      <c r="M182" s="424"/>
      <c r="N182" s="424"/>
      <c r="O182" s="425"/>
      <c r="P182" s="429" t="s">
        <v>21</v>
      </c>
      <c r="Q182" s="430"/>
      <c r="R182" s="7"/>
      <c r="S182" s="6">
        <f>IF(T167="SI",SUM(S167:S181),0)</f>
        <v>0</v>
      </c>
      <c r="T182" s="431" t="str">
        <f>IF(S183=" "," ",IF(S183&gt;=$H$6,"CUMPLE","NO CUMPLE"))</f>
        <v>NO CUMPLE</v>
      </c>
      <c r="W182" s="36"/>
      <c r="X182" s="36"/>
      <c r="Y182" s="36"/>
      <c r="Z182" s="36"/>
      <c r="AA182" s="36"/>
      <c r="AB182" s="36"/>
      <c r="AC182" s="36"/>
      <c r="AD182" s="5"/>
      <c r="AE182" s="5"/>
      <c r="AF182" s="5"/>
      <c r="AG182" s="5"/>
      <c r="AH182" s="5"/>
    </row>
    <row r="183" spans="1:34" s="5" customFormat="1" ht="24.95" hidden="1" customHeight="1">
      <c r="B183" s="426"/>
      <c r="C183" s="427"/>
      <c r="D183" s="427"/>
      <c r="E183" s="427"/>
      <c r="F183" s="427"/>
      <c r="G183" s="427"/>
      <c r="H183" s="427"/>
      <c r="I183" s="427"/>
      <c r="J183" s="427"/>
      <c r="K183" s="427"/>
      <c r="L183" s="427"/>
      <c r="M183" s="427"/>
      <c r="N183" s="427"/>
      <c r="O183" s="428"/>
      <c r="P183" s="429" t="s">
        <v>23</v>
      </c>
      <c r="Q183" s="430"/>
      <c r="R183" s="7"/>
      <c r="S183" s="74">
        <f>IFERROR((S182/$P$6)," ")</f>
        <v>0</v>
      </c>
      <c r="T183" s="432"/>
      <c r="W183" s="36"/>
      <c r="X183" s="36"/>
      <c r="Y183" s="36"/>
      <c r="Z183" s="36"/>
      <c r="AA183" s="36"/>
      <c r="AB183" s="36"/>
      <c r="AC183" s="36"/>
    </row>
    <row r="184" spans="1:34" ht="30" hidden="1" customHeight="1">
      <c r="AA184" s="36"/>
      <c r="AB184" s="36"/>
      <c r="AC184" s="36"/>
      <c r="AD184" s="5"/>
      <c r="AE184" s="5"/>
      <c r="AF184" s="5"/>
      <c r="AG184" s="5"/>
      <c r="AH184" s="2"/>
    </row>
    <row r="185" spans="1:34" ht="30" hidden="1" customHeight="1">
      <c r="AA185" s="36"/>
      <c r="AB185" s="36"/>
      <c r="AC185" s="36"/>
      <c r="AD185" s="5"/>
      <c r="AE185" s="5"/>
      <c r="AF185" s="5"/>
      <c r="AG185" s="5"/>
      <c r="AH185" s="5"/>
    </row>
    <row r="186" spans="1:34" ht="36" hidden="1" customHeight="1">
      <c r="B186" s="94">
        <v>9</v>
      </c>
      <c r="C186" s="486" t="s">
        <v>75</v>
      </c>
      <c r="D186" s="487"/>
      <c r="E186" s="488"/>
      <c r="F186" s="489" t="str">
        <f>IFERROR(VLOOKUP(B186,LISTA_OFERENTES,2,FALSE)," ")</f>
        <v>I</v>
      </c>
      <c r="G186" s="490"/>
      <c r="H186" s="490"/>
      <c r="I186" s="490"/>
      <c r="J186" s="490"/>
      <c r="K186" s="490"/>
      <c r="L186" s="490"/>
      <c r="M186" s="490"/>
      <c r="N186" s="490"/>
      <c r="O186" s="491"/>
      <c r="P186" s="492" t="s">
        <v>102</v>
      </c>
      <c r="Q186" s="493"/>
      <c r="R186" s="494"/>
      <c r="S186" s="1">
        <f>5-(INT(COUNTBLANK(C189:C203))-10)</f>
        <v>0</v>
      </c>
      <c r="T186" s="2"/>
      <c r="AA186" s="36"/>
      <c r="AB186" s="36"/>
      <c r="AC186" s="36"/>
      <c r="AD186" s="5"/>
      <c r="AE186" s="5"/>
      <c r="AF186" s="5"/>
      <c r="AG186" s="5"/>
    </row>
    <row r="187" spans="1:34" s="8" customFormat="1" ht="30" hidden="1" customHeight="1">
      <c r="B187" s="460" t="s">
        <v>43</v>
      </c>
      <c r="C187" s="462" t="s">
        <v>14</v>
      </c>
      <c r="D187" s="462" t="s">
        <v>15</v>
      </c>
      <c r="E187" s="462" t="s">
        <v>16</v>
      </c>
      <c r="F187" s="462" t="s">
        <v>17</v>
      </c>
      <c r="G187" s="462" t="s">
        <v>18</v>
      </c>
      <c r="H187" s="462" t="s">
        <v>19</v>
      </c>
      <c r="I187" s="462" t="s">
        <v>20</v>
      </c>
      <c r="J187" s="464" t="s">
        <v>50</v>
      </c>
      <c r="K187" s="465"/>
      <c r="L187" s="465"/>
      <c r="M187" s="466"/>
      <c r="N187" s="462" t="s">
        <v>76</v>
      </c>
      <c r="O187" s="462" t="s">
        <v>77</v>
      </c>
      <c r="P187" s="4" t="s">
        <v>78</v>
      </c>
      <c r="Q187" s="4"/>
      <c r="R187" s="462" t="s">
        <v>79</v>
      </c>
      <c r="S187" s="462" t="s">
        <v>80</v>
      </c>
      <c r="T187" s="462" t="str">
        <f>T11</f>
        <v>CUMPLE CON EL REQUERIMIENTO OBLIGATORIO DE QUE CADA CERTIFICADO DEBE ESTAR SOPORTADO EN MÍNIMO DOS DE LOS CÓDIGOS UNSPSC?</v>
      </c>
      <c r="U187" s="9"/>
      <c r="V187" s="9"/>
      <c r="W187" s="36"/>
      <c r="X187" s="36"/>
      <c r="Y187" s="36"/>
      <c r="Z187" s="36"/>
      <c r="AA187" s="36"/>
      <c r="AB187" s="36"/>
      <c r="AC187" s="36"/>
      <c r="AD187" s="5"/>
      <c r="AE187" s="5"/>
      <c r="AF187" s="5"/>
      <c r="AG187" s="5"/>
      <c r="AH187" s="20"/>
    </row>
    <row r="188" spans="1:34" s="8" customFormat="1" ht="118.5" hidden="1" customHeight="1">
      <c r="B188" s="461"/>
      <c r="C188" s="463"/>
      <c r="D188" s="463"/>
      <c r="E188" s="463"/>
      <c r="F188" s="463"/>
      <c r="G188" s="463"/>
      <c r="H188" s="463"/>
      <c r="I188" s="463"/>
      <c r="J188" s="467" t="s">
        <v>82</v>
      </c>
      <c r="K188" s="468"/>
      <c r="L188" s="468"/>
      <c r="M188" s="469"/>
      <c r="N188" s="463"/>
      <c r="O188" s="463"/>
      <c r="P188" s="3" t="s">
        <v>12</v>
      </c>
      <c r="Q188" s="3" t="s">
        <v>81</v>
      </c>
      <c r="R188" s="463"/>
      <c r="S188" s="463"/>
      <c r="T188" s="463"/>
      <c r="U188" s="9"/>
      <c r="V188" s="9"/>
      <c r="W188" s="36"/>
      <c r="X188" s="36"/>
      <c r="Y188" s="36"/>
      <c r="Z188" s="36"/>
      <c r="AA188" s="36"/>
      <c r="AB188" s="36"/>
      <c r="AC188" s="36"/>
      <c r="AD188" s="5"/>
      <c r="AE188" s="5"/>
      <c r="AF188" s="5"/>
      <c r="AG188" s="5"/>
      <c r="AH188" s="20"/>
    </row>
    <row r="189" spans="1:34" s="5" customFormat="1" ht="24.95" hidden="1" customHeight="1">
      <c r="A189" s="10"/>
      <c r="B189" s="495">
        <v>1</v>
      </c>
      <c r="C189" s="399"/>
      <c r="D189" s="399"/>
      <c r="E189" s="399"/>
      <c r="F189" s="399"/>
      <c r="G189" s="402"/>
      <c r="H189" s="405"/>
      <c r="I189" s="408"/>
      <c r="J189" s="667"/>
      <c r="K189" s="135">
        <v>451215</v>
      </c>
      <c r="L189" s="667"/>
      <c r="M189" s="135">
        <v>461915</v>
      </c>
      <c r="N189" s="411"/>
      <c r="O189" s="411"/>
      <c r="P189" s="414"/>
      <c r="Q189" s="417"/>
      <c r="R189" s="417"/>
      <c r="S189" s="420">
        <f>IF(COUNTIF(J189:M191,"CUMPLE")&gt;=1,(G189*I189),0)* (IF(N189="PRESENTÓ CERTIFICADO",1,0))* (IF(O189="ACORDE A ITEM 5.2.1 (T.R.)",1,0) )* ( IF(OR(Q189="SIN OBSERVACIÓN", Q189="REQUERIMIENTOS SUBSANADOS"),1,0)) *(IF(OR(R189="NINGUNO", R189="CUMPLEN CON LO SOLICITADO"),1,0))</f>
        <v>0</v>
      </c>
      <c r="T189" s="448"/>
      <c r="W189" s="36"/>
      <c r="X189" s="36"/>
      <c r="Y189" s="36"/>
      <c r="Z189" s="36"/>
      <c r="AA189" s="36"/>
      <c r="AB189" s="36"/>
      <c r="AC189" s="36"/>
      <c r="AH189" s="8"/>
    </row>
    <row r="190" spans="1:34" s="5" customFormat="1" ht="24.95" hidden="1" customHeight="1">
      <c r="A190" s="10"/>
      <c r="B190" s="496"/>
      <c r="C190" s="400"/>
      <c r="D190" s="400"/>
      <c r="E190" s="400"/>
      <c r="F190" s="400"/>
      <c r="G190" s="403"/>
      <c r="H190" s="406"/>
      <c r="I190" s="409"/>
      <c r="J190" s="667"/>
      <c r="K190" s="135">
        <v>461715</v>
      </c>
      <c r="L190" s="667"/>
      <c r="M190" s="135">
        <v>721517</v>
      </c>
      <c r="N190" s="412"/>
      <c r="O190" s="412"/>
      <c r="P190" s="415"/>
      <c r="Q190" s="418"/>
      <c r="R190" s="418"/>
      <c r="S190" s="421"/>
      <c r="T190" s="449"/>
      <c r="W190" s="36"/>
      <c r="X190" s="36"/>
      <c r="Y190" s="36"/>
      <c r="Z190" s="36"/>
      <c r="AA190" s="36"/>
      <c r="AB190" s="36"/>
      <c r="AC190" s="36"/>
      <c r="AH190" s="8"/>
    </row>
    <row r="191" spans="1:34" s="5" customFormat="1" ht="24.95" hidden="1" customHeight="1">
      <c r="A191" s="10"/>
      <c r="B191" s="497"/>
      <c r="C191" s="401"/>
      <c r="D191" s="401"/>
      <c r="E191" s="401"/>
      <c r="F191" s="401"/>
      <c r="G191" s="404"/>
      <c r="H191" s="407"/>
      <c r="I191" s="410"/>
      <c r="J191" s="667"/>
      <c r="K191" s="135">
        <v>461716</v>
      </c>
      <c r="L191" s="667"/>
      <c r="M191" s="135"/>
      <c r="N191" s="413"/>
      <c r="O191" s="413"/>
      <c r="P191" s="416"/>
      <c r="Q191" s="419"/>
      <c r="R191" s="419"/>
      <c r="S191" s="422"/>
      <c r="T191" s="449"/>
      <c r="W191" s="36"/>
      <c r="X191" s="36"/>
      <c r="Y191" s="36"/>
      <c r="Z191" s="36"/>
      <c r="AA191" s="36"/>
      <c r="AB191" s="36"/>
      <c r="AC191" s="36"/>
    </row>
    <row r="192" spans="1:34" s="5" customFormat="1" ht="24.95" hidden="1" customHeight="1">
      <c r="A192" s="10"/>
      <c r="B192" s="495">
        <v>2</v>
      </c>
      <c r="C192" s="433"/>
      <c r="D192" s="433"/>
      <c r="E192" s="433"/>
      <c r="F192" s="433"/>
      <c r="G192" s="436"/>
      <c r="H192" s="405"/>
      <c r="I192" s="439"/>
      <c r="J192" s="667"/>
      <c r="K192" s="135">
        <v>451215</v>
      </c>
      <c r="L192" s="667"/>
      <c r="M192" s="135">
        <v>461915</v>
      </c>
      <c r="N192" s="411"/>
      <c r="O192" s="411"/>
      <c r="P192" s="442"/>
      <c r="Q192" s="445"/>
      <c r="R192" s="445"/>
      <c r="S192" s="420">
        <f t="shared" ref="S192" si="37">IF(COUNTIF(J192:M194,"CUMPLE")&gt;=1,(G192*I192),0)* (IF(N192="PRESENTÓ CERTIFICADO",1,0))* (IF(O192="ACORDE A ITEM 5.2.1 (T.R.)",1,0) )* ( IF(OR(Q192="SIN OBSERVACIÓN", Q192="REQUERIMIENTOS SUBSANADOS"),1,0)) *(IF(OR(R192="NINGUNO", R192="CUMPLEN CON LO SOLICITADO"),1,0))</f>
        <v>0</v>
      </c>
      <c r="T192" s="449"/>
      <c r="W192" s="36"/>
      <c r="X192" s="36"/>
      <c r="Y192" s="36"/>
      <c r="Z192" s="36"/>
      <c r="AA192" s="36"/>
      <c r="AB192" s="36"/>
      <c r="AC192" s="36"/>
    </row>
    <row r="193" spans="1:34" s="5" customFormat="1" ht="24.95" hidden="1" customHeight="1">
      <c r="A193" s="10"/>
      <c r="B193" s="496"/>
      <c r="C193" s="434"/>
      <c r="D193" s="434"/>
      <c r="E193" s="434"/>
      <c r="F193" s="434"/>
      <c r="G193" s="437"/>
      <c r="H193" s="406"/>
      <c r="I193" s="440"/>
      <c r="J193" s="667"/>
      <c r="K193" s="135">
        <v>461715</v>
      </c>
      <c r="L193" s="667"/>
      <c r="M193" s="135">
        <v>721517</v>
      </c>
      <c r="N193" s="412"/>
      <c r="O193" s="412"/>
      <c r="P193" s="443"/>
      <c r="Q193" s="446"/>
      <c r="R193" s="446"/>
      <c r="S193" s="421"/>
      <c r="T193" s="449"/>
      <c r="W193" s="36"/>
      <c r="X193" s="36"/>
      <c r="Y193" s="36"/>
      <c r="Z193" s="36"/>
      <c r="AA193" s="36"/>
      <c r="AB193" s="36"/>
      <c r="AC193" s="36"/>
    </row>
    <row r="194" spans="1:34" s="5" customFormat="1" ht="24.95" hidden="1" customHeight="1">
      <c r="A194" s="10"/>
      <c r="B194" s="497"/>
      <c r="C194" s="435"/>
      <c r="D194" s="435"/>
      <c r="E194" s="435"/>
      <c r="F194" s="435"/>
      <c r="G194" s="438"/>
      <c r="H194" s="407"/>
      <c r="I194" s="441"/>
      <c r="J194" s="667"/>
      <c r="K194" s="135">
        <v>461716</v>
      </c>
      <c r="L194" s="667"/>
      <c r="M194" s="135"/>
      <c r="N194" s="413"/>
      <c r="O194" s="413"/>
      <c r="P194" s="444"/>
      <c r="Q194" s="447"/>
      <c r="R194" s="447"/>
      <c r="S194" s="422"/>
      <c r="T194" s="449"/>
      <c r="W194" s="36"/>
      <c r="X194" s="36"/>
      <c r="Y194" s="36"/>
      <c r="Z194" s="36"/>
    </row>
    <row r="195" spans="1:34" s="5" customFormat="1" ht="24.95" hidden="1" customHeight="1">
      <c r="A195" s="10"/>
      <c r="B195" s="495">
        <v>3</v>
      </c>
      <c r="C195" s="399"/>
      <c r="D195" s="399"/>
      <c r="E195" s="399"/>
      <c r="F195" s="399"/>
      <c r="G195" s="402"/>
      <c r="H195" s="405"/>
      <c r="I195" s="408"/>
      <c r="J195" s="667"/>
      <c r="K195" s="135">
        <v>451215</v>
      </c>
      <c r="L195" s="667"/>
      <c r="M195" s="135">
        <v>461915</v>
      </c>
      <c r="N195" s="411"/>
      <c r="O195" s="411"/>
      <c r="P195" s="414"/>
      <c r="Q195" s="417"/>
      <c r="R195" s="417"/>
      <c r="S195" s="420">
        <f t="shared" ref="S195" si="38">IF(COUNTIF(J195:M197,"CUMPLE")&gt;=1,(G195*I195),0)* (IF(N195="PRESENTÓ CERTIFICADO",1,0))* (IF(O195="ACORDE A ITEM 5.2.1 (T.R.)",1,0) )* ( IF(OR(Q195="SIN OBSERVACIÓN", Q195="REQUERIMIENTOS SUBSANADOS"),1,0)) *(IF(OR(R195="NINGUNO", R195="CUMPLEN CON LO SOLICITADO"),1,0))</f>
        <v>0</v>
      </c>
      <c r="T195" s="449"/>
      <c r="W195" s="36"/>
      <c r="X195" s="36"/>
      <c r="Y195" s="36"/>
      <c r="Z195" s="36"/>
      <c r="AA195" s="2"/>
      <c r="AB195" s="2"/>
      <c r="AC195" s="2"/>
      <c r="AD195" s="2"/>
      <c r="AE195" s="2"/>
      <c r="AF195" s="2"/>
      <c r="AG195" s="2"/>
    </row>
    <row r="196" spans="1:34" s="5" customFormat="1" ht="24.95" hidden="1" customHeight="1">
      <c r="A196" s="10"/>
      <c r="B196" s="496"/>
      <c r="C196" s="400"/>
      <c r="D196" s="400"/>
      <c r="E196" s="400"/>
      <c r="F196" s="400"/>
      <c r="G196" s="403"/>
      <c r="H196" s="406"/>
      <c r="I196" s="409"/>
      <c r="J196" s="667"/>
      <c r="K196" s="135">
        <v>461715</v>
      </c>
      <c r="L196" s="667"/>
      <c r="M196" s="135">
        <v>721517</v>
      </c>
      <c r="N196" s="412"/>
      <c r="O196" s="412"/>
      <c r="P196" s="415"/>
      <c r="Q196" s="418"/>
      <c r="R196" s="418"/>
      <c r="S196" s="421"/>
      <c r="T196" s="449"/>
      <c r="W196" s="36"/>
      <c r="X196" s="36"/>
      <c r="Y196" s="36"/>
      <c r="Z196" s="36"/>
    </row>
    <row r="197" spans="1:34" s="5" customFormat="1" ht="24.95" hidden="1" customHeight="1">
      <c r="A197" s="10"/>
      <c r="B197" s="497"/>
      <c r="C197" s="401"/>
      <c r="D197" s="401"/>
      <c r="E197" s="401"/>
      <c r="F197" s="401"/>
      <c r="G197" s="404"/>
      <c r="H197" s="407"/>
      <c r="I197" s="410"/>
      <c r="J197" s="667"/>
      <c r="K197" s="135">
        <v>461716</v>
      </c>
      <c r="L197" s="667"/>
      <c r="M197" s="135"/>
      <c r="N197" s="413"/>
      <c r="O197" s="413"/>
      <c r="P197" s="416"/>
      <c r="Q197" s="419"/>
      <c r="R197" s="419"/>
      <c r="S197" s="422"/>
      <c r="T197" s="449"/>
      <c r="W197" s="36"/>
      <c r="X197" s="36"/>
      <c r="Y197" s="36"/>
      <c r="Z197" s="36"/>
      <c r="AA197" s="20"/>
      <c r="AB197" s="20"/>
      <c r="AC197" s="20"/>
      <c r="AD197" s="20"/>
      <c r="AE197" s="20"/>
      <c r="AF197" s="20"/>
      <c r="AG197" s="20"/>
    </row>
    <row r="198" spans="1:34" s="5" customFormat="1" ht="24.95" hidden="1" customHeight="1">
      <c r="A198" s="10"/>
      <c r="B198" s="495">
        <v>4</v>
      </c>
      <c r="C198" s="433"/>
      <c r="D198" s="433"/>
      <c r="E198" s="433"/>
      <c r="F198" s="433"/>
      <c r="G198" s="436"/>
      <c r="H198" s="405"/>
      <c r="I198" s="439"/>
      <c r="J198" s="667"/>
      <c r="K198" s="135">
        <v>451215</v>
      </c>
      <c r="L198" s="667"/>
      <c r="M198" s="135">
        <v>461915</v>
      </c>
      <c r="N198" s="411"/>
      <c r="O198" s="411"/>
      <c r="P198" s="442"/>
      <c r="Q198" s="445"/>
      <c r="R198" s="445"/>
      <c r="S198" s="420">
        <f t="shared" ref="S198" si="39">IF(COUNTIF(J198:M200,"CUMPLE")&gt;=1,(G198*I198),0)* (IF(N198="PRESENTÓ CERTIFICADO",1,0))* (IF(O198="ACORDE A ITEM 5.2.1 (T.R.)",1,0) )* ( IF(OR(Q198="SIN OBSERVACIÓN", Q198="REQUERIMIENTOS SUBSANADOS"),1,0)) *(IF(OR(R198="NINGUNO", R198="CUMPLEN CON LO SOLICITADO"),1,0))</f>
        <v>0</v>
      </c>
      <c r="T198" s="449"/>
      <c r="W198" s="36"/>
      <c r="X198" s="36"/>
      <c r="Y198" s="36"/>
      <c r="Z198" s="36"/>
      <c r="AA198" s="20"/>
      <c r="AB198" s="20"/>
      <c r="AC198" s="20"/>
      <c r="AD198" s="20"/>
      <c r="AE198" s="20"/>
      <c r="AF198" s="20"/>
      <c r="AG198" s="20"/>
    </row>
    <row r="199" spans="1:34" s="5" customFormat="1" ht="24.95" hidden="1" customHeight="1">
      <c r="A199" s="10"/>
      <c r="B199" s="496"/>
      <c r="C199" s="434"/>
      <c r="D199" s="434"/>
      <c r="E199" s="434"/>
      <c r="F199" s="434"/>
      <c r="G199" s="437"/>
      <c r="H199" s="406"/>
      <c r="I199" s="440"/>
      <c r="J199" s="667"/>
      <c r="K199" s="135">
        <v>461715</v>
      </c>
      <c r="L199" s="667"/>
      <c r="M199" s="135">
        <v>721517</v>
      </c>
      <c r="N199" s="412"/>
      <c r="O199" s="412"/>
      <c r="P199" s="443"/>
      <c r="Q199" s="446"/>
      <c r="R199" s="446"/>
      <c r="S199" s="421"/>
      <c r="T199" s="449"/>
      <c r="W199" s="36"/>
      <c r="X199" s="36"/>
      <c r="Y199" s="36"/>
      <c r="Z199" s="36"/>
      <c r="AA199" s="20"/>
      <c r="AB199" s="20"/>
      <c r="AC199" s="20"/>
      <c r="AD199" s="20"/>
      <c r="AE199" s="20"/>
      <c r="AF199" s="20"/>
      <c r="AG199" s="20"/>
    </row>
    <row r="200" spans="1:34" s="5" customFormat="1" ht="24.95" hidden="1" customHeight="1">
      <c r="A200" s="10"/>
      <c r="B200" s="497"/>
      <c r="C200" s="435"/>
      <c r="D200" s="435"/>
      <c r="E200" s="435"/>
      <c r="F200" s="435"/>
      <c r="G200" s="438"/>
      <c r="H200" s="407"/>
      <c r="I200" s="441"/>
      <c r="J200" s="667"/>
      <c r="K200" s="135">
        <v>461716</v>
      </c>
      <c r="L200" s="667"/>
      <c r="M200" s="135"/>
      <c r="N200" s="413"/>
      <c r="O200" s="413"/>
      <c r="P200" s="444"/>
      <c r="Q200" s="447"/>
      <c r="R200" s="447"/>
      <c r="S200" s="422"/>
      <c r="T200" s="449"/>
      <c r="W200" s="36"/>
      <c r="X200" s="36"/>
      <c r="Y200" s="36"/>
      <c r="Z200" s="36"/>
      <c r="AA200" s="36"/>
      <c r="AB200" s="36"/>
      <c r="AC200" s="36"/>
      <c r="AD200" s="8"/>
      <c r="AE200" s="8"/>
      <c r="AF200" s="8"/>
      <c r="AG200" s="8"/>
    </row>
    <row r="201" spans="1:34" s="5" customFormat="1" ht="24.95" hidden="1" customHeight="1">
      <c r="A201" s="10"/>
      <c r="B201" s="495">
        <v>5</v>
      </c>
      <c r="C201" s="399"/>
      <c r="D201" s="399"/>
      <c r="E201" s="399"/>
      <c r="F201" s="399"/>
      <c r="G201" s="402"/>
      <c r="H201" s="405"/>
      <c r="I201" s="408"/>
      <c r="J201" s="667"/>
      <c r="K201" s="135">
        <v>451215</v>
      </c>
      <c r="L201" s="667"/>
      <c r="M201" s="135">
        <v>461915</v>
      </c>
      <c r="N201" s="411"/>
      <c r="O201" s="411"/>
      <c r="P201" s="414"/>
      <c r="Q201" s="417"/>
      <c r="R201" s="417"/>
      <c r="S201" s="420">
        <f t="shared" ref="S201" si="40">IF(COUNTIF(J201:M203,"CUMPLE")&gt;=1,(G201*I201),0)* (IF(N201="PRESENTÓ CERTIFICADO",1,0))* (IF(O201="ACORDE A ITEM 5.2.1 (T.R.)",1,0) )* ( IF(OR(Q201="SIN OBSERVACIÓN", Q201="REQUERIMIENTOS SUBSANADOS"),1,0)) *(IF(OR(R201="NINGUNO", R201="CUMPLEN CON LO SOLICITADO"),1,0))</f>
        <v>0</v>
      </c>
      <c r="T201" s="449"/>
      <c r="W201" s="36"/>
      <c r="X201" s="36"/>
      <c r="Y201" s="36"/>
      <c r="Z201" s="36"/>
      <c r="AA201" s="36"/>
      <c r="AB201" s="36"/>
      <c r="AC201" s="36"/>
      <c r="AD201" s="8"/>
      <c r="AE201" s="8"/>
      <c r="AF201" s="8"/>
      <c r="AG201" s="8"/>
    </row>
    <row r="202" spans="1:34" s="5" customFormat="1" ht="24.95" hidden="1" customHeight="1">
      <c r="A202" s="10"/>
      <c r="B202" s="496"/>
      <c r="C202" s="400"/>
      <c r="D202" s="400"/>
      <c r="E202" s="400"/>
      <c r="F202" s="400"/>
      <c r="G202" s="403"/>
      <c r="H202" s="406"/>
      <c r="I202" s="409"/>
      <c r="J202" s="667"/>
      <c r="K202" s="135">
        <v>461715</v>
      </c>
      <c r="L202" s="667"/>
      <c r="M202" s="135">
        <v>721517</v>
      </c>
      <c r="N202" s="412"/>
      <c r="O202" s="412"/>
      <c r="P202" s="415"/>
      <c r="Q202" s="418"/>
      <c r="R202" s="418"/>
      <c r="S202" s="421"/>
      <c r="T202" s="449"/>
      <c r="W202" s="36"/>
      <c r="X202" s="36"/>
      <c r="Y202" s="36"/>
      <c r="Z202" s="36"/>
      <c r="AA202" s="36"/>
      <c r="AB202" s="36"/>
      <c r="AC202" s="36"/>
    </row>
    <row r="203" spans="1:34" s="5" customFormat="1" ht="24.95" hidden="1" customHeight="1">
      <c r="A203" s="10"/>
      <c r="B203" s="497"/>
      <c r="C203" s="401"/>
      <c r="D203" s="401"/>
      <c r="E203" s="401"/>
      <c r="F203" s="401"/>
      <c r="G203" s="404"/>
      <c r="H203" s="407"/>
      <c r="I203" s="410"/>
      <c r="J203" s="667"/>
      <c r="K203" s="135">
        <v>461716</v>
      </c>
      <c r="L203" s="667"/>
      <c r="M203" s="135"/>
      <c r="N203" s="413"/>
      <c r="O203" s="413"/>
      <c r="P203" s="416"/>
      <c r="Q203" s="419"/>
      <c r="R203" s="419"/>
      <c r="S203" s="422"/>
      <c r="T203" s="450"/>
      <c r="W203" s="36"/>
      <c r="X203" s="36"/>
      <c r="Y203" s="36"/>
      <c r="Z203" s="36"/>
      <c r="AA203" s="36"/>
      <c r="AB203" s="36"/>
      <c r="AC203" s="36"/>
    </row>
    <row r="204" spans="1:34" s="2" customFormat="1" ht="24.95" hidden="1" customHeight="1">
      <c r="B204" s="423" t="str">
        <f>IF(S205=" "," ",IF(S205&gt;=$H$6,"CUMPLE CON LA EXPERIENCIA REQUERIDA","NO CUMPLE CON LA EXPERIENCIA REQUERIDA"))</f>
        <v>NO CUMPLE CON LA EXPERIENCIA REQUERIDA</v>
      </c>
      <c r="C204" s="424"/>
      <c r="D204" s="424"/>
      <c r="E204" s="424"/>
      <c r="F204" s="424"/>
      <c r="G204" s="424"/>
      <c r="H204" s="424"/>
      <c r="I204" s="424"/>
      <c r="J204" s="424"/>
      <c r="K204" s="424"/>
      <c r="L204" s="424"/>
      <c r="M204" s="424"/>
      <c r="N204" s="424"/>
      <c r="O204" s="425"/>
      <c r="P204" s="429" t="s">
        <v>21</v>
      </c>
      <c r="Q204" s="430"/>
      <c r="R204" s="7"/>
      <c r="S204" s="6">
        <f>IF(T189="SI",SUM(S189:S203),0)</f>
        <v>0</v>
      </c>
      <c r="T204" s="431" t="str">
        <f>IF(S205=" "," ",IF(S205&gt;=$H$6,"CUMPLE","NO CUMPLE"))</f>
        <v>NO CUMPLE</v>
      </c>
      <c r="W204" s="36"/>
      <c r="X204" s="36"/>
      <c r="Y204" s="36"/>
      <c r="Z204" s="36"/>
      <c r="AA204" s="36"/>
      <c r="AB204" s="36"/>
      <c r="AC204" s="36"/>
      <c r="AD204" s="5"/>
      <c r="AE204" s="5"/>
      <c r="AF204" s="5"/>
      <c r="AG204" s="5"/>
      <c r="AH204" s="5"/>
    </row>
    <row r="205" spans="1:34" s="5" customFormat="1" ht="24.95" hidden="1" customHeight="1">
      <c r="B205" s="426"/>
      <c r="C205" s="427"/>
      <c r="D205" s="427"/>
      <c r="E205" s="427"/>
      <c r="F205" s="427"/>
      <c r="G205" s="427"/>
      <c r="H205" s="427"/>
      <c r="I205" s="427"/>
      <c r="J205" s="427"/>
      <c r="K205" s="427"/>
      <c r="L205" s="427"/>
      <c r="M205" s="427"/>
      <c r="N205" s="427"/>
      <c r="O205" s="428"/>
      <c r="P205" s="429" t="s">
        <v>23</v>
      </c>
      <c r="Q205" s="430"/>
      <c r="R205" s="7"/>
      <c r="S205" s="74">
        <f>IFERROR((S204/$P$6)," ")</f>
        <v>0</v>
      </c>
      <c r="T205" s="432"/>
      <c r="W205" s="36"/>
      <c r="X205" s="36"/>
      <c r="Y205" s="36"/>
      <c r="Z205" s="36"/>
      <c r="AA205" s="36"/>
      <c r="AB205" s="36"/>
      <c r="AC205" s="36"/>
    </row>
    <row r="206" spans="1:34" ht="30" hidden="1" customHeight="1">
      <c r="AA206" s="36"/>
      <c r="AB206" s="36"/>
      <c r="AC206" s="36"/>
      <c r="AD206" s="5"/>
      <c r="AE206" s="5"/>
      <c r="AF206" s="5"/>
      <c r="AG206" s="5"/>
      <c r="AH206" s="2"/>
    </row>
    <row r="207" spans="1:34" ht="30" hidden="1" customHeight="1">
      <c r="AA207" s="36"/>
      <c r="AB207" s="36"/>
      <c r="AC207" s="36"/>
      <c r="AD207" s="5"/>
      <c r="AE207" s="5"/>
      <c r="AF207" s="5"/>
      <c r="AG207" s="5"/>
      <c r="AH207" s="5"/>
    </row>
    <row r="208" spans="1:34" ht="36" hidden="1" customHeight="1">
      <c r="B208" s="94">
        <v>10</v>
      </c>
      <c r="C208" s="486" t="s">
        <v>75</v>
      </c>
      <c r="D208" s="487"/>
      <c r="E208" s="488"/>
      <c r="F208" s="489" t="str">
        <f>IFERROR(VLOOKUP(B208,LISTA_OFERENTES,2,FALSE)," ")</f>
        <v>J</v>
      </c>
      <c r="G208" s="490"/>
      <c r="H208" s="490"/>
      <c r="I208" s="490"/>
      <c r="J208" s="490"/>
      <c r="K208" s="490"/>
      <c r="L208" s="490"/>
      <c r="M208" s="490"/>
      <c r="N208" s="490"/>
      <c r="O208" s="491"/>
      <c r="P208" s="492" t="s">
        <v>102</v>
      </c>
      <c r="Q208" s="493"/>
      <c r="R208" s="494"/>
      <c r="S208" s="1">
        <f>5-(INT(COUNTBLANK(C211:C225))-10)</f>
        <v>0</v>
      </c>
      <c r="T208" s="2"/>
      <c r="AA208" s="36"/>
      <c r="AB208" s="36"/>
      <c r="AC208" s="36"/>
      <c r="AD208" s="5"/>
      <c r="AE208" s="5"/>
      <c r="AF208" s="5"/>
      <c r="AG208" s="5"/>
    </row>
    <row r="209" spans="1:34" s="8" customFormat="1" ht="30" hidden="1" customHeight="1">
      <c r="B209" s="460" t="s">
        <v>43</v>
      </c>
      <c r="C209" s="462" t="s">
        <v>14</v>
      </c>
      <c r="D209" s="462" t="s">
        <v>15</v>
      </c>
      <c r="E209" s="462" t="s">
        <v>16</v>
      </c>
      <c r="F209" s="462" t="s">
        <v>17</v>
      </c>
      <c r="G209" s="462" t="s">
        <v>18</v>
      </c>
      <c r="H209" s="462" t="s">
        <v>19</v>
      </c>
      <c r="I209" s="462" t="s">
        <v>20</v>
      </c>
      <c r="J209" s="464" t="s">
        <v>50</v>
      </c>
      <c r="K209" s="465"/>
      <c r="L209" s="465"/>
      <c r="M209" s="466"/>
      <c r="N209" s="462" t="s">
        <v>76</v>
      </c>
      <c r="O209" s="462" t="s">
        <v>77</v>
      </c>
      <c r="P209" s="4" t="s">
        <v>78</v>
      </c>
      <c r="Q209" s="4"/>
      <c r="R209" s="462" t="s">
        <v>79</v>
      </c>
      <c r="S209" s="462" t="s">
        <v>80</v>
      </c>
      <c r="T209" s="462" t="str">
        <f>T11</f>
        <v>CUMPLE CON EL REQUERIMIENTO OBLIGATORIO DE QUE CADA CERTIFICADO DEBE ESTAR SOPORTADO EN MÍNIMO DOS DE LOS CÓDIGOS UNSPSC?</v>
      </c>
      <c r="U209" s="9"/>
      <c r="V209" s="9"/>
      <c r="W209" s="36"/>
      <c r="X209" s="36"/>
      <c r="Y209" s="36"/>
      <c r="Z209" s="36"/>
      <c r="AA209" s="36"/>
      <c r="AB209" s="36"/>
      <c r="AC209" s="36"/>
      <c r="AD209" s="5"/>
      <c r="AE209" s="5"/>
      <c r="AF209" s="5"/>
      <c r="AG209" s="5"/>
      <c r="AH209" s="20"/>
    </row>
    <row r="210" spans="1:34" s="8" customFormat="1" ht="112.5" hidden="1" customHeight="1">
      <c r="B210" s="461"/>
      <c r="C210" s="463"/>
      <c r="D210" s="463"/>
      <c r="E210" s="463"/>
      <c r="F210" s="463"/>
      <c r="G210" s="463"/>
      <c r="H210" s="463"/>
      <c r="I210" s="463"/>
      <c r="J210" s="467" t="s">
        <v>82</v>
      </c>
      <c r="K210" s="468"/>
      <c r="L210" s="468"/>
      <c r="M210" s="469"/>
      <c r="N210" s="463"/>
      <c r="O210" s="463"/>
      <c r="P210" s="3" t="s">
        <v>12</v>
      </c>
      <c r="Q210" s="3" t="s">
        <v>81</v>
      </c>
      <c r="R210" s="463"/>
      <c r="S210" s="463"/>
      <c r="T210" s="463"/>
      <c r="U210" s="9"/>
      <c r="V210" s="9"/>
      <c r="W210" s="36"/>
      <c r="X210" s="36"/>
      <c r="Y210" s="36"/>
      <c r="Z210" s="36"/>
      <c r="AA210" s="36"/>
      <c r="AB210" s="36"/>
      <c r="AC210" s="36"/>
      <c r="AD210" s="5"/>
      <c r="AE210" s="5"/>
      <c r="AF210" s="5"/>
      <c r="AG210" s="5"/>
      <c r="AH210" s="20"/>
    </row>
    <row r="211" spans="1:34" s="5" customFormat="1" ht="24.95" hidden="1" customHeight="1">
      <c r="A211" s="10"/>
      <c r="B211" s="495">
        <v>1</v>
      </c>
      <c r="C211" s="399"/>
      <c r="D211" s="399"/>
      <c r="E211" s="399"/>
      <c r="F211" s="399"/>
      <c r="G211" s="402"/>
      <c r="H211" s="405"/>
      <c r="I211" s="408"/>
      <c r="J211" s="667"/>
      <c r="K211" s="135">
        <v>451215</v>
      </c>
      <c r="L211" s="667"/>
      <c r="M211" s="135">
        <v>461915</v>
      </c>
      <c r="N211" s="411"/>
      <c r="O211" s="411"/>
      <c r="P211" s="414"/>
      <c r="Q211" s="417"/>
      <c r="R211" s="417"/>
      <c r="S211" s="420">
        <f>IF(COUNTIF(J211:M213,"CUMPLE")&gt;=1,(G211*I211),0)* (IF(N211="PRESENTÓ CERTIFICADO",1,0))* (IF(O211="ACORDE A ITEM 5.2.1 (T.R.)",1,0) )* ( IF(OR(Q211="SIN OBSERVACIÓN", Q211="REQUERIMIENTOS SUBSANADOS"),1,0)) *(IF(OR(R211="NINGUNO", R211="CUMPLEN CON LO SOLICITADO"),1,0))</f>
        <v>0</v>
      </c>
      <c r="T211" s="448"/>
      <c r="W211" s="36"/>
      <c r="X211" s="36"/>
      <c r="Y211" s="36"/>
      <c r="Z211" s="36"/>
      <c r="AA211" s="36"/>
      <c r="AB211" s="36"/>
      <c r="AC211" s="36"/>
      <c r="AH211" s="8"/>
    </row>
    <row r="212" spans="1:34" s="5" customFormat="1" ht="24.95" hidden="1" customHeight="1">
      <c r="A212" s="10"/>
      <c r="B212" s="496"/>
      <c r="C212" s="400"/>
      <c r="D212" s="400"/>
      <c r="E212" s="400"/>
      <c r="F212" s="400"/>
      <c r="G212" s="403"/>
      <c r="H212" s="406"/>
      <c r="I212" s="409"/>
      <c r="J212" s="667"/>
      <c r="K212" s="135">
        <v>461715</v>
      </c>
      <c r="L212" s="667"/>
      <c r="M212" s="135">
        <v>721517</v>
      </c>
      <c r="N212" s="412"/>
      <c r="O212" s="412"/>
      <c r="P212" s="415"/>
      <c r="Q212" s="418"/>
      <c r="R212" s="418"/>
      <c r="S212" s="421"/>
      <c r="T212" s="449"/>
      <c r="W212" s="36"/>
      <c r="X212" s="36"/>
      <c r="Y212" s="36"/>
      <c r="Z212" s="36"/>
      <c r="AA212" s="36"/>
      <c r="AB212" s="36"/>
      <c r="AC212" s="36"/>
      <c r="AH212" s="8"/>
    </row>
    <row r="213" spans="1:34" s="5" customFormat="1" ht="24.95" hidden="1" customHeight="1">
      <c r="A213" s="10"/>
      <c r="B213" s="497"/>
      <c r="C213" s="401"/>
      <c r="D213" s="401"/>
      <c r="E213" s="401"/>
      <c r="F213" s="401"/>
      <c r="G213" s="404"/>
      <c r="H213" s="407"/>
      <c r="I213" s="410"/>
      <c r="J213" s="667"/>
      <c r="K213" s="135">
        <v>461716</v>
      </c>
      <c r="L213" s="667"/>
      <c r="M213" s="135"/>
      <c r="N213" s="413"/>
      <c r="O213" s="413"/>
      <c r="P213" s="416"/>
      <c r="Q213" s="419"/>
      <c r="R213" s="419"/>
      <c r="S213" s="422"/>
      <c r="T213" s="449"/>
      <c r="W213" s="36"/>
      <c r="X213" s="36"/>
      <c r="Y213" s="36"/>
      <c r="Z213" s="36"/>
      <c r="AA213" s="36"/>
      <c r="AB213" s="36"/>
      <c r="AC213" s="36"/>
    </row>
    <row r="214" spans="1:34" s="5" customFormat="1" ht="24.95" hidden="1" customHeight="1">
      <c r="A214" s="10"/>
      <c r="B214" s="495">
        <v>2</v>
      </c>
      <c r="C214" s="433"/>
      <c r="D214" s="433"/>
      <c r="E214" s="433"/>
      <c r="F214" s="433"/>
      <c r="G214" s="436"/>
      <c r="H214" s="405"/>
      <c r="I214" s="439"/>
      <c r="J214" s="667"/>
      <c r="K214" s="135">
        <v>451215</v>
      </c>
      <c r="L214" s="667"/>
      <c r="M214" s="135">
        <v>461915</v>
      </c>
      <c r="N214" s="411"/>
      <c r="O214" s="411"/>
      <c r="P214" s="442"/>
      <c r="Q214" s="445"/>
      <c r="R214" s="445"/>
      <c r="S214" s="420">
        <f t="shared" ref="S214" si="41">IF(COUNTIF(J214:M216,"CUMPLE")&gt;=1,(G214*I214),0)* (IF(N214="PRESENTÓ CERTIFICADO",1,0))* (IF(O214="ACORDE A ITEM 5.2.1 (T.R.)",1,0) )* ( IF(OR(Q214="SIN OBSERVACIÓN", Q214="REQUERIMIENTOS SUBSANADOS"),1,0)) *(IF(OR(R214="NINGUNO", R214="CUMPLEN CON LO SOLICITADO"),1,0))</f>
        <v>0</v>
      </c>
      <c r="T214" s="449"/>
      <c r="W214" s="36"/>
      <c r="X214" s="36"/>
      <c r="Y214" s="36"/>
      <c r="Z214" s="36"/>
      <c r="AA214" s="36"/>
      <c r="AB214" s="36"/>
      <c r="AC214" s="36"/>
    </row>
    <row r="215" spans="1:34" s="5" customFormat="1" ht="24.95" hidden="1" customHeight="1">
      <c r="A215" s="10"/>
      <c r="B215" s="496"/>
      <c r="C215" s="434"/>
      <c r="D215" s="434"/>
      <c r="E215" s="434"/>
      <c r="F215" s="434"/>
      <c r="G215" s="437"/>
      <c r="H215" s="406"/>
      <c r="I215" s="440"/>
      <c r="J215" s="667"/>
      <c r="K215" s="135">
        <v>461715</v>
      </c>
      <c r="L215" s="667"/>
      <c r="M215" s="135">
        <v>721517</v>
      </c>
      <c r="N215" s="412"/>
      <c r="O215" s="412"/>
      <c r="P215" s="443"/>
      <c r="Q215" s="446"/>
      <c r="R215" s="446"/>
      <c r="S215" s="421"/>
      <c r="T215" s="449"/>
      <c r="W215" s="36"/>
      <c r="X215" s="36"/>
      <c r="Y215" s="36"/>
      <c r="Z215" s="36"/>
      <c r="AA215" s="36"/>
      <c r="AB215" s="36"/>
      <c r="AC215" s="36"/>
    </row>
    <row r="216" spans="1:34" s="5" customFormat="1" ht="24.95" hidden="1" customHeight="1">
      <c r="A216" s="10"/>
      <c r="B216" s="497"/>
      <c r="C216" s="435"/>
      <c r="D216" s="435"/>
      <c r="E216" s="435"/>
      <c r="F216" s="435"/>
      <c r="G216" s="438"/>
      <c r="H216" s="407"/>
      <c r="I216" s="441"/>
      <c r="J216" s="667"/>
      <c r="K216" s="135">
        <v>461716</v>
      </c>
      <c r="L216" s="667"/>
      <c r="M216" s="135"/>
      <c r="N216" s="413"/>
      <c r="O216" s="413"/>
      <c r="P216" s="444"/>
      <c r="Q216" s="447"/>
      <c r="R216" s="447"/>
      <c r="S216" s="422"/>
      <c r="T216" s="449"/>
      <c r="W216" s="36"/>
      <c r="X216" s="36"/>
      <c r="Y216" s="36"/>
      <c r="Z216" s="36"/>
    </row>
    <row r="217" spans="1:34" s="5" customFormat="1" ht="24.95" hidden="1" customHeight="1">
      <c r="A217" s="10"/>
      <c r="B217" s="495">
        <v>3</v>
      </c>
      <c r="C217" s="399"/>
      <c r="D217" s="399"/>
      <c r="E217" s="399"/>
      <c r="F217" s="399"/>
      <c r="G217" s="402"/>
      <c r="H217" s="405"/>
      <c r="I217" s="408"/>
      <c r="J217" s="667"/>
      <c r="K217" s="135">
        <v>451215</v>
      </c>
      <c r="L217" s="667"/>
      <c r="M217" s="135">
        <v>461915</v>
      </c>
      <c r="N217" s="411"/>
      <c r="O217" s="411"/>
      <c r="P217" s="414"/>
      <c r="Q217" s="417"/>
      <c r="R217" s="417"/>
      <c r="S217" s="420">
        <f t="shared" ref="S217" si="42">IF(COUNTIF(J217:M219,"CUMPLE")&gt;=1,(G217*I217),0)* (IF(N217="PRESENTÓ CERTIFICADO",1,0))* (IF(O217="ACORDE A ITEM 5.2.1 (T.R.)",1,0) )* ( IF(OR(Q217="SIN OBSERVACIÓN", Q217="REQUERIMIENTOS SUBSANADOS"),1,0)) *(IF(OR(R217="NINGUNO", R217="CUMPLEN CON LO SOLICITADO"),1,0))</f>
        <v>0</v>
      </c>
      <c r="T217" s="449"/>
      <c r="W217" s="36"/>
      <c r="X217" s="36"/>
      <c r="Y217" s="36"/>
      <c r="Z217" s="36"/>
      <c r="AA217" s="2"/>
      <c r="AB217" s="2"/>
      <c r="AC217" s="2"/>
      <c r="AD217" s="2"/>
      <c r="AE217" s="2"/>
      <c r="AF217" s="2"/>
      <c r="AG217" s="2"/>
    </row>
    <row r="218" spans="1:34" s="5" customFormat="1" ht="24.95" hidden="1" customHeight="1">
      <c r="A218" s="10"/>
      <c r="B218" s="496"/>
      <c r="C218" s="400"/>
      <c r="D218" s="400"/>
      <c r="E218" s="400"/>
      <c r="F218" s="400"/>
      <c r="G218" s="403"/>
      <c r="H218" s="406"/>
      <c r="I218" s="409"/>
      <c r="J218" s="667"/>
      <c r="K218" s="135">
        <v>461715</v>
      </c>
      <c r="L218" s="667"/>
      <c r="M218" s="135">
        <v>721517</v>
      </c>
      <c r="N218" s="412"/>
      <c r="O218" s="412"/>
      <c r="P218" s="415"/>
      <c r="Q218" s="418"/>
      <c r="R218" s="418"/>
      <c r="S218" s="421"/>
      <c r="T218" s="449"/>
      <c r="W218" s="36"/>
      <c r="X218" s="36"/>
      <c r="Y218" s="36"/>
      <c r="Z218" s="36"/>
    </row>
    <row r="219" spans="1:34" s="5" customFormat="1" ht="24.95" hidden="1" customHeight="1">
      <c r="A219" s="10"/>
      <c r="B219" s="497"/>
      <c r="C219" s="401"/>
      <c r="D219" s="401"/>
      <c r="E219" s="401"/>
      <c r="F219" s="401"/>
      <c r="G219" s="404"/>
      <c r="H219" s="407"/>
      <c r="I219" s="410"/>
      <c r="J219" s="667"/>
      <c r="K219" s="135">
        <v>461716</v>
      </c>
      <c r="L219" s="667"/>
      <c r="M219" s="135"/>
      <c r="N219" s="413"/>
      <c r="O219" s="413"/>
      <c r="P219" s="416"/>
      <c r="Q219" s="419"/>
      <c r="R219" s="419"/>
      <c r="S219" s="422"/>
      <c r="T219" s="449"/>
      <c r="W219" s="36"/>
      <c r="X219" s="36"/>
      <c r="Y219" s="36"/>
      <c r="Z219" s="36"/>
      <c r="AA219" s="20"/>
      <c r="AB219" s="20"/>
      <c r="AC219" s="20"/>
      <c r="AD219" s="20"/>
      <c r="AE219" s="20"/>
      <c r="AF219" s="20"/>
      <c r="AG219" s="20"/>
    </row>
    <row r="220" spans="1:34" s="5" customFormat="1" ht="24.95" hidden="1" customHeight="1">
      <c r="A220" s="10"/>
      <c r="B220" s="495">
        <v>4</v>
      </c>
      <c r="C220" s="433"/>
      <c r="D220" s="433"/>
      <c r="E220" s="433"/>
      <c r="F220" s="433"/>
      <c r="G220" s="436"/>
      <c r="H220" s="405"/>
      <c r="I220" s="439"/>
      <c r="J220" s="667"/>
      <c r="K220" s="135">
        <v>451215</v>
      </c>
      <c r="L220" s="667"/>
      <c r="M220" s="135">
        <v>461915</v>
      </c>
      <c r="N220" s="411"/>
      <c r="O220" s="411"/>
      <c r="P220" s="442"/>
      <c r="Q220" s="445"/>
      <c r="R220" s="445"/>
      <c r="S220" s="420">
        <f t="shared" ref="S220" si="43">IF(COUNTIF(J220:M222,"CUMPLE")&gt;=1,(G220*I220),0)* (IF(N220="PRESENTÓ CERTIFICADO",1,0))* (IF(O220="ACORDE A ITEM 5.2.1 (T.R.)",1,0) )* ( IF(OR(Q220="SIN OBSERVACIÓN", Q220="REQUERIMIENTOS SUBSANADOS"),1,0)) *(IF(OR(R220="NINGUNO", R220="CUMPLEN CON LO SOLICITADO"),1,0))</f>
        <v>0</v>
      </c>
      <c r="T220" s="449"/>
      <c r="W220" s="36"/>
      <c r="X220" s="36"/>
      <c r="Y220" s="36"/>
      <c r="Z220" s="36"/>
      <c r="AA220" s="20"/>
      <c r="AB220" s="20"/>
      <c r="AC220" s="20"/>
      <c r="AD220" s="20"/>
      <c r="AE220" s="20"/>
      <c r="AF220" s="20"/>
      <c r="AG220" s="20"/>
    </row>
    <row r="221" spans="1:34" s="5" customFormat="1" ht="24.95" hidden="1" customHeight="1">
      <c r="A221" s="10"/>
      <c r="B221" s="496"/>
      <c r="C221" s="434"/>
      <c r="D221" s="434"/>
      <c r="E221" s="434"/>
      <c r="F221" s="434"/>
      <c r="G221" s="437"/>
      <c r="H221" s="406"/>
      <c r="I221" s="440"/>
      <c r="J221" s="667"/>
      <c r="K221" s="135">
        <v>461715</v>
      </c>
      <c r="L221" s="667"/>
      <c r="M221" s="135">
        <v>721517</v>
      </c>
      <c r="N221" s="412"/>
      <c r="O221" s="412"/>
      <c r="P221" s="443"/>
      <c r="Q221" s="446"/>
      <c r="R221" s="446"/>
      <c r="S221" s="421"/>
      <c r="T221" s="449"/>
      <c r="W221" s="36"/>
      <c r="X221" s="36"/>
      <c r="Y221" s="36"/>
      <c r="Z221" s="36"/>
      <c r="AA221" s="20"/>
      <c r="AB221" s="20"/>
      <c r="AC221" s="20"/>
      <c r="AD221" s="20"/>
      <c r="AE221" s="20"/>
      <c r="AF221" s="20"/>
      <c r="AG221" s="20"/>
    </row>
    <row r="222" spans="1:34" s="5" customFormat="1" ht="24.95" hidden="1" customHeight="1">
      <c r="A222" s="10"/>
      <c r="B222" s="497"/>
      <c r="C222" s="435"/>
      <c r="D222" s="435"/>
      <c r="E222" s="435"/>
      <c r="F222" s="435"/>
      <c r="G222" s="438"/>
      <c r="H222" s="407"/>
      <c r="I222" s="441"/>
      <c r="J222" s="667"/>
      <c r="K222" s="135">
        <v>461716</v>
      </c>
      <c r="L222" s="667"/>
      <c r="M222" s="135"/>
      <c r="N222" s="413"/>
      <c r="O222" s="413"/>
      <c r="P222" s="444"/>
      <c r="Q222" s="447"/>
      <c r="R222" s="447"/>
      <c r="S222" s="422"/>
      <c r="T222" s="449"/>
      <c r="W222" s="36"/>
      <c r="X222" s="36"/>
      <c r="Y222" s="36"/>
      <c r="Z222" s="36"/>
      <c r="AA222" s="36"/>
      <c r="AB222" s="36"/>
      <c r="AC222" s="36"/>
      <c r="AD222" s="8"/>
      <c r="AE222" s="8"/>
      <c r="AF222" s="8"/>
      <c r="AG222" s="8"/>
    </row>
    <row r="223" spans="1:34" s="5" customFormat="1" ht="24.95" hidden="1" customHeight="1">
      <c r="A223" s="10"/>
      <c r="B223" s="495">
        <v>5</v>
      </c>
      <c r="C223" s="399"/>
      <c r="D223" s="399"/>
      <c r="E223" s="399"/>
      <c r="F223" s="399"/>
      <c r="G223" s="402"/>
      <c r="H223" s="405"/>
      <c r="I223" s="408"/>
      <c r="J223" s="667"/>
      <c r="K223" s="135">
        <v>451215</v>
      </c>
      <c r="L223" s="667"/>
      <c r="M223" s="135">
        <v>461915</v>
      </c>
      <c r="N223" s="411"/>
      <c r="O223" s="411"/>
      <c r="P223" s="414"/>
      <c r="Q223" s="417"/>
      <c r="R223" s="417"/>
      <c r="S223" s="420">
        <f t="shared" ref="S223" si="44">IF(COUNTIF(J223:M225,"CUMPLE")&gt;=1,(G223*I223),0)* (IF(N223="PRESENTÓ CERTIFICADO",1,0))* (IF(O223="ACORDE A ITEM 5.2.1 (T.R.)",1,0) )* ( IF(OR(Q223="SIN OBSERVACIÓN", Q223="REQUERIMIENTOS SUBSANADOS"),1,0)) *(IF(OR(R223="NINGUNO", R223="CUMPLEN CON LO SOLICITADO"),1,0))</f>
        <v>0</v>
      </c>
      <c r="T223" s="449"/>
      <c r="W223" s="36"/>
      <c r="X223" s="36"/>
      <c r="Y223" s="36"/>
      <c r="Z223" s="36"/>
      <c r="AA223" s="36"/>
      <c r="AB223" s="36"/>
      <c r="AC223" s="36"/>
      <c r="AD223" s="8"/>
      <c r="AE223" s="8"/>
      <c r="AF223" s="8"/>
      <c r="AG223" s="8"/>
    </row>
    <row r="224" spans="1:34" s="5" customFormat="1" ht="24.95" hidden="1" customHeight="1">
      <c r="A224" s="10"/>
      <c r="B224" s="496"/>
      <c r="C224" s="400"/>
      <c r="D224" s="400"/>
      <c r="E224" s="400"/>
      <c r="F224" s="400"/>
      <c r="G224" s="403"/>
      <c r="H224" s="406"/>
      <c r="I224" s="409"/>
      <c r="J224" s="667"/>
      <c r="K224" s="135">
        <v>461715</v>
      </c>
      <c r="L224" s="667"/>
      <c r="M224" s="135">
        <v>721517</v>
      </c>
      <c r="N224" s="412"/>
      <c r="O224" s="412"/>
      <c r="P224" s="415"/>
      <c r="Q224" s="418"/>
      <c r="R224" s="418"/>
      <c r="S224" s="421"/>
      <c r="T224" s="449"/>
      <c r="W224" s="36"/>
      <c r="X224" s="36"/>
      <c r="Y224" s="36"/>
      <c r="Z224" s="36"/>
      <c r="AA224" s="36"/>
      <c r="AB224" s="36"/>
      <c r="AC224" s="36"/>
    </row>
    <row r="225" spans="1:34" s="5" customFormat="1" ht="24.95" hidden="1" customHeight="1">
      <c r="A225" s="10"/>
      <c r="B225" s="497"/>
      <c r="C225" s="401"/>
      <c r="D225" s="401"/>
      <c r="E225" s="401"/>
      <c r="F225" s="401"/>
      <c r="G225" s="404"/>
      <c r="H225" s="407"/>
      <c r="I225" s="410"/>
      <c r="J225" s="667"/>
      <c r="K225" s="135">
        <v>461716</v>
      </c>
      <c r="L225" s="667"/>
      <c r="M225" s="135"/>
      <c r="N225" s="413"/>
      <c r="O225" s="413"/>
      <c r="P225" s="416"/>
      <c r="Q225" s="419"/>
      <c r="R225" s="419"/>
      <c r="S225" s="422"/>
      <c r="T225" s="450"/>
      <c r="W225" s="36"/>
      <c r="X225" s="36"/>
      <c r="Y225" s="36"/>
      <c r="Z225" s="36"/>
      <c r="AA225" s="36"/>
      <c r="AB225" s="36"/>
      <c r="AC225" s="36"/>
    </row>
    <row r="226" spans="1:34" s="2" customFormat="1" ht="24.95" hidden="1" customHeight="1">
      <c r="B226" s="423" t="str">
        <f>IF(S227=" "," ",IF(S227&gt;=$H$6,"CUMPLE CON LA EXPERIENCIA REQUERIDA","NO CUMPLE CON LA EXPERIENCIA REQUERIDA"))</f>
        <v>NO CUMPLE CON LA EXPERIENCIA REQUERIDA</v>
      </c>
      <c r="C226" s="424"/>
      <c r="D226" s="424"/>
      <c r="E226" s="424"/>
      <c r="F226" s="424"/>
      <c r="G226" s="424"/>
      <c r="H226" s="424"/>
      <c r="I226" s="424"/>
      <c r="J226" s="424"/>
      <c r="K226" s="424"/>
      <c r="L226" s="424"/>
      <c r="M226" s="424"/>
      <c r="N226" s="424"/>
      <c r="O226" s="425"/>
      <c r="P226" s="429" t="s">
        <v>21</v>
      </c>
      <c r="Q226" s="430"/>
      <c r="R226" s="7"/>
      <c r="S226" s="6">
        <f>IF(T211="SI",SUM(S211:S225),0)</f>
        <v>0</v>
      </c>
      <c r="T226" s="431" t="str">
        <f>IF(S227=" "," ",IF(S227&gt;=$H$6,"CUMPLE","NO CUMPLE"))</f>
        <v>NO CUMPLE</v>
      </c>
      <c r="W226" s="36"/>
      <c r="X226" s="36"/>
      <c r="Y226" s="36"/>
      <c r="Z226" s="36"/>
      <c r="AA226" s="36"/>
      <c r="AB226" s="36"/>
      <c r="AC226" s="36"/>
      <c r="AD226" s="5"/>
      <c r="AE226" s="5"/>
      <c r="AF226" s="5"/>
      <c r="AG226" s="5"/>
      <c r="AH226" s="5"/>
    </row>
    <row r="227" spans="1:34" s="5" customFormat="1" ht="24.95" hidden="1" customHeight="1">
      <c r="B227" s="426"/>
      <c r="C227" s="427"/>
      <c r="D227" s="427"/>
      <c r="E227" s="427"/>
      <c r="F227" s="427"/>
      <c r="G227" s="427"/>
      <c r="H227" s="427"/>
      <c r="I227" s="427"/>
      <c r="J227" s="427"/>
      <c r="K227" s="427"/>
      <c r="L227" s="427"/>
      <c r="M227" s="427"/>
      <c r="N227" s="427"/>
      <c r="O227" s="428"/>
      <c r="P227" s="429" t="s">
        <v>23</v>
      </c>
      <c r="Q227" s="430"/>
      <c r="R227" s="7"/>
      <c r="S227" s="74">
        <f>IFERROR((S226/$P$6)," ")</f>
        <v>0</v>
      </c>
      <c r="T227" s="432"/>
      <c r="W227" s="36"/>
      <c r="X227" s="36"/>
      <c r="Y227" s="36"/>
      <c r="Z227" s="36"/>
      <c r="AA227" s="36"/>
      <c r="AB227" s="36"/>
      <c r="AC227" s="36"/>
    </row>
    <row r="228" spans="1:34" ht="30" hidden="1" customHeight="1">
      <c r="AA228" s="36"/>
      <c r="AB228" s="36"/>
      <c r="AC228" s="36"/>
      <c r="AD228" s="5"/>
      <c r="AE228" s="5"/>
      <c r="AF228" s="5"/>
      <c r="AG228" s="5"/>
      <c r="AH228" s="2"/>
    </row>
    <row r="229" spans="1:34" ht="30" hidden="1" customHeight="1">
      <c r="AA229" s="36"/>
      <c r="AB229" s="36"/>
      <c r="AC229" s="36"/>
      <c r="AD229" s="5"/>
      <c r="AE229" s="5"/>
      <c r="AF229" s="5"/>
      <c r="AG229" s="5"/>
      <c r="AH229" s="5"/>
    </row>
    <row r="230" spans="1:34" ht="36" hidden="1" customHeight="1">
      <c r="B230" s="94">
        <v>11</v>
      </c>
      <c r="C230" s="486" t="s">
        <v>75</v>
      </c>
      <c r="D230" s="487"/>
      <c r="E230" s="488"/>
      <c r="F230" s="489" t="str">
        <f>IFERROR(VLOOKUP(B230,LISTA_OFERENTES,2,FALSE)," ")</f>
        <v>K</v>
      </c>
      <c r="G230" s="490"/>
      <c r="H230" s="490"/>
      <c r="I230" s="490"/>
      <c r="J230" s="490"/>
      <c r="K230" s="490"/>
      <c r="L230" s="490"/>
      <c r="M230" s="490"/>
      <c r="N230" s="490"/>
      <c r="O230" s="491"/>
      <c r="P230" s="492" t="s">
        <v>102</v>
      </c>
      <c r="Q230" s="493"/>
      <c r="R230" s="494"/>
      <c r="S230" s="1">
        <f>5-(INT(COUNTBLANK(C233:C247))-10)</f>
        <v>0</v>
      </c>
      <c r="T230" s="2"/>
      <c r="AA230" s="36"/>
      <c r="AB230" s="36"/>
      <c r="AC230" s="36"/>
      <c r="AD230" s="5"/>
      <c r="AE230" s="5"/>
      <c r="AF230" s="5"/>
      <c r="AG230" s="5"/>
    </row>
    <row r="231" spans="1:34" s="8" customFormat="1" ht="30" hidden="1" customHeight="1">
      <c r="B231" s="460" t="s">
        <v>43</v>
      </c>
      <c r="C231" s="462" t="s">
        <v>14</v>
      </c>
      <c r="D231" s="462" t="s">
        <v>15</v>
      </c>
      <c r="E231" s="462" t="s">
        <v>16</v>
      </c>
      <c r="F231" s="462" t="s">
        <v>17</v>
      </c>
      <c r="G231" s="462" t="s">
        <v>18</v>
      </c>
      <c r="H231" s="462" t="s">
        <v>19</v>
      </c>
      <c r="I231" s="462" t="s">
        <v>20</v>
      </c>
      <c r="J231" s="464" t="s">
        <v>50</v>
      </c>
      <c r="K231" s="465"/>
      <c r="L231" s="465"/>
      <c r="M231" s="466"/>
      <c r="N231" s="462" t="s">
        <v>76</v>
      </c>
      <c r="O231" s="462" t="s">
        <v>77</v>
      </c>
      <c r="P231" s="4" t="s">
        <v>78</v>
      </c>
      <c r="Q231" s="4"/>
      <c r="R231" s="462" t="s">
        <v>79</v>
      </c>
      <c r="S231" s="462" t="s">
        <v>80</v>
      </c>
      <c r="T231" s="462" t="str">
        <f>T11</f>
        <v>CUMPLE CON EL REQUERIMIENTO OBLIGATORIO DE QUE CADA CERTIFICADO DEBE ESTAR SOPORTADO EN MÍNIMO DOS DE LOS CÓDIGOS UNSPSC?</v>
      </c>
      <c r="U231" s="9"/>
      <c r="V231" s="9"/>
      <c r="W231" s="36"/>
      <c r="X231" s="36"/>
      <c r="Y231" s="36"/>
      <c r="Z231" s="36"/>
      <c r="AA231" s="36"/>
      <c r="AB231" s="36"/>
      <c r="AC231" s="36"/>
      <c r="AD231" s="5"/>
      <c r="AE231" s="5"/>
      <c r="AF231" s="5"/>
      <c r="AG231" s="5"/>
      <c r="AH231" s="20"/>
    </row>
    <row r="232" spans="1:34" s="8" customFormat="1" ht="113.25" hidden="1" customHeight="1">
      <c r="B232" s="461"/>
      <c r="C232" s="463"/>
      <c r="D232" s="463"/>
      <c r="E232" s="463"/>
      <c r="F232" s="463"/>
      <c r="G232" s="463"/>
      <c r="H232" s="463"/>
      <c r="I232" s="463"/>
      <c r="J232" s="467" t="s">
        <v>82</v>
      </c>
      <c r="K232" s="468"/>
      <c r="L232" s="468"/>
      <c r="M232" s="469"/>
      <c r="N232" s="463"/>
      <c r="O232" s="463"/>
      <c r="P232" s="3" t="s">
        <v>12</v>
      </c>
      <c r="Q232" s="3" t="s">
        <v>81</v>
      </c>
      <c r="R232" s="463"/>
      <c r="S232" s="463"/>
      <c r="T232" s="463"/>
      <c r="U232" s="9"/>
      <c r="V232" s="9"/>
      <c r="W232" s="36"/>
      <c r="X232" s="36"/>
      <c r="Y232" s="36"/>
      <c r="Z232" s="36"/>
      <c r="AA232" s="36"/>
      <c r="AB232" s="36"/>
      <c r="AC232" s="36"/>
      <c r="AD232" s="5"/>
      <c r="AE232" s="5"/>
      <c r="AF232" s="5"/>
      <c r="AG232" s="5"/>
      <c r="AH232" s="20"/>
    </row>
    <row r="233" spans="1:34" s="5" customFormat="1" ht="24.95" hidden="1" customHeight="1">
      <c r="A233" s="10"/>
      <c r="B233" s="495">
        <v>1</v>
      </c>
      <c r="C233" s="399"/>
      <c r="D233" s="399"/>
      <c r="E233" s="399"/>
      <c r="F233" s="399"/>
      <c r="G233" s="402"/>
      <c r="H233" s="405"/>
      <c r="I233" s="408"/>
      <c r="J233" s="667"/>
      <c r="K233" s="135">
        <v>451215</v>
      </c>
      <c r="L233" s="667"/>
      <c r="M233" s="135">
        <v>461915</v>
      </c>
      <c r="N233" s="411"/>
      <c r="O233" s="411"/>
      <c r="P233" s="414"/>
      <c r="Q233" s="417"/>
      <c r="R233" s="417"/>
      <c r="S233" s="420">
        <f>IF(COUNTIF(J233:M235,"CUMPLE")&gt;=1,(G233*I233),0)* (IF(N233="PRESENTÓ CERTIFICADO",1,0))* (IF(O233="ACORDE A ITEM 5.2.1 (T.R.)",1,0) )* ( IF(OR(Q233="SIN OBSERVACIÓN", Q233="REQUERIMIENTOS SUBSANADOS"),1,0)) *(IF(OR(R233="NINGUNO", R233="CUMPLEN CON LO SOLICITADO"),1,0))</f>
        <v>0</v>
      </c>
      <c r="T233" s="448"/>
      <c r="W233" s="36"/>
      <c r="X233" s="36"/>
      <c r="Y233" s="36"/>
      <c r="Z233" s="36"/>
      <c r="AA233" s="36"/>
      <c r="AB233" s="36"/>
      <c r="AC233" s="36"/>
      <c r="AH233" s="8"/>
    </row>
    <row r="234" spans="1:34" s="5" customFormat="1" ht="24.95" hidden="1" customHeight="1">
      <c r="A234" s="10"/>
      <c r="B234" s="496"/>
      <c r="C234" s="400"/>
      <c r="D234" s="400"/>
      <c r="E234" s="400"/>
      <c r="F234" s="400"/>
      <c r="G234" s="403"/>
      <c r="H234" s="406"/>
      <c r="I234" s="409"/>
      <c r="J234" s="667"/>
      <c r="K234" s="135">
        <v>461715</v>
      </c>
      <c r="L234" s="667"/>
      <c r="M234" s="135">
        <v>721517</v>
      </c>
      <c r="N234" s="412"/>
      <c r="O234" s="412"/>
      <c r="P234" s="415"/>
      <c r="Q234" s="418"/>
      <c r="R234" s="418"/>
      <c r="S234" s="421"/>
      <c r="T234" s="449"/>
      <c r="W234" s="36"/>
      <c r="X234" s="36"/>
      <c r="Y234" s="36"/>
      <c r="Z234" s="36"/>
      <c r="AA234" s="36"/>
      <c r="AB234" s="36"/>
      <c r="AC234" s="36"/>
      <c r="AH234" s="8"/>
    </row>
    <row r="235" spans="1:34" s="5" customFormat="1" ht="24.95" hidden="1" customHeight="1">
      <c r="A235" s="10"/>
      <c r="B235" s="497"/>
      <c r="C235" s="401"/>
      <c r="D235" s="401"/>
      <c r="E235" s="401"/>
      <c r="F235" s="401"/>
      <c r="G235" s="404"/>
      <c r="H235" s="407"/>
      <c r="I235" s="410"/>
      <c r="J235" s="667"/>
      <c r="K235" s="135">
        <v>461716</v>
      </c>
      <c r="L235" s="667"/>
      <c r="M235" s="135"/>
      <c r="N235" s="413"/>
      <c r="O235" s="413"/>
      <c r="P235" s="416"/>
      <c r="Q235" s="419"/>
      <c r="R235" s="419"/>
      <c r="S235" s="422"/>
      <c r="T235" s="449"/>
      <c r="W235" s="36"/>
      <c r="X235" s="36"/>
      <c r="Y235" s="36"/>
      <c r="Z235" s="36"/>
      <c r="AA235" s="36"/>
      <c r="AB235" s="36"/>
      <c r="AC235" s="36"/>
    </row>
    <row r="236" spans="1:34" s="5" customFormat="1" ht="24.95" hidden="1" customHeight="1">
      <c r="A236" s="10"/>
      <c r="B236" s="495">
        <v>2</v>
      </c>
      <c r="C236" s="433"/>
      <c r="D236" s="433"/>
      <c r="E236" s="433"/>
      <c r="F236" s="433"/>
      <c r="G236" s="436"/>
      <c r="H236" s="405"/>
      <c r="I236" s="439"/>
      <c r="J236" s="667"/>
      <c r="K236" s="135">
        <v>451215</v>
      </c>
      <c r="L236" s="667"/>
      <c r="M236" s="135">
        <v>461915</v>
      </c>
      <c r="N236" s="411"/>
      <c r="O236" s="411"/>
      <c r="P236" s="442"/>
      <c r="Q236" s="445"/>
      <c r="R236" s="445"/>
      <c r="S236" s="420">
        <f t="shared" ref="S236" si="45">IF(COUNTIF(J236:M238,"CUMPLE")&gt;=1,(G236*I236),0)* (IF(N236="PRESENTÓ CERTIFICADO",1,0))* (IF(O236="ACORDE A ITEM 5.2.1 (T.R.)",1,0) )* ( IF(OR(Q236="SIN OBSERVACIÓN", Q236="REQUERIMIENTOS SUBSANADOS"),1,0)) *(IF(OR(R236="NINGUNO", R236="CUMPLEN CON LO SOLICITADO"),1,0))</f>
        <v>0</v>
      </c>
      <c r="T236" s="449"/>
      <c r="W236" s="36"/>
      <c r="X236" s="36"/>
      <c r="Y236" s="36"/>
      <c r="Z236" s="36"/>
      <c r="AA236" s="36"/>
      <c r="AB236" s="36"/>
      <c r="AC236" s="36"/>
    </row>
    <row r="237" spans="1:34" s="5" customFormat="1" ht="24.95" hidden="1" customHeight="1">
      <c r="A237" s="10"/>
      <c r="B237" s="496"/>
      <c r="C237" s="434"/>
      <c r="D237" s="434"/>
      <c r="E237" s="434"/>
      <c r="F237" s="434"/>
      <c r="G237" s="437"/>
      <c r="H237" s="406"/>
      <c r="I237" s="440"/>
      <c r="J237" s="667"/>
      <c r="K237" s="135">
        <v>461715</v>
      </c>
      <c r="L237" s="667"/>
      <c r="M237" s="135">
        <v>721517</v>
      </c>
      <c r="N237" s="412"/>
      <c r="O237" s="412"/>
      <c r="P237" s="443"/>
      <c r="Q237" s="446"/>
      <c r="R237" s="446"/>
      <c r="S237" s="421"/>
      <c r="T237" s="449"/>
      <c r="W237" s="36"/>
      <c r="X237" s="36"/>
      <c r="Y237" s="36"/>
      <c r="Z237" s="36"/>
      <c r="AA237" s="36"/>
      <c r="AB237" s="36"/>
      <c r="AC237" s="36"/>
    </row>
    <row r="238" spans="1:34" s="5" customFormat="1" ht="24.95" hidden="1" customHeight="1">
      <c r="A238" s="10"/>
      <c r="B238" s="497"/>
      <c r="C238" s="435"/>
      <c r="D238" s="435"/>
      <c r="E238" s="435"/>
      <c r="F238" s="435"/>
      <c r="G238" s="438"/>
      <c r="H238" s="407"/>
      <c r="I238" s="441"/>
      <c r="J238" s="667"/>
      <c r="K238" s="135">
        <v>461716</v>
      </c>
      <c r="L238" s="667"/>
      <c r="M238" s="135"/>
      <c r="N238" s="413"/>
      <c r="O238" s="413"/>
      <c r="P238" s="444"/>
      <c r="Q238" s="447"/>
      <c r="R238" s="447"/>
      <c r="S238" s="422"/>
      <c r="T238" s="449"/>
      <c r="W238" s="36"/>
      <c r="X238" s="36"/>
      <c r="Y238" s="36"/>
      <c r="Z238" s="36"/>
    </row>
    <row r="239" spans="1:34" s="5" customFormat="1" ht="24.95" hidden="1" customHeight="1">
      <c r="A239" s="10"/>
      <c r="B239" s="495">
        <v>3</v>
      </c>
      <c r="C239" s="399"/>
      <c r="D239" s="399"/>
      <c r="E239" s="399"/>
      <c r="F239" s="399"/>
      <c r="G239" s="402"/>
      <c r="H239" s="405"/>
      <c r="I239" s="408"/>
      <c r="J239" s="667"/>
      <c r="K239" s="135">
        <v>451215</v>
      </c>
      <c r="L239" s="667"/>
      <c r="M239" s="135">
        <v>461915</v>
      </c>
      <c r="N239" s="411"/>
      <c r="O239" s="411"/>
      <c r="P239" s="414"/>
      <c r="Q239" s="417"/>
      <c r="R239" s="417"/>
      <c r="S239" s="420">
        <f t="shared" ref="S239" si="46">IF(COUNTIF(J239:M241,"CUMPLE")&gt;=1,(G239*I239),0)* (IF(N239="PRESENTÓ CERTIFICADO",1,0))* (IF(O239="ACORDE A ITEM 5.2.1 (T.R.)",1,0) )* ( IF(OR(Q239="SIN OBSERVACIÓN", Q239="REQUERIMIENTOS SUBSANADOS"),1,0)) *(IF(OR(R239="NINGUNO", R239="CUMPLEN CON LO SOLICITADO"),1,0))</f>
        <v>0</v>
      </c>
      <c r="T239" s="449"/>
      <c r="W239" s="36"/>
      <c r="X239" s="36"/>
      <c r="Y239" s="36"/>
      <c r="Z239" s="36"/>
      <c r="AA239" s="2"/>
      <c r="AB239" s="2"/>
      <c r="AC239" s="2"/>
      <c r="AD239" s="2"/>
      <c r="AE239" s="2"/>
      <c r="AF239" s="2"/>
      <c r="AG239" s="2"/>
    </row>
    <row r="240" spans="1:34" s="5" customFormat="1" ht="24.95" hidden="1" customHeight="1">
      <c r="A240" s="10"/>
      <c r="B240" s="496"/>
      <c r="C240" s="400"/>
      <c r="D240" s="400"/>
      <c r="E240" s="400"/>
      <c r="F240" s="400"/>
      <c r="G240" s="403"/>
      <c r="H240" s="406"/>
      <c r="I240" s="409"/>
      <c r="J240" s="667"/>
      <c r="K240" s="135">
        <v>461715</v>
      </c>
      <c r="L240" s="667"/>
      <c r="M240" s="135">
        <v>721517</v>
      </c>
      <c r="N240" s="412"/>
      <c r="O240" s="412"/>
      <c r="P240" s="415"/>
      <c r="Q240" s="418"/>
      <c r="R240" s="418"/>
      <c r="S240" s="421"/>
      <c r="T240" s="449"/>
      <c r="W240" s="36"/>
      <c r="X240" s="36"/>
      <c r="Y240" s="36"/>
      <c r="Z240" s="36"/>
    </row>
    <row r="241" spans="1:34" s="5" customFormat="1" ht="24.95" hidden="1" customHeight="1">
      <c r="A241" s="10"/>
      <c r="B241" s="497"/>
      <c r="C241" s="401"/>
      <c r="D241" s="401"/>
      <c r="E241" s="401"/>
      <c r="F241" s="401"/>
      <c r="G241" s="404"/>
      <c r="H241" s="407"/>
      <c r="I241" s="410"/>
      <c r="J241" s="667"/>
      <c r="K241" s="135">
        <v>461716</v>
      </c>
      <c r="L241" s="667"/>
      <c r="M241" s="135"/>
      <c r="N241" s="413"/>
      <c r="O241" s="413"/>
      <c r="P241" s="416"/>
      <c r="Q241" s="419"/>
      <c r="R241" s="419"/>
      <c r="S241" s="422"/>
      <c r="T241" s="449"/>
      <c r="W241" s="36"/>
      <c r="X241" s="36"/>
      <c r="Y241" s="36"/>
      <c r="Z241" s="36"/>
      <c r="AA241" s="20"/>
      <c r="AB241" s="20"/>
      <c r="AC241" s="20"/>
      <c r="AD241" s="20"/>
      <c r="AE241" s="20"/>
      <c r="AF241" s="20"/>
      <c r="AG241" s="20"/>
    </row>
    <row r="242" spans="1:34" s="5" customFormat="1" ht="24.95" hidden="1" customHeight="1">
      <c r="A242" s="10"/>
      <c r="B242" s="495">
        <v>4</v>
      </c>
      <c r="C242" s="433"/>
      <c r="D242" s="433"/>
      <c r="E242" s="433"/>
      <c r="F242" s="433"/>
      <c r="G242" s="436"/>
      <c r="H242" s="405"/>
      <c r="I242" s="439"/>
      <c r="J242" s="667"/>
      <c r="K242" s="135">
        <v>451215</v>
      </c>
      <c r="L242" s="667"/>
      <c r="M242" s="135">
        <v>461915</v>
      </c>
      <c r="N242" s="411"/>
      <c r="O242" s="411"/>
      <c r="P242" s="442"/>
      <c r="Q242" s="445"/>
      <c r="R242" s="445"/>
      <c r="S242" s="420">
        <f t="shared" ref="S242" si="47">IF(COUNTIF(J242:M244,"CUMPLE")&gt;=1,(G242*I242),0)* (IF(N242="PRESENTÓ CERTIFICADO",1,0))* (IF(O242="ACORDE A ITEM 5.2.1 (T.R.)",1,0) )* ( IF(OR(Q242="SIN OBSERVACIÓN", Q242="REQUERIMIENTOS SUBSANADOS"),1,0)) *(IF(OR(R242="NINGUNO", R242="CUMPLEN CON LO SOLICITADO"),1,0))</f>
        <v>0</v>
      </c>
      <c r="T242" s="449"/>
      <c r="W242" s="36"/>
      <c r="X242" s="36"/>
      <c r="Y242" s="36"/>
      <c r="Z242" s="36"/>
      <c r="AA242" s="20"/>
      <c r="AB242" s="20"/>
      <c r="AC242" s="20"/>
      <c r="AD242" s="20"/>
      <c r="AE242" s="20"/>
      <c r="AF242" s="20"/>
      <c r="AG242" s="20"/>
    </row>
    <row r="243" spans="1:34" s="5" customFormat="1" ht="24.95" hidden="1" customHeight="1">
      <c r="A243" s="10"/>
      <c r="B243" s="496"/>
      <c r="C243" s="434"/>
      <c r="D243" s="434"/>
      <c r="E243" s="434"/>
      <c r="F243" s="434"/>
      <c r="G243" s="437"/>
      <c r="H243" s="406"/>
      <c r="I243" s="440"/>
      <c r="J243" s="667"/>
      <c r="K243" s="135">
        <v>461715</v>
      </c>
      <c r="L243" s="667"/>
      <c r="M243" s="135">
        <v>721517</v>
      </c>
      <c r="N243" s="412"/>
      <c r="O243" s="412"/>
      <c r="P243" s="443"/>
      <c r="Q243" s="446"/>
      <c r="R243" s="446"/>
      <c r="S243" s="421"/>
      <c r="T243" s="449"/>
      <c r="W243" s="36"/>
      <c r="X243" s="36"/>
      <c r="Y243" s="36"/>
      <c r="Z243" s="36"/>
      <c r="AA243" s="20"/>
      <c r="AB243" s="20"/>
      <c r="AC243" s="20"/>
      <c r="AD243" s="20"/>
      <c r="AE243" s="20"/>
      <c r="AF243" s="20"/>
      <c r="AG243" s="20"/>
    </row>
    <row r="244" spans="1:34" s="5" customFormat="1" ht="24.95" hidden="1" customHeight="1">
      <c r="A244" s="10"/>
      <c r="B244" s="497"/>
      <c r="C244" s="435"/>
      <c r="D244" s="435"/>
      <c r="E244" s="435"/>
      <c r="F244" s="435"/>
      <c r="G244" s="438"/>
      <c r="H244" s="407"/>
      <c r="I244" s="441"/>
      <c r="J244" s="667"/>
      <c r="K244" s="135">
        <v>461716</v>
      </c>
      <c r="L244" s="667"/>
      <c r="M244" s="135"/>
      <c r="N244" s="413"/>
      <c r="O244" s="413"/>
      <c r="P244" s="444"/>
      <c r="Q244" s="447"/>
      <c r="R244" s="447"/>
      <c r="S244" s="422"/>
      <c r="T244" s="449"/>
      <c r="W244" s="36"/>
      <c r="X244" s="36"/>
      <c r="Y244" s="36"/>
      <c r="Z244" s="36"/>
      <c r="AA244" s="36"/>
      <c r="AB244" s="36"/>
      <c r="AC244" s="36"/>
      <c r="AD244" s="8"/>
      <c r="AE244" s="8"/>
      <c r="AF244" s="8"/>
      <c r="AG244" s="8"/>
    </row>
    <row r="245" spans="1:34" s="5" customFormat="1" ht="24.95" hidden="1" customHeight="1">
      <c r="A245" s="10"/>
      <c r="B245" s="495">
        <v>5</v>
      </c>
      <c r="C245" s="399"/>
      <c r="D245" s="399"/>
      <c r="E245" s="399"/>
      <c r="F245" s="399"/>
      <c r="G245" s="402"/>
      <c r="H245" s="405"/>
      <c r="I245" s="408"/>
      <c r="J245" s="667"/>
      <c r="K245" s="135">
        <v>451215</v>
      </c>
      <c r="L245" s="667"/>
      <c r="M245" s="135">
        <v>461915</v>
      </c>
      <c r="N245" s="411"/>
      <c r="O245" s="411"/>
      <c r="P245" s="414"/>
      <c r="Q245" s="417"/>
      <c r="R245" s="417"/>
      <c r="S245" s="420">
        <f t="shared" ref="S245" si="48">IF(COUNTIF(J245:M247,"CUMPLE")&gt;=1,(G245*I245),0)* (IF(N245="PRESENTÓ CERTIFICADO",1,0))* (IF(O245="ACORDE A ITEM 5.2.1 (T.R.)",1,0) )* ( IF(OR(Q245="SIN OBSERVACIÓN", Q245="REQUERIMIENTOS SUBSANADOS"),1,0)) *(IF(OR(R245="NINGUNO", R245="CUMPLEN CON LO SOLICITADO"),1,0))</f>
        <v>0</v>
      </c>
      <c r="T245" s="449"/>
      <c r="W245" s="36"/>
      <c r="X245" s="36"/>
      <c r="Y245" s="36"/>
      <c r="Z245" s="36"/>
      <c r="AA245" s="36"/>
      <c r="AB245" s="36"/>
      <c r="AC245" s="36"/>
      <c r="AD245" s="8"/>
      <c r="AE245" s="8"/>
      <c r="AF245" s="8"/>
      <c r="AG245" s="8"/>
    </row>
    <row r="246" spans="1:34" s="5" customFormat="1" ht="24.95" hidden="1" customHeight="1">
      <c r="A246" s="10"/>
      <c r="B246" s="496"/>
      <c r="C246" s="400"/>
      <c r="D246" s="400"/>
      <c r="E246" s="400"/>
      <c r="F246" s="400"/>
      <c r="G246" s="403"/>
      <c r="H246" s="406"/>
      <c r="I246" s="409"/>
      <c r="J246" s="667"/>
      <c r="K246" s="135">
        <v>461715</v>
      </c>
      <c r="L246" s="667"/>
      <c r="M246" s="135">
        <v>721517</v>
      </c>
      <c r="N246" s="412"/>
      <c r="O246" s="412"/>
      <c r="P246" s="415"/>
      <c r="Q246" s="418"/>
      <c r="R246" s="418"/>
      <c r="S246" s="421"/>
      <c r="T246" s="449"/>
      <c r="W246" s="36"/>
      <c r="X246" s="36"/>
      <c r="Y246" s="36"/>
      <c r="Z246" s="36"/>
      <c r="AA246" s="36"/>
      <c r="AB246" s="36"/>
      <c r="AC246" s="36"/>
    </row>
    <row r="247" spans="1:34" s="5" customFormat="1" ht="24.95" hidden="1" customHeight="1">
      <c r="A247" s="10"/>
      <c r="B247" s="497"/>
      <c r="C247" s="401"/>
      <c r="D247" s="401"/>
      <c r="E247" s="401"/>
      <c r="F247" s="401"/>
      <c r="G247" s="404"/>
      <c r="H247" s="407"/>
      <c r="I247" s="410"/>
      <c r="J247" s="667"/>
      <c r="K247" s="135">
        <v>461716</v>
      </c>
      <c r="L247" s="667"/>
      <c r="M247" s="135"/>
      <c r="N247" s="413"/>
      <c r="O247" s="413"/>
      <c r="P247" s="416"/>
      <c r="Q247" s="419"/>
      <c r="R247" s="419"/>
      <c r="S247" s="422"/>
      <c r="T247" s="450"/>
      <c r="W247" s="36"/>
      <c r="X247" s="36"/>
      <c r="Y247" s="36"/>
      <c r="Z247" s="36"/>
      <c r="AA247" s="36"/>
      <c r="AB247" s="36"/>
      <c r="AC247" s="36"/>
    </row>
    <row r="248" spans="1:34" s="2" customFormat="1" ht="24.95" hidden="1" customHeight="1">
      <c r="B248" s="423" t="str">
        <f>IF(S249=" "," ",IF(S249&gt;=$H$6,"CUMPLE CON LA EXPERIENCIA REQUERIDA","NO CUMPLE CON LA EXPERIENCIA REQUERIDA"))</f>
        <v>NO CUMPLE CON LA EXPERIENCIA REQUERIDA</v>
      </c>
      <c r="C248" s="424"/>
      <c r="D248" s="424"/>
      <c r="E248" s="424"/>
      <c r="F248" s="424"/>
      <c r="G248" s="424"/>
      <c r="H248" s="424"/>
      <c r="I248" s="424"/>
      <c r="J248" s="424"/>
      <c r="K248" s="424"/>
      <c r="L248" s="424"/>
      <c r="M248" s="424"/>
      <c r="N248" s="424"/>
      <c r="O248" s="425"/>
      <c r="P248" s="429" t="s">
        <v>21</v>
      </c>
      <c r="Q248" s="430"/>
      <c r="R248" s="7"/>
      <c r="S248" s="6">
        <f>IF(T233="SI",SUM(S233:S247),0)</f>
        <v>0</v>
      </c>
      <c r="T248" s="431" t="str">
        <f>IF(S249=" "," ",IF(S249&gt;=$H$6,"CUMPLE","NO CUMPLE"))</f>
        <v>NO CUMPLE</v>
      </c>
      <c r="W248" s="36"/>
      <c r="X248" s="36"/>
      <c r="Y248" s="36"/>
      <c r="Z248" s="36"/>
      <c r="AA248" s="36"/>
      <c r="AB248" s="36"/>
      <c r="AC248" s="36"/>
      <c r="AD248" s="5"/>
      <c r="AE248" s="5"/>
      <c r="AF248" s="5"/>
      <c r="AG248" s="5"/>
      <c r="AH248" s="5"/>
    </row>
    <row r="249" spans="1:34" s="5" customFormat="1" ht="24.95" hidden="1" customHeight="1">
      <c r="B249" s="426"/>
      <c r="C249" s="427"/>
      <c r="D249" s="427"/>
      <c r="E249" s="427"/>
      <c r="F249" s="427"/>
      <c r="G249" s="427"/>
      <c r="H249" s="427"/>
      <c r="I249" s="427"/>
      <c r="J249" s="427"/>
      <c r="K249" s="427"/>
      <c r="L249" s="427"/>
      <c r="M249" s="427"/>
      <c r="N249" s="427"/>
      <c r="O249" s="428"/>
      <c r="P249" s="429" t="s">
        <v>23</v>
      </c>
      <c r="Q249" s="430"/>
      <c r="R249" s="7"/>
      <c r="S249" s="74">
        <f>IFERROR((S248/$P$6)," ")</f>
        <v>0</v>
      </c>
      <c r="T249" s="432"/>
      <c r="W249" s="36"/>
      <c r="X249" s="36"/>
      <c r="Y249" s="36"/>
      <c r="Z249" s="36"/>
      <c r="AA249" s="36"/>
      <c r="AB249" s="36"/>
      <c r="AC249" s="36"/>
    </row>
    <row r="250" spans="1:34" ht="30" hidden="1" customHeight="1">
      <c r="AA250" s="36"/>
      <c r="AB250" s="36"/>
      <c r="AC250" s="36"/>
      <c r="AD250" s="5"/>
      <c r="AE250" s="5"/>
      <c r="AF250" s="5"/>
      <c r="AG250" s="5"/>
      <c r="AH250" s="2"/>
    </row>
    <row r="251" spans="1:34" ht="30" hidden="1" customHeight="1">
      <c r="AA251" s="36"/>
      <c r="AB251" s="36"/>
      <c r="AC251" s="36"/>
      <c r="AD251" s="5"/>
      <c r="AE251" s="5"/>
      <c r="AF251" s="5"/>
      <c r="AG251" s="5"/>
      <c r="AH251" s="5"/>
    </row>
    <row r="252" spans="1:34" ht="36" hidden="1" customHeight="1">
      <c r="B252" s="94">
        <v>12</v>
      </c>
      <c r="C252" s="486" t="s">
        <v>75</v>
      </c>
      <c r="D252" s="487"/>
      <c r="E252" s="488"/>
      <c r="F252" s="489" t="str">
        <f>IFERROR(VLOOKUP(B252,LISTA_OFERENTES,2,FALSE)," ")</f>
        <v>L</v>
      </c>
      <c r="G252" s="490"/>
      <c r="H252" s="490"/>
      <c r="I252" s="490"/>
      <c r="J252" s="490"/>
      <c r="K252" s="490"/>
      <c r="L252" s="490"/>
      <c r="M252" s="490"/>
      <c r="N252" s="490"/>
      <c r="O252" s="491"/>
      <c r="P252" s="492" t="s">
        <v>102</v>
      </c>
      <c r="Q252" s="493"/>
      <c r="R252" s="494"/>
      <c r="S252" s="1">
        <f>5-(INT(COUNTBLANK(C255:C269))-10)</f>
        <v>0</v>
      </c>
      <c r="T252" s="2"/>
      <c r="AA252" s="36"/>
      <c r="AB252" s="36"/>
      <c r="AC252" s="36"/>
      <c r="AD252" s="5"/>
      <c r="AE252" s="5"/>
      <c r="AF252" s="5"/>
      <c r="AG252" s="5"/>
    </row>
    <row r="253" spans="1:34" s="8" customFormat="1" ht="30" hidden="1" customHeight="1">
      <c r="B253" s="460" t="s">
        <v>43</v>
      </c>
      <c r="C253" s="462" t="s">
        <v>14</v>
      </c>
      <c r="D253" s="462" t="s">
        <v>15</v>
      </c>
      <c r="E253" s="462" t="s">
        <v>16</v>
      </c>
      <c r="F253" s="462" t="s">
        <v>17</v>
      </c>
      <c r="G253" s="462" t="s">
        <v>18</v>
      </c>
      <c r="H253" s="462" t="s">
        <v>19</v>
      </c>
      <c r="I253" s="462" t="s">
        <v>20</v>
      </c>
      <c r="J253" s="464" t="s">
        <v>50</v>
      </c>
      <c r="K253" s="465"/>
      <c r="L253" s="465"/>
      <c r="M253" s="466"/>
      <c r="N253" s="462" t="s">
        <v>76</v>
      </c>
      <c r="O253" s="462" t="s">
        <v>77</v>
      </c>
      <c r="P253" s="4" t="s">
        <v>78</v>
      </c>
      <c r="Q253" s="4"/>
      <c r="R253" s="462" t="s">
        <v>79</v>
      </c>
      <c r="S253" s="462" t="s">
        <v>80</v>
      </c>
      <c r="T253" s="462" t="str">
        <f>T11</f>
        <v>CUMPLE CON EL REQUERIMIENTO OBLIGATORIO DE QUE CADA CERTIFICADO DEBE ESTAR SOPORTADO EN MÍNIMO DOS DE LOS CÓDIGOS UNSPSC?</v>
      </c>
      <c r="U253" s="9"/>
      <c r="V253" s="9"/>
      <c r="W253" s="36"/>
      <c r="X253" s="36"/>
      <c r="Y253" s="36"/>
      <c r="Z253" s="36"/>
      <c r="AA253" s="36"/>
      <c r="AB253" s="36"/>
      <c r="AC253" s="36"/>
      <c r="AD253" s="5"/>
      <c r="AE253" s="5"/>
      <c r="AF253" s="5"/>
      <c r="AG253" s="5"/>
      <c r="AH253" s="20"/>
    </row>
    <row r="254" spans="1:34" s="8" customFormat="1" ht="111" hidden="1" customHeight="1">
      <c r="B254" s="461"/>
      <c r="C254" s="463"/>
      <c r="D254" s="463"/>
      <c r="E254" s="463"/>
      <c r="F254" s="463"/>
      <c r="G254" s="463"/>
      <c r="H254" s="463"/>
      <c r="I254" s="463"/>
      <c r="J254" s="467" t="s">
        <v>82</v>
      </c>
      <c r="K254" s="468"/>
      <c r="L254" s="468"/>
      <c r="M254" s="469"/>
      <c r="N254" s="463"/>
      <c r="O254" s="463"/>
      <c r="P254" s="3" t="s">
        <v>12</v>
      </c>
      <c r="Q254" s="3" t="s">
        <v>81</v>
      </c>
      <c r="R254" s="463"/>
      <c r="S254" s="463"/>
      <c r="T254" s="463"/>
      <c r="U254" s="9"/>
      <c r="V254" s="9"/>
      <c r="W254" s="36"/>
      <c r="X254" s="36"/>
      <c r="Y254" s="36"/>
      <c r="Z254" s="36"/>
      <c r="AA254" s="36"/>
      <c r="AB254" s="36"/>
      <c r="AC254" s="36"/>
      <c r="AD254" s="5"/>
      <c r="AE254" s="5"/>
      <c r="AF254" s="5"/>
      <c r="AG254" s="5"/>
      <c r="AH254" s="20"/>
    </row>
    <row r="255" spans="1:34" s="5" customFormat="1" ht="24.95" hidden="1" customHeight="1">
      <c r="A255" s="10"/>
      <c r="B255" s="495"/>
      <c r="C255" s="399"/>
      <c r="D255" s="399"/>
      <c r="E255" s="399"/>
      <c r="F255" s="399"/>
      <c r="G255" s="402"/>
      <c r="H255" s="405"/>
      <c r="I255" s="408"/>
      <c r="J255" s="667"/>
      <c r="K255" s="135">
        <v>451215</v>
      </c>
      <c r="L255" s="667"/>
      <c r="M255" s="135">
        <v>461915</v>
      </c>
      <c r="N255" s="411"/>
      <c r="O255" s="411"/>
      <c r="P255" s="414"/>
      <c r="Q255" s="417"/>
      <c r="R255" s="417"/>
      <c r="S255" s="420">
        <f>IF(COUNTIF(J255:M257,"CUMPLE")&gt;=1,(G255*I255),0)* (IF(N255="PRESENTÓ CERTIFICADO",1,0))* (IF(O255="ACORDE A ITEM 5.2.1 (T.R.)",1,0) )* ( IF(OR(Q255="SIN OBSERVACIÓN", Q255="REQUERIMIENTOS SUBSANADOS"),1,0)) *(IF(OR(R255="NINGUNO", R255="CUMPLEN CON LO SOLICITADO"),1,0))</f>
        <v>0</v>
      </c>
      <c r="T255" s="448"/>
      <c r="W255" s="36"/>
      <c r="X255" s="36"/>
      <c r="Y255" s="36"/>
      <c r="Z255" s="36"/>
      <c r="AA255" s="36"/>
      <c r="AB255" s="36"/>
      <c r="AC255" s="36"/>
      <c r="AH255" s="8"/>
    </row>
    <row r="256" spans="1:34" s="5" customFormat="1" ht="24.95" hidden="1" customHeight="1">
      <c r="A256" s="10"/>
      <c r="B256" s="496"/>
      <c r="C256" s="400"/>
      <c r="D256" s="400"/>
      <c r="E256" s="400"/>
      <c r="F256" s="400"/>
      <c r="G256" s="403"/>
      <c r="H256" s="406"/>
      <c r="I256" s="409"/>
      <c r="J256" s="667"/>
      <c r="K256" s="135">
        <v>461715</v>
      </c>
      <c r="L256" s="667"/>
      <c r="M256" s="135">
        <v>721517</v>
      </c>
      <c r="N256" s="412"/>
      <c r="O256" s="412"/>
      <c r="P256" s="415"/>
      <c r="Q256" s="418"/>
      <c r="R256" s="418"/>
      <c r="S256" s="421"/>
      <c r="T256" s="449"/>
      <c r="W256" s="36"/>
      <c r="X256" s="36"/>
      <c r="Y256" s="36"/>
      <c r="Z256" s="36"/>
      <c r="AA256" s="36"/>
      <c r="AB256" s="36"/>
      <c r="AC256" s="36"/>
      <c r="AH256" s="8"/>
    </row>
    <row r="257" spans="1:34" s="5" customFormat="1" ht="24.95" hidden="1" customHeight="1">
      <c r="A257" s="10"/>
      <c r="B257" s="497"/>
      <c r="C257" s="401"/>
      <c r="D257" s="401"/>
      <c r="E257" s="401"/>
      <c r="F257" s="401"/>
      <c r="G257" s="404"/>
      <c r="H257" s="407"/>
      <c r="I257" s="410"/>
      <c r="J257" s="667"/>
      <c r="K257" s="135">
        <v>461716</v>
      </c>
      <c r="L257" s="667"/>
      <c r="M257" s="135"/>
      <c r="N257" s="413"/>
      <c r="O257" s="413"/>
      <c r="P257" s="416"/>
      <c r="Q257" s="419"/>
      <c r="R257" s="419"/>
      <c r="S257" s="422"/>
      <c r="T257" s="449"/>
      <c r="W257" s="36"/>
      <c r="X257" s="36"/>
      <c r="Y257" s="36"/>
      <c r="Z257" s="36"/>
      <c r="AA257" s="36"/>
      <c r="AB257" s="36"/>
      <c r="AC257" s="36"/>
    </row>
    <row r="258" spans="1:34" s="5" customFormat="1" ht="24.95" hidden="1" customHeight="1">
      <c r="A258" s="10"/>
      <c r="B258" s="495"/>
      <c r="C258" s="433"/>
      <c r="D258" s="433"/>
      <c r="E258" s="433"/>
      <c r="F258" s="433"/>
      <c r="G258" s="436"/>
      <c r="H258" s="405"/>
      <c r="I258" s="439"/>
      <c r="J258" s="667"/>
      <c r="K258" s="135">
        <v>451215</v>
      </c>
      <c r="L258" s="667"/>
      <c r="M258" s="135">
        <v>461915</v>
      </c>
      <c r="N258" s="411"/>
      <c r="O258" s="411"/>
      <c r="P258" s="442"/>
      <c r="Q258" s="445"/>
      <c r="R258" s="445"/>
      <c r="S258" s="420">
        <f t="shared" ref="S258" si="49">IF(COUNTIF(J258:M260,"CUMPLE")&gt;=1,(G258*I258),0)* (IF(N258="PRESENTÓ CERTIFICADO",1,0))* (IF(O258="ACORDE A ITEM 5.2.1 (T.R.)",1,0) )* ( IF(OR(Q258="SIN OBSERVACIÓN", Q258="REQUERIMIENTOS SUBSANADOS"),1,0)) *(IF(OR(R258="NINGUNO", R258="CUMPLEN CON LO SOLICITADO"),1,0))</f>
        <v>0</v>
      </c>
      <c r="T258" s="449"/>
      <c r="W258" s="36"/>
      <c r="X258" s="36"/>
      <c r="Y258" s="36"/>
      <c r="Z258" s="36"/>
      <c r="AA258" s="36"/>
      <c r="AB258" s="36"/>
      <c r="AC258" s="36"/>
    </row>
    <row r="259" spans="1:34" s="5" customFormat="1" ht="24.95" hidden="1" customHeight="1">
      <c r="A259" s="10"/>
      <c r="B259" s="496"/>
      <c r="C259" s="434"/>
      <c r="D259" s="434"/>
      <c r="E259" s="434"/>
      <c r="F259" s="434"/>
      <c r="G259" s="437"/>
      <c r="H259" s="406"/>
      <c r="I259" s="440"/>
      <c r="J259" s="667"/>
      <c r="K259" s="135">
        <v>461715</v>
      </c>
      <c r="L259" s="667"/>
      <c r="M259" s="135">
        <v>721517</v>
      </c>
      <c r="N259" s="412"/>
      <c r="O259" s="412"/>
      <c r="P259" s="443"/>
      <c r="Q259" s="446"/>
      <c r="R259" s="446"/>
      <c r="S259" s="421"/>
      <c r="T259" s="449"/>
      <c r="W259" s="36"/>
      <c r="X259" s="36"/>
      <c r="Y259" s="36"/>
      <c r="Z259" s="36"/>
      <c r="AA259" s="36"/>
      <c r="AB259" s="36"/>
      <c r="AC259" s="36"/>
    </row>
    <row r="260" spans="1:34" s="5" customFormat="1" ht="24.95" hidden="1" customHeight="1">
      <c r="A260" s="10"/>
      <c r="B260" s="497"/>
      <c r="C260" s="435"/>
      <c r="D260" s="435"/>
      <c r="E260" s="435"/>
      <c r="F260" s="435"/>
      <c r="G260" s="438"/>
      <c r="H260" s="407"/>
      <c r="I260" s="441"/>
      <c r="J260" s="667"/>
      <c r="K260" s="135">
        <v>461716</v>
      </c>
      <c r="L260" s="667"/>
      <c r="M260" s="135"/>
      <c r="N260" s="413"/>
      <c r="O260" s="413"/>
      <c r="P260" s="444"/>
      <c r="Q260" s="447"/>
      <c r="R260" s="447"/>
      <c r="S260" s="422"/>
      <c r="T260" s="449"/>
      <c r="W260" s="36"/>
      <c r="X260" s="36"/>
      <c r="Y260" s="36"/>
      <c r="Z260" s="36"/>
    </row>
    <row r="261" spans="1:34" s="5" customFormat="1" ht="24.95" hidden="1" customHeight="1">
      <c r="A261" s="10"/>
      <c r="B261" s="495"/>
      <c r="C261" s="399"/>
      <c r="D261" s="399"/>
      <c r="E261" s="399"/>
      <c r="F261" s="399"/>
      <c r="G261" s="402"/>
      <c r="H261" s="405"/>
      <c r="I261" s="408"/>
      <c r="J261" s="667"/>
      <c r="K261" s="135">
        <v>451215</v>
      </c>
      <c r="L261" s="667"/>
      <c r="M261" s="135">
        <v>461915</v>
      </c>
      <c r="N261" s="411"/>
      <c r="O261" s="411"/>
      <c r="P261" s="414"/>
      <c r="Q261" s="417"/>
      <c r="R261" s="417"/>
      <c r="S261" s="420">
        <f t="shared" ref="S261" si="50">IF(COUNTIF(J261:M263,"CUMPLE")&gt;=1,(G261*I261),0)* (IF(N261="PRESENTÓ CERTIFICADO",1,0))* (IF(O261="ACORDE A ITEM 5.2.1 (T.R.)",1,0) )* ( IF(OR(Q261="SIN OBSERVACIÓN", Q261="REQUERIMIENTOS SUBSANADOS"),1,0)) *(IF(OR(R261="NINGUNO", R261="CUMPLEN CON LO SOLICITADO"),1,0))</f>
        <v>0</v>
      </c>
      <c r="T261" s="449"/>
      <c r="W261" s="36"/>
      <c r="X261" s="36"/>
      <c r="Y261" s="36"/>
      <c r="Z261" s="36"/>
      <c r="AA261" s="2"/>
      <c r="AB261" s="2"/>
      <c r="AC261" s="2"/>
      <c r="AD261" s="2"/>
      <c r="AE261" s="2"/>
      <c r="AF261" s="2"/>
      <c r="AG261" s="2"/>
    </row>
    <row r="262" spans="1:34" s="5" customFormat="1" ht="24.95" hidden="1" customHeight="1">
      <c r="A262" s="10"/>
      <c r="B262" s="496"/>
      <c r="C262" s="400"/>
      <c r="D262" s="400"/>
      <c r="E262" s="400"/>
      <c r="F262" s="400"/>
      <c r="G262" s="403"/>
      <c r="H262" s="406"/>
      <c r="I262" s="409"/>
      <c r="J262" s="667"/>
      <c r="K262" s="135">
        <v>461715</v>
      </c>
      <c r="L262" s="667"/>
      <c r="M262" s="135">
        <v>721517</v>
      </c>
      <c r="N262" s="412"/>
      <c r="O262" s="412"/>
      <c r="P262" s="415"/>
      <c r="Q262" s="418"/>
      <c r="R262" s="418"/>
      <c r="S262" s="421"/>
      <c r="T262" s="449"/>
      <c r="W262" s="36"/>
      <c r="X262" s="36"/>
      <c r="Y262" s="36"/>
      <c r="Z262" s="36"/>
    </row>
    <row r="263" spans="1:34" s="5" customFormat="1" ht="24.95" hidden="1" customHeight="1">
      <c r="A263" s="10"/>
      <c r="B263" s="497"/>
      <c r="C263" s="401"/>
      <c r="D263" s="401"/>
      <c r="E263" s="401"/>
      <c r="F263" s="401"/>
      <c r="G263" s="404"/>
      <c r="H263" s="407"/>
      <c r="I263" s="410"/>
      <c r="J263" s="667"/>
      <c r="K263" s="135">
        <v>461716</v>
      </c>
      <c r="L263" s="667"/>
      <c r="M263" s="135"/>
      <c r="N263" s="413"/>
      <c r="O263" s="413"/>
      <c r="P263" s="416"/>
      <c r="Q263" s="419"/>
      <c r="R263" s="419"/>
      <c r="S263" s="422"/>
      <c r="T263" s="449"/>
      <c r="W263" s="36"/>
      <c r="X263" s="36"/>
      <c r="Y263" s="36"/>
      <c r="Z263" s="36"/>
      <c r="AA263" s="20"/>
      <c r="AB263" s="20"/>
      <c r="AC263" s="20"/>
      <c r="AD263" s="20"/>
      <c r="AE263" s="20"/>
      <c r="AF263" s="20"/>
      <c r="AG263" s="20"/>
    </row>
    <row r="264" spans="1:34" s="5" customFormat="1" ht="24.95" hidden="1" customHeight="1">
      <c r="A264" s="10"/>
      <c r="B264" s="495"/>
      <c r="C264" s="433"/>
      <c r="D264" s="433"/>
      <c r="E264" s="433"/>
      <c r="F264" s="433"/>
      <c r="G264" s="436"/>
      <c r="H264" s="405"/>
      <c r="I264" s="439"/>
      <c r="J264" s="667"/>
      <c r="K264" s="135">
        <v>451215</v>
      </c>
      <c r="L264" s="667"/>
      <c r="M264" s="135">
        <v>461915</v>
      </c>
      <c r="N264" s="411"/>
      <c r="O264" s="411"/>
      <c r="P264" s="442"/>
      <c r="Q264" s="445"/>
      <c r="R264" s="445"/>
      <c r="S264" s="420">
        <f t="shared" ref="S264" si="51">IF(COUNTIF(J264:M266,"CUMPLE")&gt;=1,(G264*I264),0)* (IF(N264="PRESENTÓ CERTIFICADO",1,0))* (IF(O264="ACORDE A ITEM 5.2.1 (T.R.)",1,0) )* ( IF(OR(Q264="SIN OBSERVACIÓN", Q264="REQUERIMIENTOS SUBSANADOS"),1,0)) *(IF(OR(R264="NINGUNO", R264="CUMPLEN CON LO SOLICITADO"),1,0))</f>
        <v>0</v>
      </c>
      <c r="T264" s="449"/>
      <c r="W264" s="36"/>
      <c r="X264" s="36"/>
      <c r="Y264" s="36"/>
      <c r="Z264" s="36"/>
      <c r="AA264" s="20"/>
      <c r="AB264" s="20"/>
      <c r="AC264" s="20"/>
      <c r="AD264" s="20"/>
      <c r="AE264" s="20"/>
      <c r="AF264" s="20"/>
      <c r="AG264" s="20"/>
    </row>
    <row r="265" spans="1:34" s="5" customFormat="1" ht="24.95" hidden="1" customHeight="1">
      <c r="A265" s="10"/>
      <c r="B265" s="496"/>
      <c r="C265" s="434"/>
      <c r="D265" s="434"/>
      <c r="E265" s="434"/>
      <c r="F265" s="434"/>
      <c r="G265" s="437"/>
      <c r="H265" s="406"/>
      <c r="I265" s="440"/>
      <c r="J265" s="667"/>
      <c r="K265" s="135">
        <v>461715</v>
      </c>
      <c r="L265" s="667"/>
      <c r="M265" s="135">
        <v>721517</v>
      </c>
      <c r="N265" s="412"/>
      <c r="O265" s="412"/>
      <c r="P265" s="443"/>
      <c r="Q265" s="446"/>
      <c r="R265" s="446"/>
      <c r="S265" s="421"/>
      <c r="T265" s="449"/>
      <c r="W265" s="36"/>
      <c r="X265" s="36"/>
      <c r="Y265" s="36"/>
      <c r="Z265" s="36"/>
      <c r="AA265" s="20"/>
      <c r="AB265" s="20"/>
      <c r="AC265" s="20"/>
      <c r="AD265" s="20"/>
      <c r="AE265" s="20"/>
      <c r="AF265" s="20"/>
      <c r="AG265" s="20"/>
    </row>
    <row r="266" spans="1:34" s="5" customFormat="1" ht="24.95" hidden="1" customHeight="1">
      <c r="A266" s="10"/>
      <c r="B266" s="497"/>
      <c r="C266" s="435"/>
      <c r="D266" s="435"/>
      <c r="E266" s="435"/>
      <c r="F266" s="435"/>
      <c r="G266" s="438"/>
      <c r="H266" s="407"/>
      <c r="I266" s="441"/>
      <c r="J266" s="667"/>
      <c r="K266" s="135">
        <v>461716</v>
      </c>
      <c r="L266" s="667"/>
      <c r="M266" s="135"/>
      <c r="N266" s="413"/>
      <c r="O266" s="413"/>
      <c r="P266" s="444"/>
      <c r="Q266" s="447"/>
      <c r="R266" s="447"/>
      <c r="S266" s="422"/>
      <c r="T266" s="449"/>
      <c r="W266" s="36"/>
      <c r="X266" s="36"/>
      <c r="Y266" s="36"/>
      <c r="Z266" s="36"/>
      <c r="AA266" s="36"/>
      <c r="AB266" s="36"/>
      <c r="AC266" s="36"/>
      <c r="AD266" s="8"/>
      <c r="AE266" s="8"/>
      <c r="AF266" s="8"/>
      <c r="AG266" s="8"/>
    </row>
    <row r="267" spans="1:34" s="5" customFormat="1" ht="24.95" hidden="1" customHeight="1">
      <c r="A267" s="10"/>
      <c r="B267" s="495"/>
      <c r="C267" s="399"/>
      <c r="D267" s="399"/>
      <c r="E267" s="399"/>
      <c r="F267" s="399"/>
      <c r="G267" s="402"/>
      <c r="H267" s="405"/>
      <c r="I267" s="408"/>
      <c r="J267" s="667"/>
      <c r="K267" s="135">
        <v>451215</v>
      </c>
      <c r="L267" s="667"/>
      <c r="M267" s="135">
        <v>461915</v>
      </c>
      <c r="N267" s="411"/>
      <c r="O267" s="411"/>
      <c r="P267" s="414"/>
      <c r="Q267" s="417"/>
      <c r="R267" s="417"/>
      <c r="S267" s="420">
        <f t="shared" ref="S267" si="52">IF(COUNTIF(J267:M269,"CUMPLE")&gt;=1,(G267*I267),0)* (IF(N267="PRESENTÓ CERTIFICADO",1,0))* (IF(O267="ACORDE A ITEM 5.2.1 (T.R.)",1,0) )* ( IF(OR(Q267="SIN OBSERVACIÓN", Q267="REQUERIMIENTOS SUBSANADOS"),1,0)) *(IF(OR(R267="NINGUNO", R267="CUMPLEN CON LO SOLICITADO"),1,0))</f>
        <v>0</v>
      </c>
      <c r="T267" s="449"/>
      <c r="W267" s="36"/>
      <c r="X267" s="36"/>
      <c r="Y267" s="36"/>
      <c r="Z267" s="36"/>
      <c r="AA267" s="36"/>
      <c r="AB267" s="36"/>
      <c r="AC267" s="36"/>
      <c r="AD267" s="8"/>
      <c r="AE267" s="8"/>
      <c r="AF267" s="8"/>
      <c r="AG267" s="8"/>
    </row>
    <row r="268" spans="1:34" s="5" customFormat="1" ht="24.95" hidden="1" customHeight="1">
      <c r="A268" s="10"/>
      <c r="B268" s="496"/>
      <c r="C268" s="400"/>
      <c r="D268" s="400"/>
      <c r="E268" s="400"/>
      <c r="F268" s="400"/>
      <c r="G268" s="403"/>
      <c r="H268" s="406"/>
      <c r="I268" s="409"/>
      <c r="J268" s="667"/>
      <c r="K268" s="135">
        <v>461715</v>
      </c>
      <c r="L268" s="667"/>
      <c r="M268" s="135">
        <v>721517</v>
      </c>
      <c r="N268" s="412"/>
      <c r="O268" s="412"/>
      <c r="P268" s="415"/>
      <c r="Q268" s="418"/>
      <c r="R268" s="418"/>
      <c r="S268" s="421"/>
      <c r="T268" s="449"/>
      <c r="W268" s="36"/>
      <c r="X268" s="36"/>
      <c r="Y268" s="36"/>
      <c r="Z268" s="36"/>
      <c r="AA268" s="36"/>
      <c r="AB268" s="36"/>
      <c r="AC268" s="36"/>
    </row>
    <row r="269" spans="1:34" s="5" customFormat="1" ht="24.95" hidden="1" customHeight="1">
      <c r="A269" s="10"/>
      <c r="B269" s="497"/>
      <c r="C269" s="401"/>
      <c r="D269" s="401"/>
      <c r="E269" s="401"/>
      <c r="F269" s="401"/>
      <c r="G269" s="404"/>
      <c r="H269" s="407"/>
      <c r="I269" s="410"/>
      <c r="J269" s="667"/>
      <c r="K269" s="135">
        <v>461716</v>
      </c>
      <c r="L269" s="667"/>
      <c r="M269" s="135"/>
      <c r="N269" s="413"/>
      <c r="O269" s="413"/>
      <c r="P269" s="416"/>
      <c r="Q269" s="419"/>
      <c r="R269" s="419"/>
      <c r="S269" s="422"/>
      <c r="T269" s="450"/>
      <c r="W269" s="36"/>
      <c r="X269" s="36"/>
      <c r="Y269" s="36"/>
      <c r="Z269" s="36"/>
      <c r="AA269" s="36"/>
      <c r="AB269" s="36"/>
      <c r="AC269" s="36"/>
    </row>
    <row r="270" spans="1:34" s="2" customFormat="1" ht="24.95" hidden="1" customHeight="1">
      <c r="B270" s="423"/>
      <c r="C270" s="424"/>
      <c r="D270" s="424"/>
      <c r="E270" s="424"/>
      <c r="F270" s="424"/>
      <c r="G270" s="424"/>
      <c r="H270" s="424"/>
      <c r="I270" s="424"/>
      <c r="J270" s="424"/>
      <c r="K270" s="424"/>
      <c r="L270" s="424"/>
      <c r="M270" s="424"/>
      <c r="N270" s="424"/>
      <c r="O270" s="425"/>
      <c r="P270" s="429" t="s">
        <v>21</v>
      </c>
      <c r="Q270" s="430"/>
      <c r="R270" s="7"/>
      <c r="S270" s="6">
        <f>IF(T255="SI",SUM(S255:S269),0)</f>
        <v>0</v>
      </c>
      <c r="T270" s="431" t="str">
        <f>IF(S271=" "," ",IF(S271&gt;=$H$6,"CUMPLE","NO CUMPLE"))</f>
        <v>NO CUMPLE</v>
      </c>
      <c r="W270" s="36"/>
      <c r="X270" s="36"/>
      <c r="Y270" s="36"/>
      <c r="Z270" s="36"/>
      <c r="AA270" s="36"/>
      <c r="AB270" s="36"/>
      <c r="AC270" s="36"/>
      <c r="AD270" s="5"/>
      <c r="AE270" s="5"/>
      <c r="AF270" s="5"/>
      <c r="AG270" s="5"/>
      <c r="AH270" s="5"/>
    </row>
    <row r="271" spans="1:34" s="5" customFormat="1" ht="24.95" hidden="1" customHeight="1">
      <c r="B271" s="426"/>
      <c r="C271" s="427"/>
      <c r="D271" s="427"/>
      <c r="E271" s="427"/>
      <c r="F271" s="427"/>
      <c r="G271" s="427"/>
      <c r="H271" s="427"/>
      <c r="I271" s="427"/>
      <c r="J271" s="427"/>
      <c r="K271" s="427"/>
      <c r="L271" s="427"/>
      <c r="M271" s="427"/>
      <c r="N271" s="427"/>
      <c r="O271" s="428"/>
      <c r="P271" s="429" t="s">
        <v>23</v>
      </c>
      <c r="Q271" s="430"/>
      <c r="R271" s="7"/>
      <c r="S271" s="74">
        <f>IFERROR((S270/$P$6)," ")</f>
        <v>0</v>
      </c>
      <c r="T271" s="432"/>
      <c r="W271" s="36"/>
      <c r="X271" s="36"/>
      <c r="Y271" s="36"/>
      <c r="Z271" s="36"/>
      <c r="AA271" s="36"/>
      <c r="AB271" s="36"/>
      <c r="AC271" s="36"/>
    </row>
    <row r="272" spans="1:34" ht="30" hidden="1" customHeight="1">
      <c r="AA272" s="36"/>
      <c r="AB272" s="36"/>
      <c r="AC272" s="36"/>
      <c r="AD272" s="5"/>
      <c r="AE272" s="5"/>
      <c r="AF272" s="5"/>
      <c r="AG272" s="5"/>
      <c r="AH272" s="2"/>
    </row>
    <row r="273" spans="1:34" ht="30" hidden="1" customHeight="1">
      <c r="AA273" s="36"/>
      <c r="AB273" s="36"/>
      <c r="AC273" s="36"/>
      <c r="AD273" s="5"/>
      <c r="AE273" s="5"/>
      <c r="AF273" s="5"/>
      <c r="AG273" s="5"/>
      <c r="AH273" s="5"/>
    </row>
    <row r="274" spans="1:34" ht="36" hidden="1" customHeight="1">
      <c r="B274" s="94">
        <v>13</v>
      </c>
      <c r="C274" s="486" t="s">
        <v>75</v>
      </c>
      <c r="D274" s="487"/>
      <c r="E274" s="488"/>
      <c r="F274" s="489" t="str">
        <f>IFERROR(VLOOKUP(B274,LISTA_OFERENTES,2,FALSE)," ")</f>
        <v>M</v>
      </c>
      <c r="G274" s="490"/>
      <c r="H274" s="490"/>
      <c r="I274" s="490"/>
      <c r="J274" s="490"/>
      <c r="K274" s="490"/>
      <c r="L274" s="490"/>
      <c r="M274" s="490"/>
      <c r="N274" s="490"/>
      <c r="O274" s="491"/>
      <c r="P274" s="492" t="s">
        <v>102</v>
      </c>
      <c r="Q274" s="493"/>
      <c r="R274" s="494"/>
      <c r="S274" s="1">
        <f>5-(INT(COUNTBLANK(C277:C291))-10)</f>
        <v>0</v>
      </c>
      <c r="T274" s="2"/>
      <c r="AA274" s="36"/>
      <c r="AB274" s="36"/>
      <c r="AC274" s="36"/>
      <c r="AD274" s="5"/>
      <c r="AE274" s="5"/>
      <c r="AF274" s="5"/>
      <c r="AG274" s="5"/>
    </row>
    <row r="275" spans="1:34" s="8" customFormat="1" ht="30" hidden="1" customHeight="1">
      <c r="B275" s="460" t="s">
        <v>43</v>
      </c>
      <c r="C275" s="462" t="s">
        <v>14</v>
      </c>
      <c r="D275" s="462" t="s">
        <v>15</v>
      </c>
      <c r="E275" s="462" t="s">
        <v>16</v>
      </c>
      <c r="F275" s="462" t="s">
        <v>17</v>
      </c>
      <c r="G275" s="462" t="s">
        <v>18</v>
      </c>
      <c r="H275" s="462" t="s">
        <v>19</v>
      </c>
      <c r="I275" s="462" t="s">
        <v>20</v>
      </c>
      <c r="J275" s="464" t="s">
        <v>50</v>
      </c>
      <c r="K275" s="465"/>
      <c r="L275" s="465"/>
      <c r="M275" s="466"/>
      <c r="N275" s="462" t="s">
        <v>76</v>
      </c>
      <c r="O275" s="462" t="s">
        <v>77</v>
      </c>
      <c r="P275" s="4" t="s">
        <v>78</v>
      </c>
      <c r="Q275" s="4"/>
      <c r="R275" s="462" t="s">
        <v>79</v>
      </c>
      <c r="S275" s="462" t="s">
        <v>80</v>
      </c>
      <c r="T275" s="462" t="str">
        <f>T11</f>
        <v>CUMPLE CON EL REQUERIMIENTO OBLIGATORIO DE QUE CADA CERTIFICADO DEBE ESTAR SOPORTADO EN MÍNIMO DOS DE LOS CÓDIGOS UNSPSC?</v>
      </c>
      <c r="U275" s="9"/>
      <c r="V275" s="9"/>
      <c r="W275" s="36"/>
      <c r="X275" s="36"/>
      <c r="Y275" s="36"/>
      <c r="Z275" s="36"/>
      <c r="AA275" s="36"/>
      <c r="AB275" s="36"/>
      <c r="AC275" s="36"/>
      <c r="AD275" s="5"/>
      <c r="AE275" s="5"/>
      <c r="AF275" s="5"/>
      <c r="AG275" s="5"/>
      <c r="AH275" s="20"/>
    </row>
    <row r="276" spans="1:34" s="8" customFormat="1" ht="105" hidden="1" customHeight="1">
      <c r="B276" s="461"/>
      <c r="C276" s="463"/>
      <c r="D276" s="463"/>
      <c r="E276" s="463"/>
      <c r="F276" s="463"/>
      <c r="G276" s="463"/>
      <c r="H276" s="463"/>
      <c r="I276" s="463"/>
      <c r="J276" s="467" t="s">
        <v>82</v>
      </c>
      <c r="K276" s="468"/>
      <c r="L276" s="468"/>
      <c r="M276" s="469"/>
      <c r="N276" s="463"/>
      <c r="O276" s="463"/>
      <c r="P276" s="3" t="s">
        <v>12</v>
      </c>
      <c r="Q276" s="3" t="s">
        <v>81</v>
      </c>
      <c r="R276" s="463"/>
      <c r="S276" s="463"/>
      <c r="T276" s="463"/>
      <c r="U276" s="9"/>
      <c r="V276" s="9"/>
      <c r="W276" s="36"/>
      <c r="X276" s="36"/>
      <c r="Y276" s="36"/>
      <c r="Z276" s="36"/>
      <c r="AA276" s="36"/>
      <c r="AB276" s="36"/>
      <c r="AC276" s="36"/>
      <c r="AD276" s="5"/>
      <c r="AE276" s="5"/>
      <c r="AF276" s="5"/>
      <c r="AG276" s="5"/>
      <c r="AH276" s="20"/>
    </row>
    <row r="277" spans="1:34" s="5" customFormat="1" ht="24.95" hidden="1" customHeight="1">
      <c r="A277" s="10"/>
      <c r="B277" s="495">
        <v>1</v>
      </c>
      <c r="C277" s="399"/>
      <c r="D277" s="399"/>
      <c r="E277" s="399"/>
      <c r="F277" s="399"/>
      <c r="G277" s="402"/>
      <c r="H277" s="405"/>
      <c r="I277" s="408"/>
      <c r="J277" s="667"/>
      <c r="K277" s="135">
        <v>451215</v>
      </c>
      <c r="L277" s="667"/>
      <c r="M277" s="135">
        <v>461915</v>
      </c>
      <c r="N277" s="411"/>
      <c r="O277" s="411"/>
      <c r="P277" s="414"/>
      <c r="Q277" s="417"/>
      <c r="R277" s="417"/>
      <c r="S277" s="420">
        <f>IF(COUNTIF(J277:M279,"CUMPLE")&gt;=1,(G277*I277),0)* (IF(N277="PRESENTÓ CERTIFICADO",1,0))* (IF(O277="ACORDE A ITEM 5.2.1 (T.R.)",1,0) )* ( IF(OR(Q277="SIN OBSERVACIÓN", Q277="REQUERIMIENTOS SUBSANADOS"),1,0)) *(IF(OR(R277="NINGUNO", R277="CUMPLEN CON LO SOLICITADO"),1,0))</f>
        <v>0</v>
      </c>
      <c r="T277" s="448"/>
      <c r="W277" s="36"/>
      <c r="X277" s="36"/>
      <c r="Y277" s="36"/>
      <c r="Z277" s="36"/>
      <c r="AA277" s="36"/>
      <c r="AB277" s="36"/>
      <c r="AC277" s="36"/>
      <c r="AH277" s="8"/>
    </row>
    <row r="278" spans="1:34" s="5" customFormat="1" ht="24.95" hidden="1" customHeight="1">
      <c r="A278" s="10"/>
      <c r="B278" s="496"/>
      <c r="C278" s="400"/>
      <c r="D278" s="400"/>
      <c r="E278" s="400"/>
      <c r="F278" s="400"/>
      <c r="G278" s="403"/>
      <c r="H278" s="406"/>
      <c r="I278" s="409"/>
      <c r="J278" s="667"/>
      <c r="K278" s="135">
        <v>461715</v>
      </c>
      <c r="L278" s="667"/>
      <c r="M278" s="135">
        <v>721517</v>
      </c>
      <c r="N278" s="412"/>
      <c r="O278" s="412"/>
      <c r="P278" s="415"/>
      <c r="Q278" s="418"/>
      <c r="R278" s="418"/>
      <c r="S278" s="421"/>
      <c r="T278" s="449"/>
      <c r="W278" s="36"/>
      <c r="X278" s="36"/>
      <c r="Y278" s="36"/>
      <c r="Z278" s="36"/>
      <c r="AA278" s="36"/>
      <c r="AB278" s="36"/>
      <c r="AC278" s="36"/>
      <c r="AH278" s="8"/>
    </row>
    <row r="279" spans="1:34" s="5" customFormat="1" ht="24.95" hidden="1" customHeight="1">
      <c r="A279" s="10"/>
      <c r="B279" s="497"/>
      <c r="C279" s="401"/>
      <c r="D279" s="401"/>
      <c r="E279" s="401"/>
      <c r="F279" s="401"/>
      <c r="G279" s="404"/>
      <c r="H279" s="407"/>
      <c r="I279" s="410"/>
      <c r="J279" s="667"/>
      <c r="K279" s="135">
        <v>461716</v>
      </c>
      <c r="L279" s="667"/>
      <c r="M279" s="135"/>
      <c r="N279" s="413"/>
      <c r="O279" s="413"/>
      <c r="P279" s="416"/>
      <c r="Q279" s="419"/>
      <c r="R279" s="419"/>
      <c r="S279" s="422"/>
      <c r="T279" s="449"/>
      <c r="W279" s="36"/>
      <c r="X279" s="36"/>
      <c r="Y279" s="36"/>
      <c r="Z279" s="36"/>
      <c r="AA279" s="36"/>
      <c r="AB279" s="36"/>
      <c r="AC279" s="36"/>
    </row>
    <row r="280" spans="1:34" s="5" customFormat="1" ht="24.95" hidden="1" customHeight="1">
      <c r="A280" s="10"/>
      <c r="B280" s="495">
        <v>2</v>
      </c>
      <c r="C280" s="433"/>
      <c r="D280" s="433"/>
      <c r="E280" s="433"/>
      <c r="F280" s="433"/>
      <c r="G280" s="436"/>
      <c r="H280" s="405"/>
      <c r="I280" s="439"/>
      <c r="J280" s="667"/>
      <c r="K280" s="135">
        <v>451215</v>
      </c>
      <c r="L280" s="667"/>
      <c r="M280" s="135">
        <v>461915</v>
      </c>
      <c r="N280" s="411"/>
      <c r="O280" s="411"/>
      <c r="P280" s="442"/>
      <c r="Q280" s="445"/>
      <c r="R280" s="445"/>
      <c r="S280" s="420">
        <f t="shared" ref="S280" si="53">IF(COUNTIF(J280:M282,"CUMPLE")&gt;=1,(G280*I280),0)* (IF(N280="PRESENTÓ CERTIFICADO",1,0))* (IF(O280="ACORDE A ITEM 5.2.1 (T.R.)",1,0) )* ( IF(OR(Q280="SIN OBSERVACIÓN", Q280="REQUERIMIENTOS SUBSANADOS"),1,0)) *(IF(OR(R280="NINGUNO", R280="CUMPLEN CON LO SOLICITADO"),1,0))</f>
        <v>0</v>
      </c>
      <c r="T280" s="449"/>
      <c r="W280" s="36"/>
      <c r="X280" s="36"/>
      <c r="Y280" s="36"/>
      <c r="Z280" s="36"/>
      <c r="AA280" s="36"/>
      <c r="AB280" s="36"/>
      <c r="AC280" s="36"/>
    </row>
    <row r="281" spans="1:34" s="5" customFormat="1" ht="24.95" hidden="1" customHeight="1">
      <c r="A281" s="10"/>
      <c r="B281" s="496"/>
      <c r="C281" s="434"/>
      <c r="D281" s="434"/>
      <c r="E281" s="434"/>
      <c r="F281" s="434"/>
      <c r="G281" s="437"/>
      <c r="H281" s="406"/>
      <c r="I281" s="440"/>
      <c r="J281" s="667"/>
      <c r="K281" s="135">
        <v>461715</v>
      </c>
      <c r="L281" s="667"/>
      <c r="M281" s="135">
        <v>721517</v>
      </c>
      <c r="N281" s="412"/>
      <c r="O281" s="412"/>
      <c r="P281" s="443"/>
      <c r="Q281" s="446"/>
      <c r="R281" s="446"/>
      <c r="S281" s="421"/>
      <c r="T281" s="449"/>
      <c r="W281" s="36"/>
      <c r="X281" s="36"/>
      <c r="Y281" s="36"/>
      <c r="Z281" s="36"/>
      <c r="AA281" s="36"/>
      <c r="AB281" s="36"/>
      <c r="AC281" s="36"/>
    </row>
    <row r="282" spans="1:34" s="5" customFormat="1" ht="24.95" hidden="1" customHeight="1">
      <c r="A282" s="10"/>
      <c r="B282" s="497"/>
      <c r="C282" s="435"/>
      <c r="D282" s="435"/>
      <c r="E282" s="435"/>
      <c r="F282" s="435"/>
      <c r="G282" s="438"/>
      <c r="H282" s="407"/>
      <c r="I282" s="441"/>
      <c r="J282" s="667"/>
      <c r="K282" s="135">
        <v>461716</v>
      </c>
      <c r="L282" s="667"/>
      <c r="M282" s="135"/>
      <c r="N282" s="413"/>
      <c r="O282" s="413"/>
      <c r="P282" s="444"/>
      <c r="Q282" s="447"/>
      <c r="R282" s="447"/>
      <c r="S282" s="422"/>
      <c r="T282" s="449"/>
      <c r="W282" s="36"/>
      <c r="X282" s="36"/>
      <c r="Y282" s="36"/>
      <c r="Z282" s="36"/>
    </row>
    <row r="283" spans="1:34" s="5" customFormat="1" ht="24.95" hidden="1" customHeight="1">
      <c r="A283" s="10"/>
      <c r="B283" s="495">
        <v>3</v>
      </c>
      <c r="C283" s="399"/>
      <c r="D283" s="399"/>
      <c r="E283" s="399"/>
      <c r="F283" s="399"/>
      <c r="G283" s="402"/>
      <c r="H283" s="405"/>
      <c r="I283" s="408"/>
      <c r="J283" s="667"/>
      <c r="K283" s="135">
        <v>451215</v>
      </c>
      <c r="L283" s="667"/>
      <c r="M283" s="135">
        <v>461915</v>
      </c>
      <c r="N283" s="411"/>
      <c r="O283" s="411"/>
      <c r="P283" s="414"/>
      <c r="Q283" s="417"/>
      <c r="R283" s="417"/>
      <c r="S283" s="420">
        <f t="shared" ref="S283" si="54">IF(COUNTIF(J283:M285,"CUMPLE")&gt;=1,(G283*I283),0)* (IF(N283="PRESENTÓ CERTIFICADO",1,0))* (IF(O283="ACORDE A ITEM 5.2.1 (T.R.)",1,0) )* ( IF(OR(Q283="SIN OBSERVACIÓN", Q283="REQUERIMIENTOS SUBSANADOS"),1,0)) *(IF(OR(R283="NINGUNO", R283="CUMPLEN CON LO SOLICITADO"),1,0))</f>
        <v>0</v>
      </c>
      <c r="T283" s="449"/>
      <c r="W283" s="36"/>
      <c r="X283" s="36"/>
      <c r="Y283" s="36"/>
      <c r="Z283" s="36"/>
      <c r="AA283" s="2"/>
      <c r="AB283" s="2"/>
      <c r="AC283" s="2"/>
      <c r="AD283" s="2"/>
      <c r="AE283" s="2"/>
      <c r="AF283" s="2"/>
      <c r="AG283" s="2"/>
    </row>
    <row r="284" spans="1:34" s="5" customFormat="1" ht="24.95" hidden="1" customHeight="1">
      <c r="A284" s="10"/>
      <c r="B284" s="496"/>
      <c r="C284" s="400"/>
      <c r="D284" s="400"/>
      <c r="E284" s="400"/>
      <c r="F284" s="400"/>
      <c r="G284" s="403"/>
      <c r="H284" s="406"/>
      <c r="I284" s="409"/>
      <c r="J284" s="667"/>
      <c r="K284" s="135">
        <v>461715</v>
      </c>
      <c r="L284" s="667"/>
      <c r="M284" s="135">
        <v>721517</v>
      </c>
      <c r="N284" s="412"/>
      <c r="O284" s="412"/>
      <c r="P284" s="415"/>
      <c r="Q284" s="418"/>
      <c r="R284" s="418"/>
      <c r="S284" s="421"/>
      <c r="T284" s="449"/>
      <c r="W284" s="36"/>
      <c r="X284" s="36"/>
      <c r="Y284" s="36"/>
      <c r="Z284" s="36"/>
    </row>
    <row r="285" spans="1:34" s="5" customFormat="1" ht="24.95" hidden="1" customHeight="1">
      <c r="A285" s="10"/>
      <c r="B285" s="497"/>
      <c r="C285" s="401"/>
      <c r="D285" s="401"/>
      <c r="E285" s="401"/>
      <c r="F285" s="401"/>
      <c r="G285" s="404"/>
      <c r="H285" s="407"/>
      <c r="I285" s="410"/>
      <c r="J285" s="667"/>
      <c r="K285" s="135">
        <v>461716</v>
      </c>
      <c r="L285" s="667"/>
      <c r="M285" s="135"/>
      <c r="N285" s="413"/>
      <c r="O285" s="413"/>
      <c r="P285" s="416"/>
      <c r="Q285" s="419"/>
      <c r="R285" s="419"/>
      <c r="S285" s="422"/>
      <c r="T285" s="449"/>
      <c r="W285" s="36"/>
      <c r="X285" s="36"/>
      <c r="Y285" s="36"/>
      <c r="Z285" s="36"/>
      <c r="AA285" s="20"/>
      <c r="AB285" s="20"/>
      <c r="AC285" s="20"/>
      <c r="AD285" s="20"/>
      <c r="AE285" s="20"/>
      <c r="AF285" s="20"/>
      <c r="AG285" s="20"/>
    </row>
    <row r="286" spans="1:34" s="5" customFormat="1" ht="24.95" hidden="1" customHeight="1">
      <c r="A286" s="10"/>
      <c r="B286" s="495">
        <v>4</v>
      </c>
      <c r="C286" s="433"/>
      <c r="D286" s="433"/>
      <c r="E286" s="433"/>
      <c r="F286" s="433"/>
      <c r="G286" s="436"/>
      <c r="H286" s="405"/>
      <c r="I286" s="439"/>
      <c r="J286" s="667"/>
      <c r="K286" s="135">
        <v>451215</v>
      </c>
      <c r="L286" s="667"/>
      <c r="M286" s="135">
        <v>461915</v>
      </c>
      <c r="N286" s="411"/>
      <c r="O286" s="411"/>
      <c r="P286" s="442"/>
      <c r="Q286" s="445"/>
      <c r="R286" s="445"/>
      <c r="S286" s="420">
        <f t="shared" ref="S286" si="55">IF(COUNTIF(J286:M288,"CUMPLE")&gt;=1,(G286*I286),0)* (IF(N286="PRESENTÓ CERTIFICADO",1,0))* (IF(O286="ACORDE A ITEM 5.2.1 (T.R.)",1,0) )* ( IF(OR(Q286="SIN OBSERVACIÓN", Q286="REQUERIMIENTOS SUBSANADOS"),1,0)) *(IF(OR(R286="NINGUNO", R286="CUMPLEN CON LO SOLICITADO"),1,0))</f>
        <v>0</v>
      </c>
      <c r="T286" s="449"/>
      <c r="W286" s="36"/>
      <c r="X286" s="36"/>
      <c r="Y286" s="36"/>
      <c r="Z286" s="36"/>
      <c r="AA286" s="20"/>
      <c r="AB286" s="20"/>
      <c r="AC286" s="20"/>
      <c r="AD286" s="20"/>
      <c r="AE286" s="20"/>
      <c r="AF286" s="20"/>
      <c r="AG286" s="20"/>
    </row>
    <row r="287" spans="1:34" s="5" customFormat="1" ht="24.95" hidden="1" customHeight="1">
      <c r="A287" s="10"/>
      <c r="B287" s="496"/>
      <c r="C287" s="434"/>
      <c r="D287" s="434"/>
      <c r="E287" s="434"/>
      <c r="F287" s="434"/>
      <c r="G287" s="437"/>
      <c r="H287" s="406"/>
      <c r="I287" s="440"/>
      <c r="J287" s="667"/>
      <c r="K287" s="135">
        <v>461715</v>
      </c>
      <c r="L287" s="667"/>
      <c r="M287" s="135">
        <v>721517</v>
      </c>
      <c r="N287" s="412"/>
      <c r="O287" s="412"/>
      <c r="P287" s="443"/>
      <c r="Q287" s="446"/>
      <c r="R287" s="446"/>
      <c r="S287" s="421"/>
      <c r="T287" s="449"/>
      <c r="W287" s="36"/>
      <c r="X287" s="36"/>
      <c r="Y287" s="36"/>
      <c r="Z287" s="36"/>
      <c r="AA287" s="20"/>
      <c r="AB287" s="20"/>
      <c r="AC287" s="20"/>
      <c r="AD287" s="20"/>
      <c r="AE287" s="20"/>
      <c r="AF287" s="20"/>
      <c r="AG287" s="20"/>
    </row>
    <row r="288" spans="1:34" s="5" customFormat="1" ht="24.95" hidden="1" customHeight="1">
      <c r="A288" s="10"/>
      <c r="B288" s="497"/>
      <c r="C288" s="435"/>
      <c r="D288" s="435"/>
      <c r="E288" s="435"/>
      <c r="F288" s="435"/>
      <c r="G288" s="438"/>
      <c r="H288" s="407"/>
      <c r="I288" s="441"/>
      <c r="J288" s="667"/>
      <c r="K288" s="135">
        <v>461716</v>
      </c>
      <c r="L288" s="667"/>
      <c r="M288" s="135"/>
      <c r="N288" s="413"/>
      <c r="O288" s="413"/>
      <c r="P288" s="444"/>
      <c r="Q288" s="447"/>
      <c r="R288" s="447"/>
      <c r="S288" s="422"/>
      <c r="T288" s="449"/>
      <c r="W288" s="36"/>
      <c r="X288" s="36"/>
      <c r="Y288" s="36"/>
      <c r="Z288" s="36"/>
      <c r="AA288" s="36"/>
      <c r="AB288" s="36"/>
      <c r="AC288" s="36"/>
      <c r="AD288" s="8"/>
      <c r="AE288" s="8"/>
      <c r="AF288" s="8"/>
      <c r="AG288" s="8"/>
    </row>
    <row r="289" spans="1:34" s="5" customFormat="1" ht="24.95" hidden="1" customHeight="1">
      <c r="A289" s="10"/>
      <c r="B289" s="495">
        <v>5</v>
      </c>
      <c r="C289" s="399"/>
      <c r="D289" s="399"/>
      <c r="E289" s="399"/>
      <c r="F289" s="399"/>
      <c r="G289" s="402"/>
      <c r="H289" s="405"/>
      <c r="I289" s="408"/>
      <c r="J289" s="667"/>
      <c r="K289" s="135">
        <v>451215</v>
      </c>
      <c r="L289" s="667"/>
      <c r="M289" s="135">
        <v>461915</v>
      </c>
      <c r="N289" s="411"/>
      <c r="O289" s="411"/>
      <c r="P289" s="414"/>
      <c r="Q289" s="417"/>
      <c r="R289" s="417"/>
      <c r="S289" s="420">
        <f t="shared" ref="S289" si="56">IF(COUNTIF(J289:M291,"CUMPLE")&gt;=1,(G289*I289),0)* (IF(N289="PRESENTÓ CERTIFICADO",1,0))* (IF(O289="ACORDE A ITEM 5.2.1 (T.R.)",1,0) )* ( IF(OR(Q289="SIN OBSERVACIÓN", Q289="REQUERIMIENTOS SUBSANADOS"),1,0)) *(IF(OR(R289="NINGUNO", R289="CUMPLEN CON LO SOLICITADO"),1,0))</f>
        <v>0</v>
      </c>
      <c r="T289" s="449"/>
      <c r="W289" s="36"/>
      <c r="X289" s="36"/>
      <c r="Y289" s="36"/>
      <c r="Z289" s="36"/>
      <c r="AA289" s="36"/>
      <c r="AB289" s="36"/>
      <c r="AC289" s="36"/>
      <c r="AD289" s="8"/>
      <c r="AE289" s="8"/>
      <c r="AF289" s="8"/>
      <c r="AG289" s="8"/>
    </row>
    <row r="290" spans="1:34" s="5" customFormat="1" ht="24.95" hidden="1" customHeight="1">
      <c r="A290" s="10"/>
      <c r="B290" s="496"/>
      <c r="C290" s="400"/>
      <c r="D290" s="400"/>
      <c r="E290" s="400"/>
      <c r="F290" s="400"/>
      <c r="G290" s="403"/>
      <c r="H290" s="406"/>
      <c r="I290" s="409"/>
      <c r="J290" s="667"/>
      <c r="K290" s="135">
        <v>461715</v>
      </c>
      <c r="L290" s="667"/>
      <c r="M290" s="135">
        <v>721517</v>
      </c>
      <c r="N290" s="412"/>
      <c r="O290" s="412"/>
      <c r="P290" s="415"/>
      <c r="Q290" s="418"/>
      <c r="R290" s="418"/>
      <c r="S290" s="421"/>
      <c r="T290" s="449"/>
      <c r="W290" s="36"/>
      <c r="X290" s="36"/>
      <c r="Y290" s="36"/>
      <c r="Z290" s="36"/>
      <c r="AA290" s="36"/>
      <c r="AB290" s="36"/>
      <c r="AC290" s="36"/>
    </row>
    <row r="291" spans="1:34" s="5" customFormat="1" ht="24.95" hidden="1" customHeight="1">
      <c r="A291" s="10"/>
      <c r="B291" s="497"/>
      <c r="C291" s="401"/>
      <c r="D291" s="401"/>
      <c r="E291" s="401"/>
      <c r="F291" s="401"/>
      <c r="G291" s="404"/>
      <c r="H291" s="407"/>
      <c r="I291" s="410"/>
      <c r="J291" s="667"/>
      <c r="K291" s="135">
        <v>461716</v>
      </c>
      <c r="L291" s="667"/>
      <c r="M291" s="135"/>
      <c r="N291" s="413"/>
      <c r="O291" s="413"/>
      <c r="P291" s="416"/>
      <c r="Q291" s="419"/>
      <c r="R291" s="419"/>
      <c r="S291" s="422"/>
      <c r="T291" s="450"/>
      <c r="W291" s="36"/>
      <c r="X291" s="36"/>
      <c r="Y291" s="36"/>
      <c r="Z291" s="36"/>
      <c r="AA291" s="36"/>
      <c r="AB291" s="36"/>
      <c r="AC291" s="36"/>
    </row>
    <row r="292" spans="1:34" s="2" customFormat="1" ht="24.95" hidden="1" customHeight="1">
      <c r="B292" s="423" t="str">
        <f>IF(S293=" "," ",IF(S293&gt;=$H$6,"CUMPLE CON LA EXPERIENCIA REQUERIDA","NO CUMPLE CON LA EXPERIENCIA REQUERIDA"))</f>
        <v>NO CUMPLE CON LA EXPERIENCIA REQUERIDA</v>
      </c>
      <c r="C292" s="424"/>
      <c r="D292" s="424"/>
      <c r="E292" s="424"/>
      <c r="F292" s="424"/>
      <c r="G292" s="424"/>
      <c r="H292" s="424"/>
      <c r="I292" s="424"/>
      <c r="J292" s="424"/>
      <c r="K292" s="424"/>
      <c r="L292" s="424"/>
      <c r="M292" s="424"/>
      <c r="N292" s="424"/>
      <c r="O292" s="425"/>
      <c r="P292" s="429" t="s">
        <v>21</v>
      </c>
      <c r="Q292" s="430"/>
      <c r="R292" s="7"/>
      <c r="S292" s="6">
        <f>IF(T277="SI",SUM(S277:S291),0)</f>
        <v>0</v>
      </c>
      <c r="T292" s="431" t="str">
        <f>IF(S293=" "," ",IF(S293&gt;=$H$6,"CUMPLE","NO CUMPLE"))</f>
        <v>NO CUMPLE</v>
      </c>
      <c r="W292" s="36"/>
      <c r="X292" s="36"/>
      <c r="Y292" s="36"/>
      <c r="Z292" s="36"/>
      <c r="AA292" s="36"/>
      <c r="AB292" s="36"/>
      <c r="AC292" s="36"/>
      <c r="AD292" s="5"/>
      <c r="AE292" s="5"/>
      <c r="AF292" s="5"/>
      <c r="AG292" s="5"/>
      <c r="AH292" s="5"/>
    </row>
    <row r="293" spans="1:34" s="5" customFormat="1" ht="24.95" hidden="1" customHeight="1">
      <c r="B293" s="426"/>
      <c r="C293" s="427"/>
      <c r="D293" s="427"/>
      <c r="E293" s="427"/>
      <c r="F293" s="427"/>
      <c r="G293" s="427"/>
      <c r="H293" s="427"/>
      <c r="I293" s="427"/>
      <c r="J293" s="427"/>
      <c r="K293" s="427"/>
      <c r="L293" s="427"/>
      <c r="M293" s="427"/>
      <c r="N293" s="427"/>
      <c r="O293" s="428"/>
      <c r="P293" s="429" t="s">
        <v>23</v>
      </c>
      <c r="Q293" s="430"/>
      <c r="R293" s="7"/>
      <c r="S293" s="74">
        <f>IFERROR((S292/$P$6)," ")</f>
        <v>0</v>
      </c>
      <c r="T293" s="432"/>
      <c r="W293" s="36"/>
      <c r="X293" s="36"/>
      <c r="Y293" s="36"/>
      <c r="Z293" s="36"/>
      <c r="AA293" s="36"/>
      <c r="AB293" s="36"/>
      <c r="AC293" s="36"/>
    </row>
    <row r="294" spans="1:34" ht="30" hidden="1" customHeight="1">
      <c r="AA294" s="36"/>
      <c r="AB294" s="36"/>
      <c r="AC294" s="36"/>
      <c r="AD294" s="5"/>
      <c r="AE294" s="5"/>
      <c r="AF294" s="5"/>
      <c r="AG294" s="5"/>
      <c r="AH294" s="2"/>
    </row>
    <row r="295" spans="1:34" ht="30" hidden="1" customHeight="1">
      <c r="AA295" s="36"/>
      <c r="AB295" s="36"/>
      <c r="AC295" s="36"/>
      <c r="AD295" s="5"/>
      <c r="AE295" s="5"/>
      <c r="AF295" s="5"/>
      <c r="AG295" s="5"/>
      <c r="AH295" s="5"/>
    </row>
    <row r="296" spans="1:34" ht="36" hidden="1" customHeight="1">
      <c r="B296" s="94">
        <v>14</v>
      </c>
      <c r="C296" s="486" t="s">
        <v>75</v>
      </c>
      <c r="D296" s="487"/>
      <c r="E296" s="488"/>
      <c r="F296" s="489" t="str">
        <f>IFERROR(VLOOKUP(B296,LISTA_OFERENTES,2,FALSE)," ")</f>
        <v>N</v>
      </c>
      <c r="G296" s="490"/>
      <c r="H296" s="490"/>
      <c r="I296" s="490"/>
      <c r="J296" s="490"/>
      <c r="K296" s="490"/>
      <c r="L296" s="490"/>
      <c r="M296" s="490"/>
      <c r="N296" s="490"/>
      <c r="O296" s="491"/>
      <c r="P296" s="492" t="s">
        <v>102</v>
      </c>
      <c r="Q296" s="493"/>
      <c r="R296" s="494"/>
      <c r="S296" s="1">
        <f>5-(INT(COUNTBLANK(C299:C313))-10)</f>
        <v>0</v>
      </c>
      <c r="T296" s="2"/>
      <c r="AA296" s="36"/>
      <c r="AB296" s="36"/>
      <c r="AC296" s="36"/>
      <c r="AD296" s="5"/>
      <c r="AE296" s="5"/>
      <c r="AF296" s="5"/>
      <c r="AG296" s="5"/>
    </row>
    <row r="297" spans="1:34" s="8" customFormat="1" ht="30" hidden="1" customHeight="1">
      <c r="B297" s="460" t="s">
        <v>43</v>
      </c>
      <c r="C297" s="462" t="s">
        <v>14</v>
      </c>
      <c r="D297" s="462" t="s">
        <v>15</v>
      </c>
      <c r="E297" s="462" t="s">
        <v>16</v>
      </c>
      <c r="F297" s="462" t="s">
        <v>17</v>
      </c>
      <c r="G297" s="462" t="s">
        <v>18</v>
      </c>
      <c r="H297" s="462" t="s">
        <v>19</v>
      </c>
      <c r="I297" s="462" t="s">
        <v>20</v>
      </c>
      <c r="J297" s="464" t="s">
        <v>50</v>
      </c>
      <c r="K297" s="465"/>
      <c r="L297" s="465"/>
      <c r="M297" s="466"/>
      <c r="N297" s="462" t="s">
        <v>76</v>
      </c>
      <c r="O297" s="462" t="s">
        <v>77</v>
      </c>
      <c r="P297" s="4" t="s">
        <v>78</v>
      </c>
      <c r="Q297" s="4"/>
      <c r="R297" s="462" t="s">
        <v>79</v>
      </c>
      <c r="S297" s="462" t="s">
        <v>80</v>
      </c>
      <c r="T297" s="462" t="str">
        <f>T11</f>
        <v>CUMPLE CON EL REQUERIMIENTO OBLIGATORIO DE QUE CADA CERTIFICADO DEBE ESTAR SOPORTADO EN MÍNIMO DOS DE LOS CÓDIGOS UNSPSC?</v>
      </c>
      <c r="U297" s="9"/>
      <c r="V297" s="9"/>
      <c r="W297" s="36"/>
      <c r="X297" s="36"/>
      <c r="Y297" s="36"/>
      <c r="Z297" s="36"/>
      <c r="AA297" s="36"/>
      <c r="AB297" s="36"/>
      <c r="AC297" s="36"/>
      <c r="AD297" s="5"/>
      <c r="AE297" s="5"/>
      <c r="AF297" s="5"/>
      <c r="AG297" s="5"/>
      <c r="AH297" s="20"/>
    </row>
    <row r="298" spans="1:34" s="8" customFormat="1" ht="103.5" hidden="1" customHeight="1">
      <c r="B298" s="461"/>
      <c r="C298" s="463"/>
      <c r="D298" s="463"/>
      <c r="E298" s="463"/>
      <c r="F298" s="463"/>
      <c r="G298" s="463"/>
      <c r="H298" s="463"/>
      <c r="I298" s="463"/>
      <c r="J298" s="467" t="s">
        <v>82</v>
      </c>
      <c r="K298" s="468"/>
      <c r="L298" s="468"/>
      <c r="M298" s="469"/>
      <c r="N298" s="463"/>
      <c r="O298" s="463"/>
      <c r="P298" s="3" t="s">
        <v>12</v>
      </c>
      <c r="Q298" s="3" t="s">
        <v>81</v>
      </c>
      <c r="R298" s="463"/>
      <c r="S298" s="463"/>
      <c r="T298" s="463"/>
      <c r="U298" s="9"/>
      <c r="V298" s="9"/>
      <c r="W298" s="36"/>
      <c r="X298" s="36"/>
      <c r="Y298" s="36"/>
      <c r="Z298" s="36"/>
      <c r="AA298" s="36"/>
      <c r="AB298" s="36"/>
      <c r="AC298" s="36"/>
      <c r="AD298" s="5"/>
      <c r="AE298" s="5"/>
      <c r="AF298" s="5"/>
      <c r="AG298" s="5"/>
      <c r="AH298" s="20"/>
    </row>
    <row r="299" spans="1:34" s="5" customFormat="1" ht="24.95" hidden="1" customHeight="1">
      <c r="A299" s="10"/>
      <c r="B299" s="495">
        <v>1</v>
      </c>
      <c r="C299" s="399"/>
      <c r="D299" s="399"/>
      <c r="E299" s="399"/>
      <c r="F299" s="399"/>
      <c r="G299" s="402"/>
      <c r="H299" s="405"/>
      <c r="I299" s="408"/>
      <c r="J299" s="667"/>
      <c r="K299" s="135">
        <v>451215</v>
      </c>
      <c r="L299" s="667"/>
      <c r="M299" s="135">
        <v>461915</v>
      </c>
      <c r="N299" s="411"/>
      <c r="O299" s="411"/>
      <c r="P299" s="414"/>
      <c r="Q299" s="417"/>
      <c r="R299" s="417"/>
      <c r="S299" s="420">
        <f>IF(COUNTIF(J299:M301,"CUMPLE")&gt;=1,(G299*I299),0)* (IF(N299="PRESENTÓ CERTIFICADO",1,0))* (IF(O299="ACORDE A ITEM 5.2.1 (T.R.)",1,0) )* ( IF(OR(Q299="SIN OBSERVACIÓN", Q299="REQUERIMIENTOS SUBSANADOS"),1,0)) *(IF(OR(R299="NINGUNO", R299="CUMPLEN CON LO SOLICITADO"),1,0))</f>
        <v>0</v>
      </c>
      <c r="T299" s="448"/>
      <c r="W299" s="36"/>
      <c r="X299" s="36"/>
      <c r="Y299" s="36"/>
      <c r="Z299" s="36"/>
      <c r="AA299" s="36"/>
      <c r="AB299" s="36"/>
      <c r="AC299" s="36"/>
      <c r="AH299" s="8"/>
    </row>
    <row r="300" spans="1:34" s="5" customFormat="1" ht="24.95" hidden="1" customHeight="1">
      <c r="A300" s="10"/>
      <c r="B300" s="496"/>
      <c r="C300" s="400"/>
      <c r="D300" s="400"/>
      <c r="E300" s="400"/>
      <c r="F300" s="400"/>
      <c r="G300" s="403"/>
      <c r="H300" s="406"/>
      <c r="I300" s="409"/>
      <c r="J300" s="667"/>
      <c r="K300" s="135">
        <v>461715</v>
      </c>
      <c r="L300" s="667"/>
      <c r="M300" s="135">
        <v>721517</v>
      </c>
      <c r="N300" s="412"/>
      <c r="O300" s="412"/>
      <c r="P300" s="415"/>
      <c r="Q300" s="418"/>
      <c r="R300" s="418"/>
      <c r="S300" s="421"/>
      <c r="T300" s="449"/>
      <c r="W300" s="36"/>
      <c r="X300" s="36"/>
      <c r="Y300" s="36"/>
      <c r="Z300" s="36"/>
      <c r="AA300" s="36"/>
      <c r="AB300" s="36"/>
      <c r="AC300" s="36"/>
      <c r="AH300" s="8"/>
    </row>
    <row r="301" spans="1:34" s="5" customFormat="1" ht="24.95" hidden="1" customHeight="1">
      <c r="A301" s="10"/>
      <c r="B301" s="497"/>
      <c r="C301" s="401"/>
      <c r="D301" s="401"/>
      <c r="E301" s="401"/>
      <c r="F301" s="401"/>
      <c r="G301" s="404"/>
      <c r="H301" s="407"/>
      <c r="I301" s="410"/>
      <c r="J301" s="667"/>
      <c r="K301" s="135">
        <v>461716</v>
      </c>
      <c r="L301" s="667"/>
      <c r="M301" s="135"/>
      <c r="N301" s="413"/>
      <c r="O301" s="413"/>
      <c r="P301" s="416"/>
      <c r="Q301" s="419"/>
      <c r="R301" s="419"/>
      <c r="S301" s="422"/>
      <c r="T301" s="449"/>
      <c r="W301" s="36"/>
      <c r="X301" s="36"/>
      <c r="Y301" s="36"/>
      <c r="Z301" s="36"/>
      <c r="AA301" s="36"/>
      <c r="AB301" s="36"/>
      <c r="AC301" s="36"/>
    </row>
    <row r="302" spans="1:34" s="5" customFormat="1" ht="24.95" hidden="1" customHeight="1">
      <c r="A302" s="10"/>
      <c r="B302" s="495">
        <v>2</v>
      </c>
      <c r="C302" s="433"/>
      <c r="D302" s="433"/>
      <c r="E302" s="433"/>
      <c r="F302" s="433"/>
      <c r="G302" s="436"/>
      <c r="H302" s="405"/>
      <c r="I302" s="439"/>
      <c r="J302" s="667"/>
      <c r="K302" s="135">
        <v>451215</v>
      </c>
      <c r="L302" s="667"/>
      <c r="M302" s="135">
        <v>461915</v>
      </c>
      <c r="N302" s="411"/>
      <c r="O302" s="411"/>
      <c r="P302" s="442"/>
      <c r="Q302" s="445"/>
      <c r="R302" s="445"/>
      <c r="S302" s="420">
        <f t="shared" ref="S302" si="57">IF(COUNTIF(J302:M304,"CUMPLE")&gt;=1,(G302*I302),0)* (IF(N302="PRESENTÓ CERTIFICADO",1,0))* (IF(O302="ACORDE A ITEM 5.2.1 (T.R.)",1,0) )* ( IF(OR(Q302="SIN OBSERVACIÓN", Q302="REQUERIMIENTOS SUBSANADOS"),1,0)) *(IF(OR(R302="NINGUNO", R302="CUMPLEN CON LO SOLICITADO"),1,0))</f>
        <v>0</v>
      </c>
      <c r="T302" s="449"/>
      <c r="W302" s="36"/>
      <c r="X302" s="36"/>
      <c r="Y302" s="36"/>
      <c r="Z302" s="36"/>
      <c r="AA302" s="36"/>
      <c r="AB302" s="36"/>
      <c r="AC302" s="36"/>
    </row>
    <row r="303" spans="1:34" s="5" customFormat="1" ht="24.95" hidden="1" customHeight="1">
      <c r="A303" s="10"/>
      <c r="B303" s="496"/>
      <c r="C303" s="434"/>
      <c r="D303" s="434"/>
      <c r="E303" s="434"/>
      <c r="F303" s="434"/>
      <c r="G303" s="437"/>
      <c r="H303" s="406"/>
      <c r="I303" s="440"/>
      <c r="J303" s="667"/>
      <c r="K303" s="135">
        <v>461715</v>
      </c>
      <c r="L303" s="667"/>
      <c r="M303" s="135">
        <v>721517</v>
      </c>
      <c r="N303" s="412"/>
      <c r="O303" s="412"/>
      <c r="P303" s="443"/>
      <c r="Q303" s="446"/>
      <c r="R303" s="446"/>
      <c r="S303" s="421"/>
      <c r="T303" s="449"/>
      <c r="W303" s="36"/>
      <c r="X303" s="36"/>
      <c r="Y303" s="36"/>
      <c r="Z303" s="36"/>
      <c r="AA303" s="36"/>
      <c r="AB303" s="36"/>
      <c r="AC303" s="36"/>
    </row>
    <row r="304" spans="1:34" s="5" customFormat="1" ht="24.95" hidden="1" customHeight="1">
      <c r="A304" s="10"/>
      <c r="B304" s="497"/>
      <c r="C304" s="435"/>
      <c r="D304" s="435"/>
      <c r="E304" s="435"/>
      <c r="F304" s="435"/>
      <c r="G304" s="438"/>
      <c r="H304" s="407"/>
      <c r="I304" s="441"/>
      <c r="J304" s="667"/>
      <c r="K304" s="135">
        <v>461716</v>
      </c>
      <c r="L304" s="667"/>
      <c r="M304" s="135"/>
      <c r="N304" s="413"/>
      <c r="O304" s="413"/>
      <c r="P304" s="444"/>
      <c r="Q304" s="447"/>
      <c r="R304" s="447"/>
      <c r="S304" s="422"/>
      <c r="T304" s="449"/>
      <c r="W304" s="36"/>
      <c r="X304" s="36"/>
      <c r="Y304" s="36"/>
      <c r="Z304" s="36"/>
    </row>
    <row r="305" spans="1:34" s="5" customFormat="1" ht="24.95" hidden="1" customHeight="1">
      <c r="A305" s="10"/>
      <c r="B305" s="495">
        <v>3</v>
      </c>
      <c r="C305" s="399"/>
      <c r="D305" s="399"/>
      <c r="E305" s="399"/>
      <c r="F305" s="399"/>
      <c r="G305" s="402"/>
      <c r="H305" s="405"/>
      <c r="I305" s="408"/>
      <c r="J305" s="667"/>
      <c r="K305" s="135">
        <v>451215</v>
      </c>
      <c r="L305" s="667"/>
      <c r="M305" s="135">
        <v>461915</v>
      </c>
      <c r="N305" s="411"/>
      <c r="O305" s="411"/>
      <c r="P305" s="414"/>
      <c r="Q305" s="417"/>
      <c r="R305" s="417"/>
      <c r="S305" s="420">
        <f t="shared" ref="S305" si="58">IF(COUNTIF(J305:M307,"CUMPLE")&gt;=1,(G305*I305),0)* (IF(N305="PRESENTÓ CERTIFICADO",1,0))* (IF(O305="ACORDE A ITEM 5.2.1 (T.R.)",1,0) )* ( IF(OR(Q305="SIN OBSERVACIÓN", Q305="REQUERIMIENTOS SUBSANADOS"),1,0)) *(IF(OR(R305="NINGUNO", R305="CUMPLEN CON LO SOLICITADO"),1,0))</f>
        <v>0</v>
      </c>
      <c r="T305" s="449"/>
      <c r="W305" s="36"/>
      <c r="X305" s="36"/>
      <c r="Y305" s="36"/>
      <c r="Z305" s="36"/>
      <c r="AA305" s="2"/>
      <c r="AB305" s="2"/>
      <c r="AC305" s="2"/>
      <c r="AD305" s="2"/>
      <c r="AE305" s="2"/>
      <c r="AF305" s="2"/>
      <c r="AG305" s="2"/>
    </row>
    <row r="306" spans="1:34" s="5" customFormat="1" ht="24.95" hidden="1" customHeight="1">
      <c r="A306" s="10"/>
      <c r="B306" s="496"/>
      <c r="C306" s="400"/>
      <c r="D306" s="400"/>
      <c r="E306" s="400"/>
      <c r="F306" s="400"/>
      <c r="G306" s="403"/>
      <c r="H306" s="406"/>
      <c r="I306" s="409"/>
      <c r="J306" s="667"/>
      <c r="K306" s="135">
        <v>461715</v>
      </c>
      <c r="L306" s="667"/>
      <c r="M306" s="135">
        <v>721517</v>
      </c>
      <c r="N306" s="412"/>
      <c r="O306" s="412"/>
      <c r="P306" s="415"/>
      <c r="Q306" s="418"/>
      <c r="R306" s="418"/>
      <c r="S306" s="421"/>
      <c r="T306" s="449"/>
      <c r="W306" s="36"/>
      <c r="X306" s="36"/>
      <c r="Y306" s="36"/>
      <c r="Z306" s="36"/>
    </row>
    <row r="307" spans="1:34" s="5" customFormat="1" ht="24.95" hidden="1" customHeight="1">
      <c r="A307" s="10"/>
      <c r="B307" s="497"/>
      <c r="C307" s="401"/>
      <c r="D307" s="401"/>
      <c r="E307" s="401"/>
      <c r="F307" s="401"/>
      <c r="G307" s="404"/>
      <c r="H307" s="407"/>
      <c r="I307" s="410"/>
      <c r="J307" s="667"/>
      <c r="K307" s="135">
        <v>461716</v>
      </c>
      <c r="L307" s="667"/>
      <c r="M307" s="135"/>
      <c r="N307" s="413"/>
      <c r="O307" s="413"/>
      <c r="P307" s="416"/>
      <c r="Q307" s="419"/>
      <c r="R307" s="419"/>
      <c r="S307" s="422"/>
      <c r="T307" s="449"/>
      <c r="W307" s="36"/>
      <c r="X307" s="36"/>
      <c r="Y307" s="36"/>
      <c r="Z307" s="36"/>
      <c r="AA307" s="20"/>
      <c r="AB307" s="20"/>
      <c r="AC307" s="20"/>
      <c r="AD307" s="20"/>
      <c r="AE307" s="20"/>
      <c r="AF307" s="20"/>
      <c r="AG307" s="20"/>
    </row>
    <row r="308" spans="1:34" s="5" customFormat="1" ht="24.95" hidden="1" customHeight="1">
      <c r="A308" s="10"/>
      <c r="B308" s="495">
        <v>4</v>
      </c>
      <c r="C308" s="433"/>
      <c r="D308" s="433"/>
      <c r="E308" s="433"/>
      <c r="F308" s="433"/>
      <c r="G308" s="436"/>
      <c r="H308" s="405"/>
      <c r="I308" s="439"/>
      <c r="J308" s="667"/>
      <c r="K308" s="135">
        <v>451215</v>
      </c>
      <c r="L308" s="667"/>
      <c r="M308" s="135">
        <v>461915</v>
      </c>
      <c r="N308" s="411"/>
      <c r="O308" s="411"/>
      <c r="P308" s="442"/>
      <c r="Q308" s="445"/>
      <c r="R308" s="445"/>
      <c r="S308" s="420">
        <f t="shared" ref="S308" si="59">IF(COUNTIF(J308:M310,"CUMPLE")&gt;=1,(G308*I308),0)* (IF(N308="PRESENTÓ CERTIFICADO",1,0))* (IF(O308="ACORDE A ITEM 5.2.1 (T.R.)",1,0) )* ( IF(OR(Q308="SIN OBSERVACIÓN", Q308="REQUERIMIENTOS SUBSANADOS"),1,0)) *(IF(OR(R308="NINGUNO", R308="CUMPLEN CON LO SOLICITADO"),1,0))</f>
        <v>0</v>
      </c>
      <c r="T308" s="449"/>
      <c r="W308" s="36"/>
      <c r="X308" s="36"/>
      <c r="Y308" s="36"/>
      <c r="Z308" s="36"/>
      <c r="AA308" s="20"/>
      <c r="AB308" s="20"/>
      <c r="AC308" s="20"/>
      <c r="AD308" s="20"/>
      <c r="AE308" s="20"/>
      <c r="AF308" s="20"/>
      <c r="AG308" s="20"/>
    </row>
    <row r="309" spans="1:34" s="5" customFormat="1" ht="24.95" hidden="1" customHeight="1">
      <c r="A309" s="10"/>
      <c r="B309" s="496"/>
      <c r="C309" s="434"/>
      <c r="D309" s="434"/>
      <c r="E309" s="434"/>
      <c r="F309" s="434"/>
      <c r="G309" s="437"/>
      <c r="H309" s="406"/>
      <c r="I309" s="440"/>
      <c r="J309" s="667"/>
      <c r="K309" s="135">
        <v>461715</v>
      </c>
      <c r="L309" s="667"/>
      <c r="M309" s="135">
        <v>721517</v>
      </c>
      <c r="N309" s="412"/>
      <c r="O309" s="412"/>
      <c r="P309" s="443"/>
      <c r="Q309" s="446"/>
      <c r="R309" s="446"/>
      <c r="S309" s="421"/>
      <c r="T309" s="449"/>
      <c r="W309" s="36"/>
      <c r="X309" s="36"/>
      <c r="Y309" s="36"/>
      <c r="Z309" s="36"/>
      <c r="AA309" s="20"/>
      <c r="AB309" s="20"/>
      <c r="AC309" s="20"/>
      <c r="AD309" s="20"/>
      <c r="AE309" s="20"/>
      <c r="AF309" s="20"/>
      <c r="AG309" s="20"/>
    </row>
    <row r="310" spans="1:34" s="5" customFormat="1" ht="24.95" hidden="1" customHeight="1">
      <c r="A310" s="10"/>
      <c r="B310" s="497"/>
      <c r="C310" s="435"/>
      <c r="D310" s="435"/>
      <c r="E310" s="435"/>
      <c r="F310" s="435"/>
      <c r="G310" s="438"/>
      <c r="H310" s="407"/>
      <c r="I310" s="441"/>
      <c r="J310" s="667"/>
      <c r="K310" s="135">
        <v>461716</v>
      </c>
      <c r="L310" s="667"/>
      <c r="M310" s="135"/>
      <c r="N310" s="413"/>
      <c r="O310" s="413"/>
      <c r="P310" s="444"/>
      <c r="Q310" s="447"/>
      <c r="R310" s="447"/>
      <c r="S310" s="422"/>
      <c r="T310" s="449"/>
      <c r="W310" s="36"/>
      <c r="X310" s="36"/>
      <c r="Y310" s="36"/>
      <c r="Z310" s="36"/>
      <c r="AA310" s="36"/>
      <c r="AB310" s="36"/>
      <c r="AC310" s="36"/>
      <c r="AD310" s="8"/>
      <c r="AE310" s="8"/>
      <c r="AF310" s="8"/>
      <c r="AG310" s="8"/>
    </row>
    <row r="311" spans="1:34" s="5" customFormat="1" ht="24.95" hidden="1" customHeight="1">
      <c r="A311" s="10"/>
      <c r="B311" s="495">
        <v>5</v>
      </c>
      <c r="C311" s="399"/>
      <c r="D311" s="399"/>
      <c r="E311" s="399"/>
      <c r="F311" s="399"/>
      <c r="G311" s="402"/>
      <c r="H311" s="405"/>
      <c r="I311" s="408"/>
      <c r="J311" s="667"/>
      <c r="K311" s="135">
        <v>451215</v>
      </c>
      <c r="L311" s="667"/>
      <c r="M311" s="135">
        <v>461915</v>
      </c>
      <c r="N311" s="411"/>
      <c r="O311" s="411"/>
      <c r="P311" s="414"/>
      <c r="Q311" s="417"/>
      <c r="R311" s="417"/>
      <c r="S311" s="420">
        <f t="shared" ref="S311" si="60">IF(COUNTIF(J311:M313,"CUMPLE")&gt;=1,(G311*I311),0)* (IF(N311="PRESENTÓ CERTIFICADO",1,0))* (IF(O311="ACORDE A ITEM 5.2.1 (T.R.)",1,0) )* ( IF(OR(Q311="SIN OBSERVACIÓN", Q311="REQUERIMIENTOS SUBSANADOS"),1,0)) *(IF(OR(R311="NINGUNO", R311="CUMPLEN CON LO SOLICITADO"),1,0))</f>
        <v>0</v>
      </c>
      <c r="T311" s="449"/>
      <c r="W311" s="36"/>
      <c r="X311" s="36"/>
      <c r="Y311" s="36"/>
      <c r="Z311" s="36"/>
      <c r="AA311" s="36"/>
      <c r="AB311" s="36"/>
      <c r="AC311" s="36"/>
      <c r="AD311" s="8"/>
      <c r="AE311" s="8"/>
      <c r="AF311" s="8"/>
      <c r="AG311" s="8"/>
    </row>
    <row r="312" spans="1:34" s="5" customFormat="1" ht="24.95" hidden="1" customHeight="1">
      <c r="A312" s="10"/>
      <c r="B312" s="496"/>
      <c r="C312" s="400"/>
      <c r="D312" s="400"/>
      <c r="E312" s="400"/>
      <c r="F312" s="400"/>
      <c r="G312" s="403"/>
      <c r="H312" s="406"/>
      <c r="I312" s="409"/>
      <c r="J312" s="667"/>
      <c r="K312" s="135">
        <v>461715</v>
      </c>
      <c r="L312" s="667"/>
      <c r="M312" s="135">
        <v>721517</v>
      </c>
      <c r="N312" s="412"/>
      <c r="O312" s="412"/>
      <c r="P312" s="415"/>
      <c r="Q312" s="418"/>
      <c r="R312" s="418"/>
      <c r="S312" s="421"/>
      <c r="T312" s="449"/>
      <c r="W312" s="36"/>
      <c r="X312" s="36"/>
      <c r="Y312" s="36"/>
      <c r="Z312" s="36"/>
      <c r="AA312" s="36"/>
      <c r="AB312" s="36"/>
      <c r="AC312" s="36"/>
    </row>
    <row r="313" spans="1:34" s="5" customFormat="1" ht="24.95" hidden="1" customHeight="1">
      <c r="A313" s="10"/>
      <c r="B313" s="497"/>
      <c r="C313" s="401"/>
      <c r="D313" s="401"/>
      <c r="E313" s="401"/>
      <c r="F313" s="401"/>
      <c r="G313" s="404"/>
      <c r="H313" s="407"/>
      <c r="I313" s="410"/>
      <c r="J313" s="667"/>
      <c r="K313" s="135">
        <v>461716</v>
      </c>
      <c r="L313" s="667"/>
      <c r="M313" s="135"/>
      <c r="N313" s="413"/>
      <c r="O313" s="413"/>
      <c r="P313" s="416"/>
      <c r="Q313" s="419"/>
      <c r="R313" s="419"/>
      <c r="S313" s="422"/>
      <c r="T313" s="450"/>
      <c r="W313" s="36"/>
      <c r="X313" s="36"/>
      <c r="Y313" s="36"/>
      <c r="Z313" s="36"/>
      <c r="AA313" s="36"/>
      <c r="AB313" s="36"/>
      <c r="AC313" s="36"/>
    </row>
    <row r="314" spans="1:34" s="2" customFormat="1" ht="24.95" hidden="1" customHeight="1">
      <c r="B314" s="423" t="str">
        <f>IF(S315=" "," ",IF(S315&gt;=$H$6,"CUMPLE CON LA EXPERIENCIA REQUERIDA","NO CUMPLE CON LA EXPERIENCIA REQUERIDA"))</f>
        <v>NO CUMPLE CON LA EXPERIENCIA REQUERIDA</v>
      </c>
      <c r="C314" s="424"/>
      <c r="D314" s="424"/>
      <c r="E314" s="424"/>
      <c r="F314" s="424"/>
      <c r="G314" s="424"/>
      <c r="H314" s="424"/>
      <c r="I314" s="424"/>
      <c r="J314" s="424"/>
      <c r="K314" s="424"/>
      <c r="L314" s="424"/>
      <c r="M314" s="424"/>
      <c r="N314" s="424"/>
      <c r="O314" s="425"/>
      <c r="P314" s="429" t="s">
        <v>21</v>
      </c>
      <c r="Q314" s="430"/>
      <c r="R314" s="7"/>
      <c r="S314" s="6">
        <f>IF(T299="SI",SUM(S299:S313),0)</f>
        <v>0</v>
      </c>
      <c r="T314" s="431" t="str">
        <f>IF(S315=" "," ",IF(S315&gt;=$H$6,"CUMPLE","NO CUMPLE"))</f>
        <v>NO CUMPLE</v>
      </c>
      <c r="W314" s="36"/>
      <c r="X314" s="36"/>
      <c r="Y314" s="36"/>
      <c r="Z314" s="36"/>
      <c r="AA314" s="36"/>
      <c r="AB314" s="36"/>
      <c r="AC314" s="36"/>
      <c r="AD314" s="5"/>
      <c r="AE314" s="5"/>
      <c r="AF314" s="5"/>
      <c r="AG314" s="5"/>
      <c r="AH314" s="5"/>
    </row>
    <row r="315" spans="1:34" s="5" customFormat="1" ht="24.95" hidden="1" customHeight="1">
      <c r="B315" s="426"/>
      <c r="C315" s="427"/>
      <c r="D315" s="427"/>
      <c r="E315" s="427"/>
      <c r="F315" s="427"/>
      <c r="G315" s="427"/>
      <c r="H315" s="427"/>
      <c r="I315" s="427"/>
      <c r="J315" s="427"/>
      <c r="K315" s="427"/>
      <c r="L315" s="427"/>
      <c r="M315" s="427"/>
      <c r="N315" s="427"/>
      <c r="O315" s="428"/>
      <c r="P315" s="429" t="s">
        <v>23</v>
      </c>
      <c r="Q315" s="430"/>
      <c r="R315" s="7"/>
      <c r="S315" s="74">
        <f>IFERROR((S314/$P$6)," ")</f>
        <v>0</v>
      </c>
      <c r="T315" s="432"/>
      <c r="W315" s="36"/>
      <c r="X315" s="36"/>
      <c r="Y315" s="36"/>
      <c r="Z315" s="36"/>
      <c r="AA315" s="36"/>
      <c r="AB315" s="36"/>
      <c r="AC315" s="36"/>
    </row>
    <row r="316" spans="1:34" ht="30" hidden="1" customHeight="1">
      <c r="AA316" s="36"/>
      <c r="AB316" s="36"/>
      <c r="AC316" s="36"/>
      <c r="AD316" s="5"/>
      <c r="AE316" s="5"/>
      <c r="AF316" s="5"/>
      <c r="AG316" s="5"/>
      <c r="AH316" s="2"/>
    </row>
    <row r="317" spans="1:34" ht="30" hidden="1" customHeight="1">
      <c r="AA317" s="36"/>
      <c r="AB317" s="36"/>
      <c r="AC317" s="36"/>
      <c r="AD317" s="5"/>
      <c r="AE317" s="5"/>
      <c r="AF317" s="5"/>
      <c r="AG317" s="5"/>
      <c r="AH317" s="5"/>
    </row>
    <row r="318" spans="1:34" ht="36" hidden="1" customHeight="1">
      <c r="B318" s="94">
        <v>15</v>
      </c>
      <c r="C318" s="486" t="s">
        <v>75</v>
      </c>
      <c r="D318" s="487"/>
      <c r="E318" s="488"/>
      <c r="F318" s="489" t="str">
        <f>IFERROR(VLOOKUP(B318,LISTA_OFERENTES,2,FALSE)," ")</f>
        <v>Ñ</v>
      </c>
      <c r="G318" s="490"/>
      <c r="H318" s="490"/>
      <c r="I318" s="490"/>
      <c r="J318" s="490"/>
      <c r="K318" s="490"/>
      <c r="L318" s="490"/>
      <c r="M318" s="490"/>
      <c r="N318" s="490"/>
      <c r="O318" s="491"/>
      <c r="P318" s="492" t="s">
        <v>102</v>
      </c>
      <c r="Q318" s="493"/>
      <c r="R318" s="494"/>
      <c r="S318" s="1">
        <f>5-(INT(COUNTBLANK(C321:C335))-10)</f>
        <v>0</v>
      </c>
      <c r="T318" s="2"/>
      <c r="AA318" s="36"/>
      <c r="AB318" s="36"/>
      <c r="AC318" s="36"/>
      <c r="AD318" s="5"/>
      <c r="AE318" s="5"/>
      <c r="AF318" s="5"/>
      <c r="AG318" s="5"/>
    </row>
    <row r="319" spans="1:34" s="8" customFormat="1" ht="30" hidden="1" customHeight="1">
      <c r="B319" s="460" t="s">
        <v>43</v>
      </c>
      <c r="C319" s="462" t="s">
        <v>14</v>
      </c>
      <c r="D319" s="462" t="s">
        <v>15</v>
      </c>
      <c r="E319" s="462" t="s">
        <v>16</v>
      </c>
      <c r="F319" s="462" t="s">
        <v>17</v>
      </c>
      <c r="G319" s="462" t="s">
        <v>18</v>
      </c>
      <c r="H319" s="462" t="s">
        <v>19</v>
      </c>
      <c r="I319" s="462" t="s">
        <v>20</v>
      </c>
      <c r="J319" s="464" t="s">
        <v>50</v>
      </c>
      <c r="K319" s="465"/>
      <c r="L319" s="465"/>
      <c r="M319" s="466"/>
      <c r="N319" s="462" t="s">
        <v>76</v>
      </c>
      <c r="O319" s="462" t="s">
        <v>77</v>
      </c>
      <c r="P319" s="4" t="s">
        <v>78</v>
      </c>
      <c r="Q319" s="4"/>
      <c r="R319" s="462" t="s">
        <v>79</v>
      </c>
      <c r="S319" s="462" t="s">
        <v>80</v>
      </c>
      <c r="T319" s="462" t="str">
        <f>T11</f>
        <v>CUMPLE CON EL REQUERIMIENTO OBLIGATORIO DE QUE CADA CERTIFICADO DEBE ESTAR SOPORTADO EN MÍNIMO DOS DE LOS CÓDIGOS UNSPSC?</v>
      </c>
      <c r="U319" s="9"/>
      <c r="V319" s="9"/>
      <c r="W319" s="36"/>
      <c r="X319" s="36"/>
      <c r="Y319" s="36"/>
      <c r="Z319" s="36"/>
      <c r="AA319" s="36"/>
      <c r="AB319" s="36"/>
      <c r="AC319" s="36"/>
      <c r="AD319" s="5"/>
      <c r="AE319" s="5"/>
      <c r="AF319" s="5"/>
      <c r="AG319" s="5"/>
      <c r="AH319" s="20"/>
    </row>
    <row r="320" spans="1:34" s="8" customFormat="1" ht="108.75" hidden="1" customHeight="1">
      <c r="B320" s="461"/>
      <c r="C320" s="463"/>
      <c r="D320" s="463"/>
      <c r="E320" s="463"/>
      <c r="F320" s="463"/>
      <c r="G320" s="463"/>
      <c r="H320" s="463"/>
      <c r="I320" s="463"/>
      <c r="J320" s="467" t="s">
        <v>82</v>
      </c>
      <c r="K320" s="468"/>
      <c r="L320" s="468"/>
      <c r="M320" s="469"/>
      <c r="N320" s="463"/>
      <c r="O320" s="463"/>
      <c r="P320" s="3" t="s">
        <v>12</v>
      </c>
      <c r="Q320" s="3" t="s">
        <v>81</v>
      </c>
      <c r="R320" s="463"/>
      <c r="S320" s="463"/>
      <c r="T320" s="463"/>
      <c r="U320" s="9"/>
      <c r="V320" s="9"/>
      <c r="W320" s="36"/>
      <c r="X320" s="36"/>
      <c r="Y320" s="36"/>
      <c r="Z320" s="36"/>
      <c r="AA320" s="36"/>
      <c r="AB320" s="36"/>
      <c r="AC320" s="36"/>
      <c r="AD320" s="5"/>
      <c r="AE320" s="5"/>
      <c r="AF320" s="5"/>
      <c r="AG320" s="5"/>
      <c r="AH320" s="20"/>
    </row>
    <row r="321" spans="1:34" s="5" customFormat="1" ht="24.95" hidden="1" customHeight="1">
      <c r="A321" s="10"/>
      <c r="B321" s="495">
        <v>1</v>
      </c>
      <c r="C321" s="399"/>
      <c r="D321" s="399"/>
      <c r="E321" s="399"/>
      <c r="F321" s="399"/>
      <c r="G321" s="402"/>
      <c r="H321" s="405"/>
      <c r="I321" s="408"/>
      <c r="J321" s="667"/>
      <c r="K321" s="135">
        <v>451215</v>
      </c>
      <c r="L321" s="667"/>
      <c r="M321" s="135">
        <v>461915</v>
      </c>
      <c r="N321" s="411"/>
      <c r="O321" s="411"/>
      <c r="P321" s="414"/>
      <c r="Q321" s="417"/>
      <c r="R321" s="417"/>
      <c r="S321" s="420">
        <f>IF(COUNTIF(J321:M323,"CUMPLE")&gt;=1,(G321*I321),0)* (IF(N321="PRESENTÓ CERTIFICADO",1,0))* (IF(O321="ACORDE A ITEM 5.2.1 (T.R.)",1,0) )* ( IF(OR(Q321="SIN OBSERVACIÓN", Q321="REQUERIMIENTOS SUBSANADOS"),1,0)) *(IF(OR(R321="NINGUNO", R321="CUMPLEN CON LO SOLICITADO"),1,0))</f>
        <v>0</v>
      </c>
      <c r="T321" s="448"/>
      <c r="W321" s="36"/>
      <c r="X321" s="36"/>
      <c r="Y321" s="36"/>
      <c r="Z321" s="36"/>
      <c r="AA321" s="36"/>
      <c r="AB321" s="36"/>
      <c r="AC321" s="36"/>
      <c r="AH321" s="8"/>
    </row>
    <row r="322" spans="1:34" s="5" customFormat="1" ht="24.95" hidden="1" customHeight="1">
      <c r="A322" s="10"/>
      <c r="B322" s="496"/>
      <c r="C322" s="400"/>
      <c r="D322" s="400"/>
      <c r="E322" s="400"/>
      <c r="F322" s="400"/>
      <c r="G322" s="403"/>
      <c r="H322" s="406"/>
      <c r="I322" s="409"/>
      <c r="J322" s="667"/>
      <c r="K322" s="135">
        <v>461715</v>
      </c>
      <c r="L322" s="667"/>
      <c r="M322" s="135">
        <v>721517</v>
      </c>
      <c r="N322" s="412"/>
      <c r="O322" s="412"/>
      <c r="P322" s="415"/>
      <c r="Q322" s="418"/>
      <c r="R322" s="418"/>
      <c r="S322" s="421"/>
      <c r="T322" s="449"/>
      <c r="W322" s="36"/>
      <c r="X322" s="36"/>
      <c r="Y322" s="36"/>
      <c r="Z322" s="36"/>
      <c r="AA322" s="36"/>
      <c r="AB322" s="36"/>
      <c r="AC322" s="36"/>
      <c r="AH322" s="8"/>
    </row>
    <row r="323" spans="1:34" s="5" customFormat="1" ht="24.95" hidden="1" customHeight="1">
      <c r="A323" s="10"/>
      <c r="B323" s="497"/>
      <c r="C323" s="401"/>
      <c r="D323" s="401"/>
      <c r="E323" s="401"/>
      <c r="F323" s="401"/>
      <c r="G323" s="404"/>
      <c r="H323" s="407"/>
      <c r="I323" s="410"/>
      <c r="J323" s="667"/>
      <c r="K323" s="135">
        <v>461716</v>
      </c>
      <c r="L323" s="667"/>
      <c r="M323" s="135"/>
      <c r="N323" s="413"/>
      <c r="O323" s="413"/>
      <c r="P323" s="416"/>
      <c r="Q323" s="419"/>
      <c r="R323" s="419"/>
      <c r="S323" s="422"/>
      <c r="T323" s="449"/>
      <c r="W323" s="36"/>
      <c r="X323" s="36"/>
      <c r="Y323" s="36"/>
      <c r="Z323" s="36"/>
      <c r="AA323" s="36"/>
      <c r="AB323" s="36"/>
      <c r="AC323" s="36"/>
    </row>
    <row r="324" spans="1:34" s="5" customFormat="1" ht="24.95" hidden="1" customHeight="1">
      <c r="A324" s="10"/>
      <c r="B324" s="495">
        <v>2</v>
      </c>
      <c r="C324" s="433"/>
      <c r="D324" s="433"/>
      <c r="E324" s="433"/>
      <c r="F324" s="433"/>
      <c r="G324" s="436"/>
      <c r="H324" s="405"/>
      <c r="I324" s="439"/>
      <c r="J324" s="667"/>
      <c r="K324" s="135">
        <v>451215</v>
      </c>
      <c r="L324" s="667"/>
      <c r="M324" s="135">
        <v>461915</v>
      </c>
      <c r="N324" s="411"/>
      <c r="O324" s="411"/>
      <c r="P324" s="442"/>
      <c r="Q324" s="445"/>
      <c r="R324" s="445"/>
      <c r="S324" s="420">
        <f t="shared" ref="S324" si="61">IF(COUNTIF(J324:M326,"CUMPLE")&gt;=1,(G324*I324),0)* (IF(N324="PRESENTÓ CERTIFICADO",1,0))* (IF(O324="ACORDE A ITEM 5.2.1 (T.R.)",1,0) )* ( IF(OR(Q324="SIN OBSERVACIÓN", Q324="REQUERIMIENTOS SUBSANADOS"),1,0)) *(IF(OR(R324="NINGUNO", R324="CUMPLEN CON LO SOLICITADO"),1,0))</f>
        <v>0</v>
      </c>
      <c r="T324" s="449"/>
      <c r="W324" s="36"/>
      <c r="X324" s="36"/>
      <c r="Y324" s="36"/>
      <c r="Z324" s="36"/>
      <c r="AA324" s="36"/>
      <c r="AB324" s="36"/>
      <c r="AC324" s="36"/>
    </row>
    <row r="325" spans="1:34" s="5" customFormat="1" ht="24.95" hidden="1" customHeight="1">
      <c r="A325" s="10"/>
      <c r="B325" s="496"/>
      <c r="C325" s="434"/>
      <c r="D325" s="434"/>
      <c r="E325" s="434"/>
      <c r="F325" s="434"/>
      <c r="G325" s="437"/>
      <c r="H325" s="406"/>
      <c r="I325" s="440"/>
      <c r="J325" s="667"/>
      <c r="K325" s="135">
        <v>461715</v>
      </c>
      <c r="L325" s="667"/>
      <c r="M325" s="135">
        <v>721517</v>
      </c>
      <c r="N325" s="412"/>
      <c r="O325" s="412"/>
      <c r="P325" s="443"/>
      <c r="Q325" s="446"/>
      <c r="R325" s="446"/>
      <c r="S325" s="421"/>
      <c r="T325" s="449"/>
      <c r="W325" s="36"/>
      <c r="X325" s="36"/>
      <c r="Y325" s="36"/>
      <c r="Z325" s="36"/>
      <c r="AA325" s="36"/>
      <c r="AB325" s="36"/>
      <c r="AC325" s="36"/>
    </row>
    <row r="326" spans="1:34" s="5" customFormat="1" ht="24.95" hidden="1" customHeight="1">
      <c r="A326" s="10"/>
      <c r="B326" s="497"/>
      <c r="C326" s="435"/>
      <c r="D326" s="435"/>
      <c r="E326" s="435"/>
      <c r="F326" s="435"/>
      <c r="G326" s="438"/>
      <c r="H326" s="407"/>
      <c r="I326" s="441"/>
      <c r="J326" s="667"/>
      <c r="K326" s="135">
        <v>461716</v>
      </c>
      <c r="L326" s="667"/>
      <c r="M326" s="135"/>
      <c r="N326" s="413"/>
      <c r="O326" s="413"/>
      <c r="P326" s="444"/>
      <c r="Q326" s="447"/>
      <c r="R326" s="447"/>
      <c r="S326" s="422"/>
      <c r="T326" s="449"/>
      <c r="W326" s="36"/>
      <c r="X326" s="36"/>
      <c r="Y326" s="36"/>
      <c r="Z326" s="36"/>
    </row>
    <row r="327" spans="1:34" s="5" customFormat="1" ht="24.95" hidden="1" customHeight="1">
      <c r="A327" s="10"/>
      <c r="B327" s="495">
        <v>3</v>
      </c>
      <c r="C327" s="399"/>
      <c r="D327" s="399"/>
      <c r="E327" s="399"/>
      <c r="F327" s="399"/>
      <c r="G327" s="402"/>
      <c r="H327" s="405"/>
      <c r="I327" s="408"/>
      <c r="J327" s="667"/>
      <c r="K327" s="135">
        <v>451215</v>
      </c>
      <c r="L327" s="667"/>
      <c r="M327" s="135">
        <v>461915</v>
      </c>
      <c r="N327" s="411"/>
      <c r="O327" s="411"/>
      <c r="P327" s="414"/>
      <c r="Q327" s="417"/>
      <c r="R327" s="417"/>
      <c r="S327" s="420">
        <f t="shared" ref="S327" si="62">IF(COUNTIF(J327:M329,"CUMPLE")&gt;=1,(G327*I327),0)* (IF(N327="PRESENTÓ CERTIFICADO",1,0))* (IF(O327="ACORDE A ITEM 5.2.1 (T.R.)",1,0) )* ( IF(OR(Q327="SIN OBSERVACIÓN", Q327="REQUERIMIENTOS SUBSANADOS"),1,0)) *(IF(OR(R327="NINGUNO", R327="CUMPLEN CON LO SOLICITADO"),1,0))</f>
        <v>0</v>
      </c>
      <c r="T327" s="449"/>
      <c r="W327" s="36"/>
      <c r="X327" s="36"/>
      <c r="Y327" s="36"/>
      <c r="Z327" s="36"/>
      <c r="AA327" s="2"/>
      <c r="AB327" s="2"/>
      <c r="AC327" s="2"/>
      <c r="AD327" s="2"/>
      <c r="AE327" s="2"/>
      <c r="AF327" s="2"/>
      <c r="AG327" s="2"/>
    </row>
    <row r="328" spans="1:34" s="5" customFormat="1" ht="24.95" hidden="1" customHeight="1">
      <c r="A328" s="10"/>
      <c r="B328" s="496"/>
      <c r="C328" s="400"/>
      <c r="D328" s="400"/>
      <c r="E328" s="400"/>
      <c r="F328" s="400"/>
      <c r="G328" s="403"/>
      <c r="H328" s="406"/>
      <c r="I328" s="409"/>
      <c r="J328" s="667"/>
      <c r="K328" s="135">
        <v>461715</v>
      </c>
      <c r="L328" s="667"/>
      <c r="M328" s="135">
        <v>721517</v>
      </c>
      <c r="N328" s="412"/>
      <c r="O328" s="412"/>
      <c r="P328" s="415"/>
      <c r="Q328" s="418"/>
      <c r="R328" s="418"/>
      <c r="S328" s="421"/>
      <c r="T328" s="449"/>
      <c r="W328" s="36"/>
      <c r="X328" s="36"/>
      <c r="Y328" s="36"/>
      <c r="Z328" s="36"/>
    </row>
    <row r="329" spans="1:34" s="5" customFormat="1" ht="24.95" hidden="1" customHeight="1">
      <c r="A329" s="10"/>
      <c r="B329" s="497"/>
      <c r="C329" s="401"/>
      <c r="D329" s="401"/>
      <c r="E329" s="401"/>
      <c r="F329" s="401"/>
      <c r="G329" s="404"/>
      <c r="H329" s="407"/>
      <c r="I329" s="410"/>
      <c r="J329" s="667"/>
      <c r="K329" s="135">
        <v>461716</v>
      </c>
      <c r="L329" s="667"/>
      <c r="M329" s="135"/>
      <c r="N329" s="413"/>
      <c r="O329" s="413"/>
      <c r="P329" s="416"/>
      <c r="Q329" s="419"/>
      <c r="R329" s="419"/>
      <c r="S329" s="422"/>
      <c r="T329" s="449"/>
      <c r="W329" s="36"/>
      <c r="X329" s="36"/>
      <c r="Y329" s="36"/>
      <c r="Z329" s="36"/>
      <c r="AA329" s="20"/>
      <c r="AB329" s="20"/>
      <c r="AC329" s="20"/>
      <c r="AD329" s="20"/>
      <c r="AE329" s="20"/>
      <c r="AF329" s="20"/>
      <c r="AG329" s="20"/>
    </row>
    <row r="330" spans="1:34" s="5" customFormat="1" ht="24.95" hidden="1" customHeight="1">
      <c r="A330" s="10"/>
      <c r="B330" s="495">
        <v>4</v>
      </c>
      <c r="C330" s="433"/>
      <c r="D330" s="433"/>
      <c r="E330" s="433"/>
      <c r="F330" s="433"/>
      <c r="G330" s="436"/>
      <c r="H330" s="405"/>
      <c r="I330" s="439"/>
      <c r="J330" s="667"/>
      <c r="K330" s="135">
        <v>451215</v>
      </c>
      <c r="L330" s="667"/>
      <c r="M330" s="135">
        <v>461915</v>
      </c>
      <c r="N330" s="411"/>
      <c r="O330" s="411"/>
      <c r="P330" s="442"/>
      <c r="Q330" s="445"/>
      <c r="R330" s="445"/>
      <c r="S330" s="420">
        <f t="shared" ref="S330" si="63">IF(COUNTIF(J330:M332,"CUMPLE")&gt;=1,(G330*I330),0)* (IF(N330="PRESENTÓ CERTIFICADO",1,0))* (IF(O330="ACORDE A ITEM 5.2.1 (T.R.)",1,0) )* ( IF(OR(Q330="SIN OBSERVACIÓN", Q330="REQUERIMIENTOS SUBSANADOS"),1,0)) *(IF(OR(R330="NINGUNO", R330="CUMPLEN CON LO SOLICITADO"),1,0))</f>
        <v>0</v>
      </c>
      <c r="T330" s="449"/>
      <c r="W330" s="36"/>
      <c r="X330" s="36"/>
      <c r="Y330" s="36"/>
      <c r="Z330" s="36"/>
      <c r="AA330" s="20"/>
      <c r="AB330" s="20"/>
      <c r="AC330" s="20"/>
      <c r="AD330" s="20"/>
      <c r="AE330" s="20"/>
      <c r="AF330" s="20"/>
      <c r="AG330" s="20"/>
    </row>
    <row r="331" spans="1:34" s="5" customFormat="1" ht="24.95" hidden="1" customHeight="1">
      <c r="A331" s="10"/>
      <c r="B331" s="496"/>
      <c r="C331" s="434"/>
      <c r="D331" s="434"/>
      <c r="E331" s="434"/>
      <c r="F331" s="434"/>
      <c r="G331" s="437"/>
      <c r="H331" s="406"/>
      <c r="I331" s="440"/>
      <c r="J331" s="667"/>
      <c r="K331" s="135">
        <v>461715</v>
      </c>
      <c r="L331" s="667"/>
      <c r="M331" s="135">
        <v>721517</v>
      </c>
      <c r="N331" s="412"/>
      <c r="O331" s="412"/>
      <c r="P331" s="443"/>
      <c r="Q331" s="446"/>
      <c r="R331" s="446"/>
      <c r="S331" s="421"/>
      <c r="T331" s="449"/>
      <c r="W331" s="36"/>
      <c r="X331" s="36"/>
      <c r="Y331" s="36"/>
      <c r="Z331" s="36"/>
      <c r="AA331" s="20"/>
      <c r="AB331" s="20"/>
      <c r="AC331" s="20"/>
      <c r="AD331" s="20"/>
      <c r="AE331" s="20"/>
      <c r="AF331" s="20"/>
      <c r="AG331" s="20"/>
    </row>
    <row r="332" spans="1:34" s="5" customFormat="1" ht="24.95" hidden="1" customHeight="1">
      <c r="A332" s="10"/>
      <c r="B332" s="497"/>
      <c r="C332" s="435"/>
      <c r="D332" s="435"/>
      <c r="E332" s="435"/>
      <c r="F332" s="435"/>
      <c r="G332" s="438"/>
      <c r="H332" s="407"/>
      <c r="I332" s="441"/>
      <c r="J332" s="667"/>
      <c r="K332" s="135">
        <v>461716</v>
      </c>
      <c r="L332" s="667"/>
      <c r="M332" s="135"/>
      <c r="N332" s="413"/>
      <c r="O332" s="413"/>
      <c r="P332" s="444"/>
      <c r="Q332" s="447"/>
      <c r="R332" s="447"/>
      <c r="S332" s="422"/>
      <c r="T332" s="449"/>
      <c r="W332" s="36"/>
      <c r="X332" s="36"/>
      <c r="Y332" s="36"/>
      <c r="Z332" s="36"/>
      <c r="AA332" s="36"/>
      <c r="AB332" s="36"/>
      <c r="AC332" s="36"/>
      <c r="AD332" s="8"/>
      <c r="AE332" s="8"/>
      <c r="AF332" s="8"/>
      <c r="AG332" s="8"/>
    </row>
    <row r="333" spans="1:34" s="5" customFormat="1" ht="24.95" hidden="1" customHeight="1">
      <c r="A333" s="10"/>
      <c r="B333" s="495">
        <v>5</v>
      </c>
      <c r="C333" s="399"/>
      <c r="D333" s="399"/>
      <c r="E333" s="399"/>
      <c r="F333" s="399"/>
      <c r="G333" s="402"/>
      <c r="H333" s="405"/>
      <c r="I333" s="408"/>
      <c r="J333" s="667"/>
      <c r="K333" s="135">
        <v>451215</v>
      </c>
      <c r="L333" s="667"/>
      <c r="M333" s="135">
        <v>461915</v>
      </c>
      <c r="N333" s="411"/>
      <c r="O333" s="411"/>
      <c r="P333" s="414"/>
      <c r="Q333" s="417"/>
      <c r="R333" s="417"/>
      <c r="S333" s="420">
        <f t="shared" ref="S333" si="64">IF(COUNTIF(J333:M335,"CUMPLE")&gt;=1,(G333*I333),0)* (IF(N333="PRESENTÓ CERTIFICADO",1,0))* (IF(O333="ACORDE A ITEM 5.2.1 (T.R.)",1,0) )* ( IF(OR(Q333="SIN OBSERVACIÓN", Q333="REQUERIMIENTOS SUBSANADOS"),1,0)) *(IF(OR(R333="NINGUNO", R333="CUMPLEN CON LO SOLICITADO"),1,0))</f>
        <v>0</v>
      </c>
      <c r="T333" s="449"/>
      <c r="W333" s="36"/>
      <c r="X333" s="36"/>
      <c r="Y333" s="36"/>
      <c r="Z333" s="36"/>
      <c r="AA333" s="36"/>
      <c r="AB333" s="36"/>
      <c r="AC333" s="36"/>
      <c r="AD333" s="8"/>
      <c r="AE333" s="8"/>
      <c r="AF333" s="8"/>
      <c r="AG333" s="8"/>
    </row>
    <row r="334" spans="1:34" s="5" customFormat="1" ht="24.95" hidden="1" customHeight="1">
      <c r="A334" s="10"/>
      <c r="B334" s="496"/>
      <c r="C334" s="400"/>
      <c r="D334" s="400"/>
      <c r="E334" s="400"/>
      <c r="F334" s="400"/>
      <c r="G334" s="403"/>
      <c r="H334" s="406"/>
      <c r="I334" s="409"/>
      <c r="J334" s="667"/>
      <c r="K334" s="135">
        <v>461715</v>
      </c>
      <c r="L334" s="667"/>
      <c r="M334" s="135">
        <v>721517</v>
      </c>
      <c r="N334" s="412"/>
      <c r="O334" s="412"/>
      <c r="P334" s="415"/>
      <c r="Q334" s="418"/>
      <c r="R334" s="418"/>
      <c r="S334" s="421"/>
      <c r="T334" s="449"/>
      <c r="W334" s="36"/>
      <c r="X334" s="36"/>
      <c r="Y334" s="36"/>
      <c r="Z334" s="36"/>
      <c r="AA334" s="36"/>
      <c r="AB334" s="36"/>
      <c r="AC334" s="36"/>
    </row>
    <row r="335" spans="1:34" s="5" customFormat="1" ht="24.95" hidden="1" customHeight="1">
      <c r="A335" s="10"/>
      <c r="B335" s="497"/>
      <c r="C335" s="401"/>
      <c r="D335" s="401"/>
      <c r="E335" s="401"/>
      <c r="F335" s="401"/>
      <c r="G335" s="404"/>
      <c r="H335" s="407"/>
      <c r="I335" s="410"/>
      <c r="J335" s="667"/>
      <c r="K335" s="135">
        <v>461716</v>
      </c>
      <c r="L335" s="667"/>
      <c r="M335" s="135"/>
      <c r="N335" s="413"/>
      <c r="O335" s="413"/>
      <c r="P335" s="416"/>
      <c r="Q335" s="419"/>
      <c r="R335" s="419"/>
      <c r="S335" s="422"/>
      <c r="T335" s="450"/>
      <c r="W335" s="36"/>
      <c r="X335" s="36"/>
      <c r="Y335" s="36"/>
      <c r="Z335" s="36"/>
      <c r="AA335" s="36"/>
      <c r="AB335" s="36"/>
      <c r="AC335" s="36"/>
    </row>
    <row r="336" spans="1:34" s="2" customFormat="1" ht="24.95" hidden="1" customHeight="1">
      <c r="B336" s="423" t="str">
        <f>IF(S337=" "," ",IF(S337&gt;=$H$6,"CUMPLE CON LA EXPERIENCIA REQUERIDA","NO CUMPLE CON LA EXPERIENCIA REQUERIDA"))</f>
        <v>NO CUMPLE CON LA EXPERIENCIA REQUERIDA</v>
      </c>
      <c r="C336" s="424"/>
      <c r="D336" s="424"/>
      <c r="E336" s="424"/>
      <c r="F336" s="424"/>
      <c r="G336" s="424"/>
      <c r="H336" s="424"/>
      <c r="I336" s="424"/>
      <c r="J336" s="424"/>
      <c r="K336" s="424"/>
      <c r="L336" s="424"/>
      <c r="M336" s="424"/>
      <c r="N336" s="424"/>
      <c r="O336" s="425"/>
      <c r="P336" s="429" t="s">
        <v>21</v>
      </c>
      <c r="Q336" s="430"/>
      <c r="R336" s="7"/>
      <c r="S336" s="6">
        <f>IF(T321="SI",SUM(S321:S335),0)</f>
        <v>0</v>
      </c>
      <c r="T336" s="431" t="str">
        <f>IF(S337=" "," ",IF(S337&gt;=$H$6,"CUMPLE","NO CUMPLE"))</f>
        <v>NO CUMPLE</v>
      </c>
      <c r="W336" s="36"/>
      <c r="X336" s="36"/>
      <c r="Y336" s="36"/>
      <c r="Z336" s="36"/>
      <c r="AA336" s="36"/>
      <c r="AB336" s="36"/>
      <c r="AC336" s="36"/>
      <c r="AD336" s="5"/>
      <c r="AE336" s="5"/>
      <c r="AF336" s="5"/>
      <c r="AG336" s="5"/>
      <c r="AH336" s="5"/>
    </row>
    <row r="337" spans="2:34" s="5" customFormat="1" ht="24.95" hidden="1" customHeight="1">
      <c r="B337" s="426"/>
      <c r="C337" s="427"/>
      <c r="D337" s="427"/>
      <c r="E337" s="427"/>
      <c r="F337" s="427"/>
      <c r="G337" s="427"/>
      <c r="H337" s="427"/>
      <c r="I337" s="427"/>
      <c r="J337" s="427"/>
      <c r="K337" s="427"/>
      <c r="L337" s="427"/>
      <c r="M337" s="427"/>
      <c r="N337" s="427"/>
      <c r="O337" s="428"/>
      <c r="P337" s="429" t="s">
        <v>23</v>
      </c>
      <c r="Q337" s="430"/>
      <c r="R337" s="7"/>
      <c r="S337" s="74">
        <f>IFERROR((S336/$P$6)," ")</f>
        <v>0</v>
      </c>
      <c r="T337" s="432"/>
      <c r="W337" s="36"/>
      <c r="X337" s="36"/>
      <c r="Y337" s="36"/>
      <c r="Z337" s="36"/>
      <c r="AA337" s="36"/>
      <c r="AB337" s="36"/>
      <c r="AC337" s="36"/>
    </row>
    <row r="338" spans="2:34" ht="30" hidden="1" customHeight="1">
      <c r="AA338" s="36"/>
      <c r="AB338" s="36"/>
      <c r="AC338" s="36"/>
      <c r="AD338" s="5"/>
      <c r="AE338" s="5"/>
      <c r="AF338" s="5"/>
      <c r="AG338" s="5"/>
      <c r="AH338" s="2"/>
    </row>
    <row r="339" spans="2:34" ht="30" hidden="1" customHeight="1">
      <c r="AA339" s="36"/>
      <c r="AB339" s="36"/>
      <c r="AC339" s="36"/>
      <c r="AD339" s="5"/>
      <c r="AE339" s="5"/>
      <c r="AF339" s="5"/>
      <c r="AG339" s="5"/>
      <c r="AH339" s="5"/>
    </row>
    <row r="340" spans="2:34" ht="30" hidden="1" customHeight="1">
      <c r="B340" s="94">
        <v>16</v>
      </c>
      <c r="C340" s="486" t="s">
        <v>75</v>
      </c>
      <c r="D340" s="487"/>
      <c r="E340" s="488"/>
      <c r="F340" s="489" t="str">
        <f>IFERROR(VLOOKUP(B340,LISTA_OFERENTES,2,FALSE)," ")</f>
        <v>O1</v>
      </c>
      <c r="G340" s="490"/>
      <c r="H340" s="490"/>
      <c r="I340" s="490"/>
      <c r="J340" s="490"/>
      <c r="K340" s="490"/>
      <c r="L340" s="490"/>
      <c r="M340" s="490"/>
      <c r="N340" s="490"/>
      <c r="O340" s="491"/>
      <c r="P340" s="492" t="s">
        <v>102</v>
      </c>
      <c r="Q340" s="493"/>
      <c r="R340" s="494"/>
      <c r="S340" s="1">
        <f>5-(INT(COUNTBLANK(C343:C357))-10)</f>
        <v>0</v>
      </c>
      <c r="T340" s="2"/>
      <c r="AA340" s="36"/>
      <c r="AB340" s="36"/>
      <c r="AC340" s="36"/>
      <c r="AD340" s="5"/>
      <c r="AE340" s="5"/>
      <c r="AF340" s="5"/>
      <c r="AG340" s="5"/>
    </row>
    <row r="341" spans="2:34" ht="33.75" hidden="1" customHeight="1">
      <c r="B341" s="460" t="s">
        <v>43</v>
      </c>
      <c r="C341" s="462" t="s">
        <v>14</v>
      </c>
      <c r="D341" s="462" t="s">
        <v>15</v>
      </c>
      <c r="E341" s="462" t="s">
        <v>16</v>
      </c>
      <c r="F341" s="462" t="s">
        <v>17</v>
      </c>
      <c r="G341" s="462" t="s">
        <v>18</v>
      </c>
      <c r="H341" s="462" t="s">
        <v>19</v>
      </c>
      <c r="I341" s="462" t="s">
        <v>20</v>
      </c>
      <c r="J341" s="464" t="s">
        <v>50</v>
      </c>
      <c r="K341" s="465"/>
      <c r="L341" s="465"/>
      <c r="M341" s="466"/>
      <c r="N341" s="462" t="s">
        <v>76</v>
      </c>
      <c r="O341" s="462" t="s">
        <v>77</v>
      </c>
      <c r="P341" s="4" t="s">
        <v>78</v>
      </c>
      <c r="Q341" s="4"/>
      <c r="R341" s="462" t="s">
        <v>79</v>
      </c>
      <c r="S341" s="462" t="s">
        <v>80</v>
      </c>
      <c r="T341" s="462" t="str">
        <f>T33</f>
        <v>CUMPLE CON EL REQUERIMIENTO OBLIGATORIO DE QUE CADA CERTIFICADO DEBE ESTAR SOPORTADO EN MÍNIMO DOS DE LOS CÓDIGOS UNSPSC?</v>
      </c>
      <c r="AA341" s="36"/>
      <c r="AB341" s="36"/>
      <c r="AC341" s="36"/>
      <c r="AD341" s="5"/>
      <c r="AE341" s="5"/>
      <c r="AF341" s="5"/>
      <c r="AG341" s="5"/>
    </row>
    <row r="342" spans="2:34" ht="67.5" hidden="1" customHeight="1">
      <c r="B342" s="461"/>
      <c r="C342" s="463"/>
      <c r="D342" s="463"/>
      <c r="E342" s="463"/>
      <c r="F342" s="463"/>
      <c r="G342" s="463"/>
      <c r="H342" s="463"/>
      <c r="I342" s="463"/>
      <c r="J342" s="467" t="s">
        <v>82</v>
      </c>
      <c r="K342" s="468"/>
      <c r="L342" s="468"/>
      <c r="M342" s="469"/>
      <c r="N342" s="463"/>
      <c r="O342" s="463"/>
      <c r="P342" s="3" t="s">
        <v>12</v>
      </c>
      <c r="Q342" s="3" t="s">
        <v>81</v>
      </c>
      <c r="R342" s="463"/>
      <c r="S342" s="463"/>
      <c r="T342" s="463"/>
      <c r="AA342" s="36"/>
      <c r="AB342" s="36"/>
      <c r="AC342" s="36"/>
      <c r="AD342" s="5"/>
      <c r="AE342" s="5"/>
      <c r="AF342" s="5"/>
      <c r="AG342" s="5"/>
    </row>
    <row r="343" spans="2:34" ht="30" hidden="1" customHeight="1">
      <c r="B343" s="495">
        <v>1</v>
      </c>
      <c r="C343" s="399"/>
      <c r="D343" s="399"/>
      <c r="E343" s="399"/>
      <c r="F343" s="399"/>
      <c r="G343" s="402"/>
      <c r="H343" s="405"/>
      <c r="I343" s="408"/>
      <c r="J343" s="667"/>
      <c r="K343" s="135">
        <v>451215</v>
      </c>
      <c r="L343" s="667"/>
      <c r="M343" s="135">
        <v>461915</v>
      </c>
      <c r="N343" s="411"/>
      <c r="O343" s="411"/>
      <c r="P343" s="414"/>
      <c r="Q343" s="417"/>
      <c r="R343" s="417"/>
      <c r="S343" s="420">
        <f>IF(COUNTIF(J343:M345,"CUMPLE")&gt;=1,(G343*I343),0)* (IF(N343="PRESENTÓ CERTIFICADO",1,0))* (IF(O343="ACORDE A ITEM 5.2.1 (T.R.)",1,0) )* ( IF(OR(Q343="SIN OBSERVACIÓN", Q343="REQUERIMIENTOS SUBSANADOS"),1,0)) *(IF(OR(R343="NINGUNO", R343="CUMPLEN CON LO SOLICITADO"),1,0))</f>
        <v>0</v>
      </c>
      <c r="T343" s="448"/>
      <c r="AA343" s="36"/>
      <c r="AB343" s="36"/>
      <c r="AC343" s="36"/>
      <c r="AD343" s="5"/>
      <c r="AE343" s="5"/>
      <c r="AF343" s="5"/>
      <c r="AG343" s="5"/>
    </row>
    <row r="344" spans="2:34" ht="30" hidden="1" customHeight="1">
      <c r="B344" s="496"/>
      <c r="C344" s="400"/>
      <c r="D344" s="400"/>
      <c r="E344" s="400"/>
      <c r="F344" s="400"/>
      <c r="G344" s="403"/>
      <c r="H344" s="406"/>
      <c r="I344" s="409"/>
      <c r="J344" s="667"/>
      <c r="K344" s="135">
        <v>461715</v>
      </c>
      <c r="L344" s="667"/>
      <c r="M344" s="135">
        <v>721517</v>
      </c>
      <c r="N344" s="412"/>
      <c r="O344" s="412"/>
      <c r="P344" s="415"/>
      <c r="Q344" s="418"/>
      <c r="R344" s="418"/>
      <c r="S344" s="421"/>
      <c r="T344" s="449"/>
      <c r="AA344" s="36"/>
      <c r="AB344" s="36"/>
      <c r="AC344" s="36"/>
      <c r="AD344" s="5"/>
      <c r="AE344" s="5"/>
      <c r="AF344" s="5"/>
      <c r="AG344" s="5"/>
    </row>
    <row r="345" spans="2:34" ht="30" hidden="1" customHeight="1">
      <c r="B345" s="497"/>
      <c r="C345" s="401"/>
      <c r="D345" s="401"/>
      <c r="E345" s="401"/>
      <c r="F345" s="401"/>
      <c r="G345" s="404"/>
      <c r="H345" s="407"/>
      <c r="I345" s="410"/>
      <c r="J345" s="667"/>
      <c r="K345" s="135">
        <v>461716</v>
      </c>
      <c r="L345" s="667"/>
      <c r="M345" s="135"/>
      <c r="N345" s="413"/>
      <c r="O345" s="413"/>
      <c r="P345" s="416"/>
      <c r="Q345" s="419"/>
      <c r="R345" s="419"/>
      <c r="S345" s="422"/>
      <c r="T345" s="449"/>
      <c r="AA345" s="36"/>
      <c r="AB345" s="36"/>
      <c r="AC345" s="36"/>
      <c r="AD345" s="5"/>
      <c r="AE345" s="5"/>
      <c r="AF345" s="5"/>
      <c r="AG345" s="5"/>
    </row>
    <row r="346" spans="2:34" ht="30" hidden="1" customHeight="1">
      <c r="B346" s="495">
        <v>2</v>
      </c>
      <c r="C346" s="433"/>
      <c r="D346" s="433"/>
      <c r="E346" s="433"/>
      <c r="F346" s="433"/>
      <c r="G346" s="436"/>
      <c r="H346" s="405"/>
      <c r="I346" s="439"/>
      <c r="J346" s="667"/>
      <c r="K346" s="135">
        <v>451215</v>
      </c>
      <c r="L346" s="667"/>
      <c r="M346" s="135">
        <v>461915</v>
      </c>
      <c r="N346" s="411"/>
      <c r="O346" s="411"/>
      <c r="P346" s="442"/>
      <c r="Q346" s="445"/>
      <c r="R346" s="445"/>
      <c r="S346" s="420">
        <f t="shared" ref="S346" si="65">IF(COUNTIF(J346:M348,"CUMPLE")&gt;=1,(G346*I346),0)* (IF(N346="PRESENTÓ CERTIFICADO",1,0))* (IF(O346="ACORDE A ITEM 5.2.1 (T.R.)",1,0) )* ( IF(OR(Q346="SIN OBSERVACIÓN", Q346="REQUERIMIENTOS SUBSANADOS"),1,0)) *(IF(OR(R346="NINGUNO", R346="CUMPLEN CON LO SOLICITADO"),1,0))</f>
        <v>0</v>
      </c>
      <c r="T346" s="449"/>
      <c r="AA346" s="36"/>
      <c r="AB346" s="36"/>
      <c r="AC346" s="36"/>
      <c r="AD346" s="5"/>
      <c r="AE346" s="5"/>
      <c r="AF346" s="5"/>
      <c r="AG346" s="5"/>
    </row>
    <row r="347" spans="2:34" ht="30" hidden="1" customHeight="1">
      <c r="B347" s="496"/>
      <c r="C347" s="434"/>
      <c r="D347" s="434"/>
      <c r="E347" s="434"/>
      <c r="F347" s="434"/>
      <c r="G347" s="437"/>
      <c r="H347" s="406"/>
      <c r="I347" s="440"/>
      <c r="J347" s="667"/>
      <c r="K347" s="135">
        <v>461715</v>
      </c>
      <c r="L347" s="667"/>
      <c r="M347" s="135">
        <v>721517</v>
      </c>
      <c r="N347" s="412"/>
      <c r="O347" s="412"/>
      <c r="P347" s="443"/>
      <c r="Q347" s="446"/>
      <c r="R347" s="446"/>
      <c r="S347" s="421"/>
      <c r="T347" s="449"/>
      <c r="AA347" s="36"/>
      <c r="AB347" s="36"/>
      <c r="AC347" s="36"/>
      <c r="AD347" s="5"/>
      <c r="AE347" s="5"/>
      <c r="AF347" s="5"/>
      <c r="AG347" s="5"/>
    </row>
    <row r="348" spans="2:34" ht="30" hidden="1" customHeight="1">
      <c r="B348" s="497"/>
      <c r="C348" s="435"/>
      <c r="D348" s="435"/>
      <c r="E348" s="435"/>
      <c r="F348" s="435"/>
      <c r="G348" s="438"/>
      <c r="H348" s="407"/>
      <c r="I348" s="441"/>
      <c r="J348" s="667"/>
      <c r="K348" s="135">
        <v>461716</v>
      </c>
      <c r="L348" s="667"/>
      <c r="M348" s="135"/>
      <c r="N348" s="413"/>
      <c r="O348" s="413"/>
      <c r="P348" s="444"/>
      <c r="Q348" s="447"/>
      <c r="R348" s="447"/>
      <c r="S348" s="422"/>
      <c r="T348" s="449"/>
      <c r="AA348" s="5"/>
      <c r="AB348" s="5"/>
      <c r="AC348" s="5"/>
      <c r="AD348" s="5"/>
      <c r="AE348" s="5"/>
      <c r="AF348" s="5"/>
      <c r="AG348" s="5"/>
    </row>
    <row r="349" spans="2:34" ht="30" hidden="1" customHeight="1">
      <c r="B349" s="495">
        <v>3</v>
      </c>
      <c r="C349" s="399"/>
      <c r="D349" s="399"/>
      <c r="E349" s="399"/>
      <c r="F349" s="399"/>
      <c r="G349" s="402"/>
      <c r="H349" s="405"/>
      <c r="I349" s="408"/>
      <c r="J349" s="667"/>
      <c r="K349" s="135">
        <v>451215</v>
      </c>
      <c r="L349" s="667"/>
      <c r="M349" s="135">
        <v>461915</v>
      </c>
      <c r="N349" s="411"/>
      <c r="O349" s="411"/>
      <c r="P349" s="414"/>
      <c r="Q349" s="417"/>
      <c r="R349" s="417"/>
      <c r="S349" s="420">
        <f t="shared" ref="S349" si="66">IF(COUNTIF(J349:M351,"CUMPLE")&gt;=1,(G349*I349),0)* (IF(N349="PRESENTÓ CERTIFICADO",1,0))* (IF(O349="ACORDE A ITEM 5.2.1 (T.R.)",1,0) )* ( IF(OR(Q349="SIN OBSERVACIÓN", Q349="REQUERIMIENTOS SUBSANADOS"),1,0)) *(IF(OR(R349="NINGUNO", R349="CUMPLEN CON LO SOLICITADO"),1,0))</f>
        <v>0</v>
      </c>
      <c r="T349" s="449"/>
      <c r="AA349" s="2"/>
      <c r="AB349" s="2"/>
      <c r="AC349" s="2"/>
      <c r="AD349" s="2"/>
      <c r="AE349" s="2"/>
      <c r="AF349" s="2"/>
      <c r="AG349" s="2"/>
    </row>
    <row r="350" spans="2:34" ht="30" hidden="1" customHeight="1">
      <c r="B350" s="496"/>
      <c r="C350" s="400"/>
      <c r="D350" s="400"/>
      <c r="E350" s="400"/>
      <c r="F350" s="400"/>
      <c r="G350" s="403"/>
      <c r="H350" s="406"/>
      <c r="I350" s="409"/>
      <c r="J350" s="667"/>
      <c r="K350" s="135">
        <v>461715</v>
      </c>
      <c r="L350" s="667"/>
      <c r="M350" s="135">
        <v>721517</v>
      </c>
      <c r="N350" s="412"/>
      <c r="O350" s="412"/>
      <c r="P350" s="415"/>
      <c r="Q350" s="418"/>
      <c r="R350" s="418"/>
      <c r="S350" s="421"/>
      <c r="T350" s="449"/>
      <c r="AA350" s="5"/>
      <c r="AB350" s="5"/>
      <c r="AC350" s="5"/>
      <c r="AD350" s="5"/>
      <c r="AE350" s="5"/>
      <c r="AF350" s="5"/>
      <c r="AG350" s="5"/>
    </row>
    <row r="351" spans="2:34" ht="30" hidden="1" customHeight="1">
      <c r="B351" s="497"/>
      <c r="C351" s="401"/>
      <c r="D351" s="401"/>
      <c r="E351" s="401"/>
      <c r="F351" s="401"/>
      <c r="G351" s="404"/>
      <c r="H351" s="407"/>
      <c r="I351" s="410"/>
      <c r="J351" s="667"/>
      <c r="K351" s="135">
        <v>461716</v>
      </c>
      <c r="L351" s="667"/>
      <c r="M351" s="135"/>
      <c r="N351" s="413"/>
      <c r="O351" s="413"/>
      <c r="P351" s="416"/>
      <c r="Q351" s="419"/>
      <c r="R351" s="419"/>
      <c r="S351" s="422"/>
      <c r="T351" s="449"/>
    </row>
    <row r="352" spans="2:34" ht="30" hidden="1" customHeight="1">
      <c r="B352" s="495">
        <v>4</v>
      </c>
      <c r="C352" s="433"/>
      <c r="D352" s="433"/>
      <c r="E352" s="433"/>
      <c r="F352" s="433"/>
      <c r="G352" s="436"/>
      <c r="H352" s="405"/>
      <c r="I352" s="439"/>
      <c r="J352" s="667"/>
      <c r="K352" s="135">
        <v>451215</v>
      </c>
      <c r="L352" s="667"/>
      <c r="M352" s="135">
        <v>461915</v>
      </c>
      <c r="N352" s="411"/>
      <c r="O352" s="411"/>
      <c r="P352" s="442"/>
      <c r="Q352" s="445"/>
      <c r="R352" s="445"/>
      <c r="S352" s="420">
        <f t="shared" ref="S352" si="67">IF(COUNTIF(J352:M354,"CUMPLE")&gt;=1,(G352*I352),0)* (IF(N352="PRESENTÓ CERTIFICADO",1,0))* (IF(O352="ACORDE A ITEM 5.2.1 (T.R.)",1,0) )* ( IF(OR(Q352="SIN OBSERVACIÓN", Q352="REQUERIMIENTOS SUBSANADOS"),1,0)) *(IF(OR(R352="NINGUNO", R352="CUMPLEN CON LO SOLICITADO"),1,0))</f>
        <v>0</v>
      </c>
      <c r="T352" s="449"/>
    </row>
    <row r="353" spans="2:20" ht="30" hidden="1" customHeight="1">
      <c r="B353" s="496"/>
      <c r="C353" s="434"/>
      <c r="D353" s="434"/>
      <c r="E353" s="434"/>
      <c r="F353" s="434"/>
      <c r="G353" s="437"/>
      <c r="H353" s="406"/>
      <c r="I353" s="440"/>
      <c r="J353" s="667"/>
      <c r="K353" s="135">
        <v>461715</v>
      </c>
      <c r="L353" s="667"/>
      <c r="M353" s="135">
        <v>721517</v>
      </c>
      <c r="N353" s="412"/>
      <c r="O353" s="412"/>
      <c r="P353" s="443"/>
      <c r="Q353" s="446"/>
      <c r="R353" s="446"/>
      <c r="S353" s="421"/>
      <c r="T353" s="449"/>
    </row>
    <row r="354" spans="2:20" ht="30" hidden="1" customHeight="1">
      <c r="B354" s="497"/>
      <c r="C354" s="435"/>
      <c r="D354" s="435"/>
      <c r="E354" s="435"/>
      <c r="F354" s="435"/>
      <c r="G354" s="438"/>
      <c r="H354" s="407"/>
      <c r="I354" s="441"/>
      <c r="J354" s="667"/>
      <c r="K354" s="135">
        <v>461716</v>
      </c>
      <c r="L354" s="667"/>
      <c r="M354" s="135"/>
      <c r="N354" s="413"/>
      <c r="O354" s="413"/>
      <c r="P354" s="444"/>
      <c r="Q354" s="447"/>
      <c r="R354" s="447"/>
      <c r="S354" s="422"/>
      <c r="T354" s="449"/>
    </row>
    <row r="355" spans="2:20" ht="30" hidden="1" customHeight="1">
      <c r="B355" s="495">
        <v>5</v>
      </c>
      <c r="C355" s="399"/>
      <c r="D355" s="399"/>
      <c r="E355" s="399"/>
      <c r="F355" s="399"/>
      <c r="G355" s="402"/>
      <c r="H355" s="405"/>
      <c r="I355" s="408"/>
      <c r="J355" s="667"/>
      <c r="K355" s="135">
        <v>451215</v>
      </c>
      <c r="L355" s="667"/>
      <c r="M355" s="135">
        <v>461915</v>
      </c>
      <c r="N355" s="411"/>
      <c r="O355" s="411"/>
      <c r="P355" s="414"/>
      <c r="Q355" s="417"/>
      <c r="R355" s="417"/>
      <c r="S355" s="420">
        <f t="shared" ref="S355" si="68">IF(COUNTIF(J355:M357,"CUMPLE")&gt;=1,(G355*I355),0)* (IF(N355="PRESENTÓ CERTIFICADO",1,0))* (IF(O355="ACORDE A ITEM 5.2.1 (T.R.)",1,0) )* ( IF(OR(Q355="SIN OBSERVACIÓN", Q355="REQUERIMIENTOS SUBSANADOS"),1,0)) *(IF(OR(R355="NINGUNO", R355="CUMPLEN CON LO SOLICITADO"),1,0))</f>
        <v>0</v>
      </c>
      <c r="T355" s="449"/>
    </row>
    <row r="356" spans="2:20" ht="30" hidden="1" customHeight="1">
      <c r="B356" s="496"/>
      <c r="C356" s="400"/>
      <c r="D356" s="400"/>
      <c r="E356" s="400"/>
      <c r="F356" s="400"/>
      <c r="G356" s="403"/>
      <c r="H356" s="406"/>
      <c r="I356" s="409"/>
      <c r="J356" s="667"/>
      <c r="K356" s="135">
        <v>461715</v>
      </c>
      <c r="L356" s="667"/>
      <c r="M356" s="135">
        <v>721517</v>
      </c>
      <c r="N356" s="412"/>
      <c r="O356" s="412"/>
      <c r="P356" s="415"/>
      <c r="Q356" s="418"/>
      <c r="R356" s="418"/>
      <c r="S356" s="421"/>
      <c r="T356" s="449"/>
    </row>
    <row r="357" spans="2:20" ht="30" hidden="1" customHeight="1">
      <c r="B357" s="497"/>
      <c r="C357" s="401"/>
      <c r="D357" s="401"/>
      <c r="E357" s="401"/>
      <c r="F357" s="401"/>
      <c r="G357" s="404"/>
      <c r="H357" s="407"/>
      <c r="I357" s="410"/>
      <c r="J357" s="667"/>
      <c r="K357" s="135">
        <v>461716</v>
      </c>
      <c r="L357" s="667"/>
      <c r="M357" s="135"/>
      <c r="N357" s="413"/>
      <c r="O357" s="413"/>
      <c r="P357" s="416"/>
      <c r="Q357" s="419"/>
      <c r="R357" s="419"/>
      <c r="S357" s="422"/>
      <c r="T357" s="450"/>
    </row>
    <row r="358" spans="2:20" ht="30" hidden="1" customHeight="1">
      <c r="B358" s="423" t="str">
        <f>IF(S359=" "," ",IF(S359&gt;=$H$6,"CUMPLE CON LA EXPERIENCIA REQUERIDA","NO CUMPLE CON LA EXPERIENCIA REQUERIDA"))</f>
        <v>NO CUMPLE CON LA EXPERIENCIA REQUERIDA</v>
      </c>
      <c r="C358" s="424"/>
      <c r="D358" s="424"/>
      <c r="E358" s="424"/>
      <c r="F358" s="424"/>
      <c r="G358" s="424"/>
      <c r="H358" s="424"/>
      <c r="I358" s="424"/>
      <c r="J358" s="424"/>
      <c r="K358" s="424"/>
      <c r="L358" s="424"/>
      <c r="M358" s="424"/>
      <c r="N358" s="424"/>
      <c r="O358" s="425"/>
      <c r="P358" s="429" t="s">
        <v>21</v>
      </c>
      <c r="Q358" s="430"/>
      <c r="R358" s="7"/>
      <c r="S358" s="6">
        <f>IF(T343="SI",SUM(S343:S357),0)</f>
        <v>0</v>
      </c>
      <c r="T358" s="431" t="str">
        <f>IF(S359=" "," ",IF(S359&gt;=$H$6,"CUMPLE","NO CUMPLE"))</f>
        <v>NO CUMPLE</v>
      </c>
    </row>
    <row r="359" spans="2:20" ht="30" hidden="1" customHeight="1">
      <c r="B359" s="426"/>
      <c r="C359" s="427"/>
      <c r="D359" s="427"/>
      <c r="E359" s="427"/>
      <c r="F359" s="427"/>
      <c r="G359" s="427"/>
      <c r="H359" s="427"/>
      <c r="I359" s="427"/>
      <c r="J359" s="427"/>
      <c r="K359" s="427"/>
      <c r="L359" s="427"/>
      <c r="M359" s="427"/>
      <c r="N359" s="427"/>
      <c r="O359" s="428"/>
      <c r="P359" s="429" t="s">
        <v>23</v>
      </c>
      <c r="Q359" s="430"/>
      <c r="R359" s="7"/>
      <c r="S359" s="74">
        <f>IFERROR((S358/$P$6)," ")</f>
        <v>0</v>
      </c>
      <c r="T359" s="432"/>
    </row>
    <row r="360" spans="2:20" ht="30" hidden="1" customHeight="1"/>
    <row r="361" spans="2:20" ht="30" hidden="1" customHeight="1"/>
    <row r="362" spans="2:20" ht="30" hidden="1" customHeight="1">
      <c r="B362" s="94">
        <v>17</v>
      </c>
      <c r="C362" s="486" t="s">
        <v>75</v>
      </c>
      <c r="D362" s="487"/>
      <c r="E362" s="488"/>
      <c r="F362" s="489" t="str">
        <f>IFERROR(VLOOKUP(B362,LISTA_OFERENTES,2,FALSE)," ")</f>
        <v>O2</v>
      </c>
      <c r="G362" s="490"/>
      <c r="H362" s="490"/>
      <c r="I362" s="490"/>
      <c r="J362" s="490"/>
      <c r="K362" s="490"/>
      <c r="L362" s="490"/>
      <c r="M362" s="490"/>
      <c r="N362" s="490"/>
      <c r="O362" s="491"/>
      <c r="P362" s="492" t="s">
        <v>102</v>
      </c>
      <c r="Q362" s="493"/>
      <c r="R362" s="494"/>
      <c r="S362" s="1">
        <f>5-(INT(COUNTBLANK(C365:C379))-10)</f>
        <v>0</v>
      </c>
      <c r="T362" s="2"/>
    </row>
    <row r="363" spans="2:20" ht="45" hidden="1" customHeight="1">
      <c r="B363" s="460" t="s">
        <v>43</v>
      </c>
      <c r="C363" s="462" t="s">
        <v>14</v>
      </c>
      <c r="D363" s="462" t="s">
        <v>15</v>
      </c>
      <c r="E363" s="462" t="s">
        <v>16</v>
      </c>
      <c r="F363" s="462" t="s">
        <v>17</v>
      </c>
      <c r="G363" s="462" t="s">
        <v>18</v>
      </c>
      <c r="H363" s="462" t="s">
        <v>19</v>
      </c>
      <c r="I363" s="462" t="s">
        <v>20</v>
      </c>
      <c r="J363" s="464" t="s">
        <v>50</v>
      </c>
      <c r="K363" s="465"/>
      <c r="L363" s="465"/>
      <c r="M363" s="466"/>
      <c r="N363" s="462" t="s">
        <v>76</v>
      </c>
      <c r="O363" s="462" t="s">
        <v>77</v>
      </c>
      <c r="P363" s="4" t="s">
        <v>78</v>
      </c>
      <c r="Q363" s="4"/>
      <c r="R363" s="462" t="s">
        <v>79</v>
      </c>
      <c r="S363" s="462" t="s">
        <v>80</v>
      </c>
      <c r="T363" s="462" t="str">
        <f>T55</f>
        <v>CUMPLE CON EL REQUERIMIENTO OBLIGATORIO DE QUE CADA CERTIFICADO DEBE ESTAR SOPORTADO EN MÍNIMO DOS DE LOS CÓDIGOS UNSPSC?</v>
      </c>
    </row>
    <row r="364" spans="2:20" ht="56.25" hidden="1" customHeight="1">
      <c r="B364" s="461"/>
      <c r="C364" s="463"/>
      <c r="D364" s="463"/>
      <c r="E364" s="463"/>
      <c r="F364" s="463"/>
      <c r="G364" s="463"/>
      <c r="H364" s="463"/>
      <c r="I364" s="463"/>
      <c r="J364" s="467" t="s">
        <v>82</v>
      </c>
      <c r="K364" s="468"/>
      <c r="L364" s="468"/>
      <c r="M364" s="469"/>
      <c r="N364" s="463"/>
      <c r="O364" s="463"/>
      <c r="P364" s="3" t="s">
        <v>12</v>
      </c>
      <c r="Q364" s="3" t="s">
        <v>81</v>
      </c>
      <c r="R364" s="463"/>
      <c r="S364" s="463"/>
      <c r="T364" s="463"/>
    </row>
    <row r="365" spans="2:20" ht="30" hidden="1" customHeight="1">
      <c r="B365" s="495">
        <v>1</v>
      </c>
      <c r="C365" s="399"/>
      <c r="D365" s="399"/>
      <c r="E365" s="399"/>
      <c r="F365" s="399"/>
      <c r="G365" s="402"/>
      <c r="H365" s="405"/>
      <c r="I365" s="408"/>
      <c r="J365" s="667"/>
      <c r="K365" s="135">
        <v>451215</v>
      </c>
      <c r="L365" s="667"/>
      <c r="M365" s="135">
        <v>461915</v>
      </c>
      <c r="N365" s="411"/>
      <c r="O365" s="411"/>
      <c r="P365" s="414"/>
      <c r="Q365" s="417"/>
      <c r="R365" s="417"/>
      <c r="S365" s="420">
        <f>IF(COUNTIF(J365:M367,"CUMPLE")&gt;=1,(G365*I365),0)* (IF(N365="PRESENTÓ CERTIFICADO",1,0))* (IF(O365="ACORDE A ITEM 5.2.1 (T.R.)",1,0) )* ( IF(OR(Q365="SIN OBSERVACIÓN", Q365="REQUERIMIENTOS SUBSANADOS"),1,0)) *(IF(OR(R365="NINGUNO", R365="CUMPLEN CON LO SOLICITADO"),1,0))</f>
        <v>0</v>
      </c>
      <c r="T365" s="448"/>
    </row>
    <row r="366" spans="2:20" ht="30" hidden="1" customHeight="1">
      <c r="B366" s="496"/>
      <c r="C366" s="400"/>
      <c r="D366" s="400"/>
      <c r="E366" s="400"/>
      <c r="F366" s="400"/>
      <c r="G366" s="403"/>
      <c r="H366" s="406"/>
      <c r="I366" s="409"/>
      <c r="J366" s="667"/>
      <c r="K366" s="135">
        <v>461715</v>
      </c>
      <c r="L366" s="667"/>
      <c r="M366" s="135">
        <v>721517</v>
      </c>
      <c r="N366" s="412"/>
      <c r="O366" s="412"/>
      <c r="P366" s="415"/>
      <c r="Q366" s="418"/>
      <c r="R366" s="418"/>
      <c r="S366" s="421"/>
      <c r="T366" s="449"/>
    </row>
    <row r="367" spans="2:20" ht="30" hidden="1" customHeight="1">
      <c r="B367" s="497"/>
      <c r="C367" s="401"/>
      <c r="D367" s="401"/>
      <c r="E367" s="401"/>
      <c r="F367" s="401"/>
      <c r="G367" s="404"/>
      <c r="H367" s="407"/>
      <c r="I367" s="410"/>
      <c r="J367" s="667"/>
      <c r="K367" s="135">
        <v>461716</v>
      </c>
      <c r="L367" s="667"/>
      <c r="M367" s="135"/>
      <c r="N367" s="413"/>
      <c r="O367" s="413"/>
      <c r="P367" s="416"/>
      <c r="Q367" s="419"/>
      <c r="R367" s="419"/>
      <c r="S367" s="422"/>
      <c r="T367" s="449"/>
    </row>
    <row r="368" spans="2:20" ht="30" hidden="1" customHeight="1">
      <c r="B368" s="495">
        <v>2</v>
      </c>
      <c r="C368" s="433"/>
      <c r="D368" s="433"/>
      <c r="E368" s="433"/>
      <c r="F368" s="433"/>
      <c r="G368" s="436"/>
      <c r="H368" s="405"/>
      <c r="I368" s="439"/>
      <c r="J368" s="667"/>
      <c r="K368" s="135">
        <v>451215</v>
      </c>
      <c r="L368" s="667"/>
      <c r="M368" s="135">
        <v>461915</v>
      </c>
      <c r="N368" s="411"/>
      <c r="O368" s="411"/>
      <c r="P368" s="442"/>
      <c r="Q368" s="445"/>
      <c r="R368" s="445"/>
      <c r="S368" s="420">
        <f t="shared" ref="S368" si="69">IF(COUNTIF(J368:M370,"CUMPLE")&gt;=1,(G368*I368),0)* (IF(N368="PRESENTÓ CERTIFICADO",1,0))* (IF(O368="ACORDE A ITEM 5.2.1 (T.R.)",1,0) )* ( IF(OR(Q368="SIN OBSERVACIÓN", Q368="REQUERIMIENTOS SUBSANADOS"),1,0)) *(IF(OR(R368="NINGUNO", R368="CUMPLEN CON LO SOLICITADO"),1,0))</f>
        <v>0</v>
      </c>
      <c r="T368" s="449"/>
    </row>
    <row r="369" spans="2:20" ht="30" hidden="1" customHeight="1">
      <c r="B369" s="496"/>
      <c r="C369" s="434"/>
      <c r="D369" s="434"/>
      <c r="E369" s="434"/>
      <c r="F369" s="434"/>
      <c r="G369" s="437"/>
      <c r="H369" s="406"/>
      <c r="I369" s="440"/>
      <c r="J369" s="667"/>
      <c r="K369" s="135">
        <v>461715</v>
      </c>
      <c r="L369" s="667"/>
      <c r="M369" s="135">
        <v>721517</v>
      </c>
      <c r="N369" s="412"/>
      <c r="O369" s="412"/>
      <c r="P369" s="443"/>
      <c r="Q369" s="446"/>
      <c r="R369" s="446"/>
      <c r="S369" s="421"/>
      <c r="T369" s="449"/>
    </row>
    <row r="370" spans="2:20" ht="30" hidden="1" customHeight="1">
      <c r="B370" s="497"/>
      <c r="C370" s="435"/>
      <c r="D370" s="435"/>
      <c r="E370" s="435"/>
      <c r="F370" s="435"/>
      <c r="G370" s="438"/>
      <c r="H370" s="407"/>
      <c r="I370" s="441"/>
      <c r="J370" s="667"/>
      <c r="K370" s="135">
        <v>461716</v>
      </c>
      <c r="L370" s="667"/>
      <c r="M370" s="135"/>
      <c r="N370" s="413"/>
      <c r="O370" s="413"/>
      <c r="P370" s="444"/>
      <c r="Q370" s="447"/>
      <c r="R370" s="447"/>
      <c r="S370" s="422"/>
      <c r="T370" s="449"/>
    </row>
    <row r="371" spans="2:20" ht="30" hidden="1" customHeight="1">
      <c r="B371" s="495">
        <v>3</v>
      </c>
      <c r="C371" s="399"/>
      <c r="D371" s="399"/>
      <c r="E371" s="399"/>
      <c r="F371" s="399"/>
      <c r="G371" s="402"/>
      <c r="H371" s="405"/>
      <c r="I371" s="408"/>
      <c r="J371" s="667"/>
      <c r="K371" s="135">
        <v>451215</v>
      </c>
      <c r="L371" s="667"/>
      <c r="M371" s="135">
        <v>461915</v>
      </c>
      <c r="N371" s="411"/>
      <c r="O371" s="411"/>
      <c r="P371" s="414"/>
      <c r="Q371" s="417"/>
      <c r="R371" s="417"/>
      <c r="S371" s="420">
        <f t="shared" ref="S371" si="70">IF(COUNTIF(J371:M373,"CUMPLE")&gt;=1,(G371*I371),0)* (IF(N371="PRESENTÓ CERTIFICADO",1,0))* (IF(O371="ACORDE A ITEM 5.2.1 (T.R.)",1,0) )* ( IF(OR(Q371="SIN OBSERVACIÓN", Q371="REQUERIMIENTOS SUBSANADOS"),1,0)) *(IF(OR(R371="NINGUNO", R371="CUMPLEN CON LO SOLICITADO"),1,0))</f>
        <v>0</v>
      </c>
      <c r="T371" s="449"/>
    </row>
    <row r="372" spans="2:20" ht="30" hidden="1" customHeight="1">
      <c r="B372" s="496"/>
      <c r="C372" s="400"/>
      <c r="D372" s="400"/>
      <c r="E372" s="400"/>
      <c r="F372" s="400"/>
      <c r="G372" s="403"/>
      <c r="H372" s="406"/>
      <c r="I372" s="409"/>
      <c r="J372" s="667"/>
      <c r="K372" s="135">
        <v>461715</v>
      </c>
      <c r="L372" s="667"/>
      <c r="M372" s="135">
        <v>721517</v>
      </c>
      <c r="N372" s="412"/>
      <c r="O372" s="412"/>
      <c r="P372" s="415"/>
      <c r="Q372" s="418"/>
      <c r="R372" s="418"/>
      <c r="S372" s="421"/>
      <c r="T372" s="449"/>
    </row>
    <row r="373" spans="2:20" ht="30" hidden="1" customHeight="1">
      <c r="B373" s="497"/>
      <c r="C373" s="401"/>
      <c r="D373" s="401"/>
      <c r="E373" s="401"/>
      <c r="F373" s="401"/>
      <c r="G373" s="404"/>
      <c r="H373" s="407"/>
      <c r="I373" s="410"/>
      <c r="J373" s="667"/>
      <c r="K373" s="135">
        <v>461716</v>
      </c>
      <c r="L373" s="667"/>
      <c r="M373" s="135"/>
      <c r="N373" s="413"/>
      <c r="O373" s="413"/>
      <c r="P373" s="416"/>
      <c r="Q373" s="419"/>
      <c r="R373" s="419"/>
      <c r="S373" s="422"/>
      <c r="T373" s="449"/>
    </row>
    <row r="374" spans="2:20" ht="30" hidden="1" customHeight="1">
      <c r="B374" s="495">
        <v>4</v>
      </c>
      <c r="C374" s="433"/>
      <c r="D374" s="433"/>
      <c r="E374" s="433"/>
      <c r="F374" s="433"/>
      <c r="G374" s="436"/>
      <c r="H374" s="405"/>
      <c r="I374" s="439"/>
      <c r="J374" s="667"/>
      <c r="K374" s="135">
        <v>451215</v>
      </c>
      <c r="L374" s="667"/>
      <c r="M374" s="135">
        <v>461915</v>
      </c>
      <c r="N374" s="411"/>
      <c r="O374" s="411"/>
      <c r="P374" s="442"/>
      <c r="Q374" s="445"/>
      <c r="R374" s="445"/>
      <c r="S374" s="420">
        <f t="shared" ref="S374" si="71">IF(COUNTIF(J374:M376,"CUMPLE")&gt;=1,(G374*I374),0)* (IF(N374="PRESENTÓ CERTIFICADO",1,0))* (IF(O374="ACORDE A ITEM 5.2.1 (T.R.)",1,0) )* ( IF(OR(Q374="SIN OBSERVACIÓN", Q374="REQUERIMIENTOS SUBSANADOS"),1,0)) *(IF(OR(R374="NINGUNO", R374="CUMPLEN CON LO SOLICITADO"),1,0))</f>
        <v>0</v>
      </c>
      <c r="T374" s="449"/>
    </row>
    <row r="375" spans="2:20" ht="30" hidden="1" customHeight="1">
      <c r="B375" s="496"/>
      <c r="C375" s="434"/>
      <c r="D375" s="434"/>
      <c r="E375" s="434"/>
      <c r="F375" s="434"/>
      <c r="G375" s="437"/>
      <c r="H375" s="406"/>
      <c r="I375" s="440"/>
      <c r="J375" s="667"/>
      <c r="K375" s="135">
        <v>461715</v>
      </c>
      <c r="L375" s="667"/>
      <c r="M375" s="135">
        <v>721517</v>
      </c>
      <c r="N375" s="412"/>
      <c r="O375" s="412"/>
      <c r="P375" s="443"/>
      <c r="Q375" s="446"/>
      <c r="R375" s="446"/>
      <c r="S375" s="421"/>
      <c r="T375" s="449"/>
    </row>
    <row r="376" spans="2:20" ht="30" hidden="1" customHeight="1">
      <c r="B376" s="497"/>
      <c r="C376" s="435"/>
      <c r="D376" s="435"/>
      <c r="E376" s="435"/>
      <c r="F376" s="435"/>
      <c r="G376" s="438"/>
      <c r="H376" s="407"/>
      <c r="I376" s="441"/>
      <c r="J376" s="667"/>
      <c r="K376" s="135">
        <v>461716</v>
      </c>
      <c r="L376" s="667"/>
      <c r="M376" s="135"/>
      <c r="N376" s="413"/>
      <c r="O376" s="413"/>
      <c r="P376" s="444"/>
      <c r="Q376" s="447"/>
      <c r="R376" s="447"/>
      <c r="S376" s="422"/>
      <c r="T376" s="449"/>
    </row>
    <row r="377" spans="2:20" ht="30" hidden="1" customHeight="1">
      <c r="B377" s="495">
        <v>5</v>
      </c>
      <c r="C377" s="399"/>
      <c r="D377" s="399"/>
      <c r="E377" s="399"/>
      <c r="F377" s="399"/>
      <c r="G377" s="402"/>
      <c r="H377" s="405"/>
      <c r="I377" s="408"/>
      <c r="J377" s="667"/>
      <c r="K377" s="135">
        <v>451215</v>
      </c>
      <c r="L377" s="667"/>
      <c r="M377" s="135">
        <v>461915</v>
      </c>
      <c r="N377" s="411"/>
      <c r="O377" s="411"/>
      <c r="P377" s="414"/>
      <c r="Q377" s="417"/>
      <c r="R377" s="417"/>
      <c r="S377" s="420">
        <f t="shared" ref="S377" si="72">IF(COUNTIF(J377:M379,"CUMPLE")&gt;=1,(G377*I377),0)* (IF(N377="PRESENTÓ CERTIFICADO",1,0))* (IF(O377="ACORDE A ITEM 5.2.1 (T.R.)",1,0) )* ( IF(OR(Q377="SIN OBSERVACIÓN", Q377="REQUERIMIENTOS SUBSANADOS"),1,0)) *(IF(OR(R377="NINGUNO", R377="CUMPLEN CON LO SOLICITADO"),1,0))</f>
        <v>0</v>
      </c>
      <c r="T377" s="449"/>
    </row>
    <row r="378" spans="2:20" ht="30" hidden="1" customHeight="1">
      <c r="B378" s="496"/>
      <c r="C378" s="400"/>
      <c r="D378" s="400"/>
      <c r="E378" s="400"/>
      <c r="F378" s="400"/>
      <c r="G378" s="403"/>
      <c r="H378" s="406"/>
      <c r="I378" s="409"/>
      <c r="J378" s="667"/>
      <c r="K378" s="135">
        <v>461715</v>
      </c>
      <c r="L378" s="667"/>
      <c r="M378" s="135">
        <v>721517</v>
      </c>
      <c r="N378" s="412"/>
      <c r="O378" s="412"/>
      <c r="P378" s="415"/>
      <c r="Q378" s="418"/>
      <c r="R378" s="418"/>
      <c r="S378" s="421"/>
      <c r="T378" s="449"/>
    </row>
    <row r="379" spans="2:20" ht="30" hidden="1" customHeight="1">
      <c r="B379" s="497"/>
      <c r="C379" s="401"/>
      <c r="D379" s="401"/>
      <c r="E379" s="401"/>
      <c r="F379" s="401"/>
      <c r="G379" s="404"/>
      <c r="H379" s="407"/>
      <c r="I379" s="410"/>
      <c r="J379" s="667"/>
      <c r="K379" s="135">
        <v>461716</v>
      </c>
      <c r="L379" s="667"/>
      <c r="M379" s="135"/>
      <c r="N379" s="413"/>
      <c r="O379" s="413"/>
      <c r="P379" s="416"/>
      <c r="Q379" s="419"/>
      <c r="R379" s="419"/>
      <c r="S379" s="422"/>
      <c r="T379" s="450"/>
    </row>
    <row r="380" spans="2:20" ht="30" hidden="1" customHeight="1">
      <c r="B380" s="423" t="str">
        <f>IF(S381=" "," ",IF(S381&gt;=$H$6,"CUMPLE CON LA EXPERIENCIA REQUERIDA","NO CUMPLE CON LA EXPERIENCIA REQUERIDA"))</f>
        <v>NO CUMPLE CON LA EXPERIENCIA REQUERIDA</v>
      </c>
      <c r="C380" s="424"/>
      <c r="D380" s="424"/>
      <c r="E380" s="424"/>
      <c r="F380" s="424"/>
      <c r="G380" s="424"/>
      <c r="H380" s="424"/>
      <c r="I380" s="424"/>
      <c r="J380" s="424"/>
      <c r="K380" s="424"/>
      <c r="L380" s="424"/>
      <c r="M380" s="424"/>
      <c r="N380" s="424"/>
      <c r="O380" s="425"/>
      <c r="P380" s="429" t="s">
        <v>21</v>
      </c>
      <c r="Q380" s="430"/>
      <c r="R380" s="7"/>
      <c r="S380" s="6">
        <f>IF(T365="SI",SUM(S365:S379),0)</f>
        <v>0</v>
      </c>
      <c r="T380" s="431" t="str">
        <f>IF(S381=" "," ",IF(S381&gt;=$H$6,"CUMPLE","NO CUMPLE"))</f>
        <v>NO CUMPLE</v>
      </c>
    </row>
    <row r="381" spans="2:20" ht="30" hidden="1" customHeight="1">
      <c r="B381" s="426"/>
      <c r="C381" s="427"/>
      <c r="D381" s="427"/>
      <c r="E381" s="427"/>
      <c r="F381" s="427"/>
      <c r="G381" s="427"/>
      <c r="H381" s="427"/>
      <c r="I381" s="427"/>
      <c r="J381" s="427"/>
      <c r="K381" s="427"/>
      <c r="L381" s="427"/>
      <c r="M381" s="427"/>
      <c r="N381" s="427"/>
      <c r="O381" s="428"/>
      <c r="P381" s="429" t="s">
        <v>23</v>
      </c>
      <c r="Q381" s="430"/>
      <c r="R381" s="7"/>
      <c r="S381" s="74">
        <f>IFERROR((S380/$P$6)," ")</f>
        <v>0</v>
      </c>
      <c r="T381" s="432"/>
    </row>
    <row r="382" spans="2:20" ht="30" hidden="1" customHeight="1"/>
    <row r="383" spans="2:20" ht="30" hidden="1" customHeight="1"/>
    <row r="384" spans="2:20" ht="30" hidden="1" customHeight="1">
      <c r="B384" s="94">
        <v>18</v>
      </c>
      <c r="C384" s="486" t="s">
        <v>75</v>
      </c>
      <c r="D384" s="487"/>
      <c r="E384" s="488"/>
      <c r="F384" s="489" t="str">
        <f>IFERROR(VLOOKUP(B384,LISTA_OFERENTES,2,FALSE)," ")</f>
        <v>O3</v>
      </c>
      <c r="G384" s="490"/>
      <c r="H384" s="490"/>
      <c r="I384" s="490"/>
      <c r="J384" s="490"/>
      <c r="K384" s="490"/>
      <c r="L384" s="490"/>
      <c r="M384" s="490"/>
      <c r="N384" s="490"/>
      <c r="O384" s="491"/>
      <c r="P384" s="492" t="s">
        <v>102</v>
      </c>
      <c r="Q384" s="493"/>
      <c r="R384" s="494"/>
      <c r="S384" s="1">
        <f>5-(INT(COUNTBLANK(C387:C401))-10)</f>
        <v>0</v>
      </c>
      <c r="T384" s="2"/>
    </row>
    <row r="385" spans="2:20" ht="30" hidden="1" customHeight="1">
      <c r="B385" s="460" t="s">
        <v>43</v>
      </c>
      <c r="C385" s="462" t="s">
        <v>14</v>
      </c>
      <c r="D385" s="462" t="s">
        <v>15</v>
      </c>
      <c r="E385" s="462" t="s">
        <v>16</v>
      </c>
      <c r="F385" s="462" t="s">
        <v>17</v>
      </c>
      <c r="G385" s="462" t="s">
        <v>18</v>
      </c>
      <c r="H385" s="462" t="s">
        <v>19</v>
      </c>
      <c r="I385" s="462" t="s">
        <v>20</v>
      </c>
      <c r="J385" s="464" t="s">
        <v>50</v>
      </c>
      <c r="K385" s="465"/>
      <c r="L385" s="465"/>
      <c r="M385" s="466"/>
      <c r="N385" s="462" t="s">
        <v>76</v>
      </c>
      <c r="O385" s="462" t="s">
        <v>77</v>
      </c>
      <c r="P385" s="4" t="s">
        <v>78</v>
      </c>
      <c r="Q385" s="4"/>
      <c r="R385" s="462" t="s">
        <v>79</v>
      </c>
      <c r="S385" s="462" t="s">
        <v>80</v>
      </c>
      <c r="T385" s="462" t="str">
        <f>T77</f>
        <v>CUMPLE CON EL REQUERIMIENTO OBLIGATORIO DE QUE CADA CERTIFICADO DEBE ESTAR SOPORTADO EN MÍNIMO DOS DE LOS CÓDIGOS UNSPSC?</v>
      </c>
    </row>
    <row r="386" spans="2:20" ht="30" hidden="1" customHeight="1">
      <c r="B386" s="461"/>
      <c r="C386" s="463"/>
      <c r="D386" s="463"/>
      <c r="E386" s="463"/>
      <c r="F386" s="463"/>
      <c r="G386" s="463"/>
      <c r="H386" s="463"/>
      <c r="I386" s="463"/>
      <c r="J386" s="467" t="s">
        <v>82</v>
      </c>
      <c r="K386" s="468"/>
      <c r="L386" s="468"/>
      <c r="M386" s="469"/>
      <c r="N386" s="463"/>
      <c r="O386" s="463"/>
      <c r="P386" s="3" t="s">
        <v>12</v>
      </c>
      <c r="Q386" s="3" t="s">
        <v>81</v>
      </c>
      <c r="R386" s="463"/>
      <c r="S386" s="463"/>
      <c r="T386" s="463"/>
    </row>
    <row r="387" spans="2:20" ht="30" hidden="1" customHeight="1">
      <c r="B387" s="495">
        <v>1</v>
      </c>
      <c r="C387" s="399"/>
      <c r="D387" s="399"/>
      <c r="E387" s="399"/>
      <c r="F387" s="399"/>
      <c r="G387" s="402"/>
      <c r="H387" s="405"/>
      <c r="I387" s="408"/>
      <c r="J387" s="667"/>
      <c r="K387" s="135">
        <v>451215</v>
      </c>
      <c r="L387" s="667"/>
      <c r="M387" s="135">
        <v>461915</v>
      </c>
      <c r="N387" s="411"/>
      <c r="O387" s="411"/>
      <c r="P387" s="414"/>
      <c r="Q387" s="417"/>
      <c r="R387" s="417"/>
      <c r="S387" s="420">
        <f>IF(COUNTIF(J387:M389,"CUMPLE")&gt;=1,(G387*I387),0)* (IF(N387="PRESENTÓ CERTIFICADO",1,0))* (IF(O387="ACORDE A ITEM 5.2.1 (T.R.)",1,0) )* ( IF(OR(Q387="SIN OBSERVACIÓN", Q387="REQUERIMIENTOS SUBSANADOS"),1,0)) *(IF(OR(R387="NINGUNO", R387="CUMPLEN CON LO SOLICITADO"),1,0))</f>
        <v>0</v>
      </c>
      <c r="T387" s="448"/>
    </row>
    <row r="388" spans="2:20" ht="30" hidden="1" customHeight="1">
      <c r="B388" s="496"/>
      <c r="C388" s="400"/>
      <c r="D388" s="400"/>
      <c r="E388" s="400"/>
      <c r="F388" s="400"/>
      <c r="G388" s="403"/>
      <c r="H388" s="406"/>
      <c r="I388" s="409"/>
      <c r="J388" s="667"/>
      <c r="K388" s="135">
        <v>461715</v>
      </c>
      <c r="L388" s="667"/>
      <c r="M388" s="135">
        <v>721517</v>
      </c>
      <c r="N388" s="412"/>
      <c r="O388" s="412"/>
      <c r="P388" s="415"/>
      <c r="Q388" s="418"/>
      <c r="R388" s="418"/>
      <c r="S388" s="421"/>
      <c r="T388" s="449"/>
    </row>
    <row r="389" spans="2:20" ht="30" hidden="1" customHeight="1">
      <c r="B389" s="497"/>
      <c r="C389" s="401"/>
      <c r="D389" s="401"/>
      <c r="E389" s="401"/>
      <c r="F389" s="401"/>
      <c r="G389" s="404"/>
      <c r="H389" s="407"/>
      <c r="I389" s="410"/>
      <c r="J389" s="667"/>
      <c r="K389" s="135">
        <v>461716</v>
      </c>
      <c r="L389" s="667"/>
      <c r="M389" s="135"/>
      <c r="N389" s="413"/>
      <c r="O389" s="413"/>
      <c r="P389" s="416"/>
      <c r="Q389" s="419"/>
      <c r="R389" s="419"/>
      <c r="S389" s="422"/>
      <c r="T389" s="449"/>
    </row>
    <row r="390" spans="2:20" ht="30" hidden="1" customHeight="1">
      <c r="B390" s="495">
        <v>2</v>
      </c>
      <c r="C390" s="433"/>
      <c r="D390" s="433"/>
      <c r="E390" s="433"/>
      <c r="F390" s="433"/>
      <c r="G390" s="436"/>
      <c r="H390" s="405"/>
      <c r="I390" s="439"/>
      <c r="J390" s="667"/>
      <c r="K390" s="135">
        <v>451215</v>
      </c>
      <c r="L390" s="667"/>
      <c r="M390" s="135">
        <v>461915</v>
      </c>
      <c r="N390" s="411"/>
      <c r="O390" s="411"/>
      <c r="P390" s="442"/>
      <c r="Q390" s="445"/>
      <c r="R390" s="445"/>
      <c r="S390" s="420">
        <f t="shared" ref="S390" si="73">IF(COUNTIF(J390:M392,"CUMPLE")&gt;=1,(G390*I390),0)* (IF(N390="PRESENTÓ CERTIFICADO",1,0))* (IF(O390="ACORDE A ITEM 5.2.1 (T.R.)",1,0) )* ( IF(OR(Q390="SIN OBSERVACIÓN", Q390="REQUERIMIENTOS SUBSANADOS"),1,0)) *(IF(OR(R390="NINGUNO", R390="CUMPLEN CON LO SOLICITADO"),1,0))</f>
        <v>0</v>
      </c>
      <c r="T390" s="449"/>
    </row>
    <row r="391" spans="2:20" ht="30" hidden="1" customHeight="1">
      <c r="B391" s="496"/>
      <c r="C391" s="434"/>
      <c r="D391" s="434"/>
      <c r="E391" s="434"/>
      <c r="F391" s="434"/>
      <c r="G391" s="437"/>
      <c r="H391" s="406"/>
      <c r="I391" s="440"/>
      <c r="J391" s="667"/>
      <c r="K391" s="135">
        <v>461715</v>
      </c>
      <c r="L391" s="667"/>
      <c r="M391" s="135">
        <v>721517</v>
      </c>
      <c r="N391" s="412"/>
      <c r="O391" s="412"/>
      <c r="P391" s="443"/>
      <c r="Q391" s="446"/>
      <c r="R391" s="446"/>
      <c r="S391" s="421"/>
      <c r="T391" s="449"/>
    </row>
    <row r="392" spans="2:20" ht="30" hidden="1" customHeight="1">
      <c r="B392" s="497"/>
      <c r="C392" s="435"/>
      <c r="D392" s="435"/>
      <c r="E392" s="435"/>
      <c r="F392" s="435"/>
      <c r="G392" s="438"/>
      <c r="H392" s="407"/>
      <c r="I392" s="441"/>
      <c r="J392" s="667"/>
      <c r="K392" s="135">
        <v>461716</v>
      </c>
      <c r="L392" s="667"/>
      <c r="M392" s="135"/>
      <c r="N392" s="413"/>
      <c r="O392" s="413"/>
      <c r="P392" s="444"/>
      <c r="Q392" s="447"/>
      <c r="R392" s="447"/>
      <c r="S392" s="422"/>
      <c r="T392" s="449"/>
    </row>
    <row r="393" spans="2:20" ht="30" hidden="1" customHeight="1">
      <c r="B393" s="495">
        <v>3</v>
      </c>
      <c r="C393" s="399"/>
      <c r="D393" s="399"/>
      <c r="E393" s="399"/>
      <c r="F393" s="399"/>
      <c r="G393" s="402"/>
      <c r="H393" s="405"/>
      <c r="I393" s="408"/>
      <c r="J393" s="667"/>
      <c r="K393" s="135">
        <v>451215</v>
      </c>
      <c r="L393" s="667"/>
      <c r="M393" s="135">
        <v>461915</v>
      </c>
      <c r="N393" s="411"/>
      <c r="O393" s="411"/>
      <c r="P393" s="414"/>
      <c r="Q393" s="417"/>
      <c r="R393" s="417"/>
      <c r="S393" s="420">
        <f t="shared" ref="S393" si="74">IF(COUNTIF(J393:M395,"CUMPLE")&gt;=1,(G393*I393),0)* (IF(N393="PRESENTÓ CERTIFICADO",1,0))* (IF(O393="ACORDE A ITEM 5.2.1 (T.R.)",1,0) )* ( IF(OR(Q393="SIN OBSERVACIÓN", Q393="REQUERIMIENTOS SUBSANADOS"),1,0)) *(IF(OR(R393="NINGUNO", R393="CUMPLEN CON LO SOLICITADO"),1,0))</f>
        <v>0</v>
      </c>
      <c r="T393" s="449"/>
    </row>
    <row r="394" spans="2:20" ht="30" hidden="1" customHeight="1">
      <c r="B394" s="496"/>
      <c r="C394" s="400"/>
      <c r="D394" s="400"/>
      <c r="E394" s="400"/>
      <c r="F394" s="400"/>
      <c r="G394" s="403"/>
      <c r="H394" s="406"/>
      <c r="I394" s="409"/>
      <c r="J394" s="667"/>
      <c r="K394" s="135">
        <v>461715</v>
      </c>
      <c r="L394" s="667"/>
      <c r="M394" s="135">
        <v>721517</v>
      </c>
      <c r="N394" s="412"/>
      <c r="O394" s="412"/>
      <c r="P394" s="415"/>
      <c r="Q394" s="418"/>
      <c r="R394" s="418"/>
      <c r="S394" s="421"/>
      <c r="T394" s="449"/>
    </row>
    <row r="395" spans="2:20" ht="30" hidden="1" customHeight="1">
      <c r="B395" s="497"/>
      <c r="C395" s="401"/>
      <c r="D395" s="401"/>
      <c r="E395" s="401"/>
      <c r="F395" s="401"/>
      <c r="G395" s="404"/>
      <c r="H395" s="407"/>
      <c r="I395" s="410"/>
      <c r="J395" s="667"/>
      <c r="K395" s="135">
        <v>461716</v>
      </c>
      <c r="L395" s="667"/>
      <c r="M395" s="135"/>
      <c r="N395" s="413"/>
      <c r="O395" s="413"/>
      <c r="P395" s="416"/>
      <c r="Q395" s="419"/>
      <c r="R395" s="419"/>
      <c r="S395" s="422"/>
      <c r="T395" s="449"/>
    </row>
    <row r="396" spans="2:20" ht="30" hidden="1" customHeight="1">
      <c r="B396" s="495">
        <v>4</v>
      </c>
      <c r="C396" s="433"/>
      <c r="D396" s="433"/>
      <c r="E396" s="433"/>
      <c r="F396" s="433"/>
      <c r="G396" s="436"/>
      <c r="H396" s="405"/>
      <c r="I396" s="439"/>
      <c r="J396" s="667"/>
      <c r="K396" s="135">
        <v>451215</v>
      </c>
      <c r="L396" s="667"/>
      <c r="M396" s="135">
        <v>461915</v>
      </c>
      <c r="N396" s="411"/>
      <c r="O396" s="411"/>
      <c r="P396" s="442"/>
      <c r="Q396" s="445"/>
      <c r="R396" s="445"/>
      <c r="S396" s="420">
        <f t="shared" ref="S396" si="75">IF(COUNTIF(J396:M398,"CUMPLE")&gt;=1,(G396*I396),0)* (IF(N396="PRESENTÓ CERTIFICADO",1,0))* (IF(O396="ACORDE A ITEM 5.2.1 (T.R.)",1,0) )* ( IF(OR(Q396="SIN OBSERVACIÓN", Q396="REQUERIMIENTOS SUBSANADOS"),1,0)) *(IF(OR(R396="NINGUNO", R396="CUMPLEN CON LO SOLICITADO"),1,0))</f>
        <v>0</v>
      </c>
      <c r="T396" s="449"/>
    </row>
    <row r="397" spans="2:20" ht="30" hidden="1" customHeight="1">
      <c r="B397" s="496"/>
      <c r="C397" s="434"/>
      <c r="D397" s="434"/>
      <c r="E397" s="434"/>
      <c r="F397" s="434"/>
      <c r="G397" s="437"/>
      <c r="H397" s="406"/>
      <c r="I397" s="440"/>
      <c r="J397" s="667"/>
      <c r="K397" s="135">
        <v>461715</v>
      </c>
      <c r="L397" s="667"/>
      <c r="M397" s="135">
        <v>721517</v>
      </c>
      <c r="N397" s="412"/>
      <c r="O397" s="412"/>
      <c r="P397" s="443"/>
      <c r="Q397" s="446"/>
      <c r="R397" s="446"/>
      <c r="S397" s="421"/>
      <c r="T397" s="449"/>
    </row>
    <row r="398" spans="2:20" ht="30" hidden="1" customHeight="1">
      <c r="B398" s="497"/>
      <c r="C398" s="435"/>
      <c r="D398" s="435"/>
      <c r="E398" s="435"/>
      <c r="F398" s="435"/>
      <c r="G398" s="438"/>
      <c r="H398" s="407"/>
      <c r="I398" s="441"/>
      <c r="J398" s="667"/>
      <c r="K398" s="135">
        <v>461716</v>
      </c>
      <c r="L398" s="667"/>
      <c r="M398" s="135"/>
      <c r="N398" s="413"/>
      <c r="O398" s="413"/>
      <c r="P398" s="444"/>
      <c r="Q398" s="447"/>
      <c r="R398" s="447"/>
      <c r="S398" s="422"/>
      <c r="T398" s="449"/>
    </row>
    <row r="399" spans="2:20" ht="30" hidden="1" customHeight="1">
      <c r="B399" s="495">
        <v>5</v>
      </c>
      <c r="C399" s="399"/>
      <c r="D399" s="399"/>
      <c r="E399" s="399"/>
      <c r="F399" s="399"/>
      <c r="G399" s="402"/>
      <c r="H399" s="405"/>
      <c r="I399" s="408"/>
      <c r="J399" s="667"/>
      <c r="K399" s="135">
        <v>451215</v>
      </c>
      <c r="L399" s="667"/>
      <c r="M399" s="135">
        <v>461915</v>
      </c>
      <c r="N399" s="411"/>
      <c r="O399" s="411"/>
      <c r="P399" s="414"/>
      <c r="Q399" s="417"/>
      <c r="R399" s="417"/>
      <c r="S399" s="420">
        <f t="shared" ref="S399" si="76">IF(COUNTIF(J399:M401,"CUMPLE")&gt;=1,(G399*I399),0)* (IF(N399="PRESENTÓ CERTIFICADO",1,0))* (IF(O399="ACORDE A ITEM 5.2.1 (T.R.)",1,0) )* ( IF(OR(Q399="SIN OBSERVACIÓN", Q399="REQUERIMIENTOS SUBSANADOS"),1,0)) *(IF(OR(R399="NINGUNO", R399="CUMPLEN CON LO SOLICITADO"),1,0))</f>
        <v>0</v>
      </c>
      <c r="T399" s="449"/>
    </row>
    <row r="400" spans="2:20" ht="30" hidden="1" customHeight="1">
      <c r="B400" s="496"/>
      <c r="C400" s="400"/>
      <c r="D400" s="400"/>
      <c r="E400" s="400"/>
      <c r="F400" s="400"/>
      <c r="G400" s="403"/>
      <c r="H400" s="406"/>
      <c r="I400" s="409"/>
      <c r="J400" s="667"/>
      <c r="K400" s="135">
        <v>461715</v>
      </c>
      <c r="L400" s="667"/>
      <c r="M400" s="135">
        <v>721517</v>
      </c>
      <c r="N400" s="412"/>
      <c r="O400" s="412"/>
      <c r="P400" s="415"/>
      <c r="Q400" s="418"/>
      <c r="R400" s="418"/>
      <c r="S400" s="421"/>
      <c r="T400" s="449"/>
    </row>
    <row r="401" spans="2:20" ht="30" hidden="1" customHeight="1">
      <c r="B401" s="497"/>
      <c r="C401" s="401"/>
      <c r="D401" s="401"/>
      <c r="E401" s="401"/>
      <c r="F401" s="401"/>
      <c r="G401" s="404"/>
      <c r="H401" s="407"/>
      <c r="I401" s="410"/>
      <c r="J401" s="667"/>
      <c r="K401" s="135">
        <v>461716</v>
      </c>
      <c r="L401" s="667"/>
      <c r="M401" s="135"/>
      <c r="N401" s="413"/>
      <c r="O401" s="413"/>
      <c r="P401" s="416"/>
      <c r="Q401" s="419"/>
      <c r="R401" s="419"/>
      <c r="S401" s="422"/>
      <c r="T401" s="450"/>
    </row>
    <row r="402" spans="2:20" ht="30" hidden="1" customHeight="1">
      <c r="B402" s="423" t="str">
        <f>IF(S403=" "," ",IF(S403&gt;=$H$6,"CUMPLE CON LA EXPERIENCIA REQUERIDA","NO CUMPLE CON LA EXPERIENCIA REQUERIDA"))</f>
        <v>NO CUMPLE CON LA EXPERIENCIA REQUERIDA</v>
      </c>
      <c r="C402" s="424"/>
      <c r="D402" s="424"/>
      <c r="E402" s="424"/>
      <c r="F402" s="424"/>
      <c r="G402" s="424"/>
      <c r="H402" s="424"/>
      <c r="I402" s="424"/>
      <c r="J402" s="424"/>
      <c r="K402" s="424"/>
      <c r="L402" s="424"/>
      <c r="M402" s="424"/>
      <c r="N402" s="424"/>
      <c r="O402" s="425"/>
      <c r="P402" s="429" t="s">
        <v>21</v>
      </c>
      <c r="Q402" s="430"/>
      <c r="R402" s="7"/>
      <c r="S402" s="6">
        <f>IF(T387="SI",SUM(S387:S401),0)</f>
        <v>0</v>
      </c>
      <c r="T402" s="431" t="str">
        <f>IF(S403=" "," ",IF(S403&gt;=$H$6,"CUMPLE","NO CUMPLE"))</f>
        <v>NO CUMPLE</v>
      </c>
    </row>
    <row r="403" spans="2:20" ht="30" hidden="1" customHeight="1">
      <c r="B403" s="426"/>
      <c r="C403" s="427"/>
      <c r="D403" s="427"/>
      <c r="E403" s="427"/>
      <c r="F403" s="427"/>
      <c r="G403" s="427"/>
      <c r="H403" s="427"/>
      <c r="I403" s="427"/>
      <c r="J403" s="427"/>
      <c r="K403" s="427"/>
      <c r="L403" s="427"/>
      <c r="M403" s="427"/>
      <c r="N403" s="427"/>
      <c r="O403" s="428"/>
      <c r="P403" s="429" t="s">
        <v>23</v>
      </c>
      <c r="Q403" s="430"/>
      <c r="R403" s="7"/>
      <c r="S403" s="74">
        <f>IFERROR((S402/$P$6)," ")</f>
        <v>0</v>
      </c>
      <c r="T403" s="432"/>
    </row>
    <row r="404" spans="2:20" ht="30" hidden="1" customHeight="1"/>
    <row r="405" spans="2:20" ht="30" hidden="1" customHeight="1"/>
    <row r="406" spans="2:20" ht="30" hidden="1" customHeight="1">
      <c r="B406" s="94">
        <v>19</v>
      </c>
      <c r="C406" s="486" t="s">
        <v>75</v>
      </c>
      <c r="D406" s="487"/>
      <c r="E406" s="488"/>
      <c r="F406" s="489" t="str">
        <f>IFERROR(VLOOKUP(B406,LISTA_OFERENTES,2,FALSE)," ")</f>
        <v>O4</v>
      </c>
      <c r="G406" s="490"/>
      <c r="H406" s="490"/>
      <c r="I406" s="490"/>
      <c r="J406" s="490"/>
      <c r="K406" s="490"/>
      <c r="L406" s="490"/>
      <c r="M406" s="490"/>
      <c r="N406" s="490"/>
      <c r="O406" s="491"/>
      <c r="P406" s="492" t="s">
        <v>102</v>
      </c>
      <c r="Q406" s="493"/>
      <c r="R406" s="494"/>
      <c r="S406" s="1">
        <f>5-(INT(COUNTBLANK(C409:C423))-10)</f>
        <v>0</v>
      </c>
      <c r="T406" s="2"/>
    </row>
    <row r="407" spans="2:20" ht="30" hidden="1" customHeight="1">
      <c r="B407" s="460" t="s">
        <v>43</v>
      </c>
      <c r="C407" s="462" t="s">
        <v>14</v>
      </c>
      <c r="D407" s="462" t="s">
        <v>15</v>
      </c>
      <c r="E407" s="462" t="s">
        <v>16</v>
      </c>
      <c r="F407" s="462" t="s">
        <v>17</v>
      </c>
      <c r="G407" s="462" t="s">
        <v>18</v>
      </c>
      <c r="H407" s="462" t="s">
        <v>19</v>
      </c>
      <c r="I407" s="462" t="s">
        <v>20</v>
      </c>
      <c r="J407" s="464" t="s">
        <v>50</v>
      </c>
      <c r="K407" s="465"/>
      <c r="L407" s="465"/>
      <c r="M407" s="466"/>
      <c r="N407" s="462" t="s">
        <v>76</v>
      </c>
      <c r="O407" s="462" t="s">
        <v>77</v>
      </c>
      <c r="P407" s="4" t="s">
        <v>78</v>
      </c>
      <c r="Q407" s="4"/>
      <c r="R407" s="462" t="s">
        <v>79</v>
      </c>
      <c r="S407" s="462" t="s">
        <v>80</v>
      </c>
      <c r="T407" s="462" t="str">
        <f>T99</f>
        <v>CUMPLE CON EL REQUERIMIENTO OBLIGATORIO DE QUE CADA CERTIFICADO DEBE ESTAR SOPORTADO EN MÍNIMO DOS DE LOS CÓDIGOS UNSPSC?</v>
      </c>
    </row>
    <row r="408" spans="2:20" ht="30" hidden="1" customHeight="1">
      <c r="B408" s="461"/>
      <c r="C408" s="463"/>
      <c r="D408" s="463"/>
      <c r="E408" s="463"/>
      <c r="F408" s="463"/>
      <c r="G408" s="463"/>
      <c r="H408" s="463"/>
      <c r="I408" s="463"/>
      <c r="J408" s="467" t="s">
        <v>82</v>
      </c>
      <c r="K408" s="468"/>
      <c r="L408" s="468"/>
      <c r="M408" s="469"/>
      <c r="N408" s="463"/>
      <c r="O408" s="463"/>
      <c r="P408" s="3" t="s">
        <v>12</v>
      </c>
      <c r="Q408" s="3" t="s">
        <v>81</v>
      </c>
      <c r="R408" s="463"/>
      <c r="S408" s="463"/>
      <c r="T408" s="463"/>
    </row>
    <row r="409" spans="2:20" ht="30" hidden="1" customHeight="1">
      <c r="B409" s="495">
        <v>1</v>
      </c>
      <c r="C409" s="399"/>
      <c r="D409" s="399"/>
      <c r="E409" s="399"/>
      <c r="F409" s="399"/>
      <c r="G409" s="402"/>
      <c r="H409" s="405"/>
      <c r="I409" s="408"/>
      <c r="J409" s="667"/>
      <c r="K409" s="135">
        <v>451215</v>
      </c>
      <c r="L409" s="667"/>
      <c r="M409" s="135">
        <v>461915</v>
      </c>
      <c r="N409" s="411"/>
      <c r="O409" s="411"/>
      <c r="P409" s="414"/>
      <c r="Q409" s="417"/>
      <c r="R409" s="417"/>
      <c r="S409" s="420">
        <f>IF(COUNTIF(J409:M411,"CUMPLE")&gt;=1,(G409*I409),0)* (IF(N409="PRESENTÓ CERTIFICADO",1,0))* (IF(O409="ACORDE A ITEM 5.2.1 (T.R.)",1,0) )* ( IF(OR(Q409="SIN OBSERVACIÓN", Q409="REQUERIMIENTOS SUBSANADOS"),1,0)) *(IF(OR(R409="NINGUNO", R409="CUMPLEN CON LO SOLICITADO"),1,0))</f>
        <v>0</v>
      </c>
      <c r="T409" s="448"/>
    </row>
    <row r="410" spans="2:20" ht="30" hidden="1" customHeight="1">
      <c r="B410" s="496"/>
      <c r="C410" s="400"/>
      <c r="D410" s="400"/>
      <c r="E410" s="400"/>
      <c r="F410" s="400"/>
      <c r="G410" s="403"/>
      <c r="H410" s="406"/>
      <c r="I410" s="409"/>
      <c r="J410" s="667"/>
      <c r="K410" s="135">
        <v>461715</v>
      </c>
      <c r="L410" s="667"/>
      <c r="M410" s="135">
        <v>721517</v>
      </c>
      <c r="N410" s="412"/>
      <c r="O410" s="412"/>
      <c r="P410" s="415"/>
      <c r="Q410" s="418"/>
      <c r="R410" s="418"/>
      <c r="S410" s="421"/>
      <c r="T410" s="449"/>
    </row>
    <row r="411" spans="2:20" ht="30" hidden="1" customHeight="1">
      <c r="B411" s="497"/>
      <c r="C411" s="401"/>
      <c r="D411" s="401"/>
      <c r="E411" s="401"/>
      <c r="F411" s="401"/>
      <c r="G411" s="404"/>
      <c r="H411" s="407"/>
      <c r="I411" s="410"/>
      <c r="J411" s="667"/>
      <c r="K411" s="135">
        <v>461716</v>
      </c>
      <c r="L411" s="667"/>
      <c r="M411" s="135"/>
      <c r="N411" s="413"/>
      <c r="O411" s="413"/>
      <c r="P411" s="416"/>
      <c r="Q411" s="419"/>
      <c r="R411" s="419"/>
      <c r="S411" s="422"/>
      <c r="T411" s="449"/>
    </row>
    <row r="412" spans="2:20" ht="30" hidden="1" customHeight="1">
      <c r="B412" s="495">
        <v>2</v>
      </c>
      <c r="C412" s="433"/>
      <c r="D412" s="433"/>
      <c r="E412" s="433"/>
      <c r="F412" s="433"/>
      <c r="G412" s="436"/>
      <c r="H412" s="405"/>
      <c r="I412" s="439"/>
      <c r="J412" s="667"/>
      <c r="K412" s="135">
        <v>451215</v>
      </c>
      <c r="L412" s="667"/>
      <c r="M412" s="135">
        <v>461915</v>
      </c>
      <c r="N412" s="411"/>
      <c r="O412" s="411"/>
      <c r="P412" s="442"/>
      <c r="Q412" s="445"/>
      <c r="R412" s="445"/>
      <c r="S412" s="420">
        <f t="shared" ref="S412" si="77">IF(COUNTIF(J412:M414,"CUMPLE")&gt;=1,(G412*I412),0)* (IF(N412="PRESENTÓ CERTIFICADO",1,0))* (IF(O412="ACORDE A ITEM 5.2.1 (T.R.)",1,0) )* ( IF(OR(Q412="SIN OBSERVACIÓN", Q412="REQUERIMIENTOS SUBSANADOS"),1,0)) *(IF(OR(R412="NINGUNO", R412="CUMPLEN CON LO SOLICITADO"),1,0))</f>
        <v>0</v>
      </c>
      <c r="T412" s="449"/>
    </row>
    <row r="413" spans="2:20" ht="30" hidden="1" customHeight="1">
      <c r="B413" s="496"/>
      <c r="C413" s="434"/>
      <c r="D413" s="434"/>
      <c r="E413" s="434"/>
      <c r="F413" s="434"/>
      <c r="G413" s="437"/>
      <c r="H413" s="406"/>
      <c r="I413" s="440"/>
      <c r="J413" s="667"/>
      <c r="K413" s="135">
        <v>461715</v>
      </c>
      <c r="L413" s="667"/>
      <c r="M413" s="135">
        <v>721517</v>
      </c>
      <c r="N413" s="412"/>
      <c r="O413" s="412"/>
      <c r="P413" s="443"/>
      <c r="Q413" s="446"/>
      <c r="R413" s="446"/>
      <c r="S413" s="421"/>
      <c r="T413" s="449"/>
    </row>
    <row r="414" spans="2:20" ht="30" hidden="1" customHeight="1">
      <c r="B414" s="497"/>
      <c r="C414" s="435"/>
      <c r="D414" s="435"/>
      <c r="E414" s="435"/>
      <c r="F414" s="435"/>
      <c r="G414" s="438"/>
      <c r="H414" s="407"/>
      <c r="I414" s="441"/>
      <c r="J414" s="667"/>
      <c r="K414" s="135">
        <v>461716</v>
      </c>
      <c r="L414" s="667"/>
      <c r="M414" s="135"/>
      <c r="N414" s="413"/>
      <c r="O414" s="413"/>
      <c r="P414" s="444"/>
      <c r="Q414" s="447"/>
      <c r="R414" s="447"/>
      <c r="S414" s="422"/>
      <c r="T414" s="449"/>
    </row>
    <row r="415" spans="2:20" ht="30" hidden="1" customHeight="1">
      <c r="B415" s="495">
        <v>3</v>
      </c>
      <c r="C415" s="399"/>
      <c r="D415" s="399"/>
      <c r="E415" s="399"/>
      <c r="F415" s="399"/>
      <c r="G415" s="402"/>
      <c r="H415" s="405"/>
      <c r="I415" s="408"/>
      <c r="J415" s="667"/>
      <c r="K415" s="135">
        <v>451215</v>
      </c>
      <c r="L415" s="667"/>
      <c r="M415" s="135">
        <v>461915</v>
      </c>
      <c r="N415" s="411"/>
      <c r="O415" s="411"/>
      <c r="P415" s="414"/>
      <c r="Q415" s="417"/>
      <c r="R415" s="417"/>
      <c r="S415" s="420">
        <f t="shared" ref="S415" si="78">IF(COUNTIF(J415:M417,"CUMPLE")&gt;=1,(G415*I415),0)* (IF(N415="PRESENTÓ CERTIFICADO",1,0))* (IF(O415="ACORDE A ITEM 5.2.1 (T.R.)",1,0) )* ( IF(OR(Q415="SIN OBSERVACIÓN", Q415="REQUERIMIENTOS SUBSANADOS"),1,0)) *(IF(OR(R415="NINGUNO", R415="CUMPLEN CON LO SOLICITADO"),1,0))</f>
        <v>0</v>
      </c>
      <c r="T415" s="449"/>
    </row>
    <row r="416" spans="2:20" ht="30" hidden="1" customHeight="1">
      <c r="B416" s="496"/>
      <c r="C416" s="400"/>
      <c r="D416" s="400"/>
      <c r="E416" s="400"/>
      <c r="F416" s="400"/>
      <c r="G416" s="403"/>
      <c r="H416" s="406"/>
      <c r="I416" s="409"/>
      <c r="J416" s="667"/>
      <c r="K416" s="135">
        <v>461715</v>
      </c>
      <c r="L416" s="667"/>
      <c r="M416" s="135">
        <v>721517</v>
      </c>
      <c r="N416" s="412"/>
      <c r="O416" s="412"/>
      <c r="P416" s="415"/>
      <c r="Q416" s="418"/>
      <c r="R416" s="418"/>
      <c r="S416" s="421"/>
      <c r="T416" s="449"/>
    </row>
    <row r="417" spans="2:20" ht="30" hidden="1" customHeight="1">
      <c r="B417" s="497"/>
      <c r="C417" s="401"/>
      <c r="D417" s="401"/>
      <c r="E417" s="401"/>
      <c r="F417" s="401"/>
      <c r="G417" s="404"/>
      <c r="H417" s="407"/>
      <c r="I417" s="410"/>
      <c r="J417" s="667"/>
      <c r="K417" s="135">
        <v>461716</v>
      </c>
      <c r="L417" s="667"/>
      <c r="M417" s="135"/>
      <c r="N417" s="413"/>
      <c r="O417" s="413"/>
      <c r="P417" s="416"/>
      <c r="Q417" s="419"/>
      <c r="R417" s="419"/>
      <c r="S417" s="422"/>
      <c r="T417" s="449"/>
    </row>
    <row r="418" spans="2:20" ht="30" hidden="1" customHeight="1">
      <c r="B418" s="495">
        <v>4</v>
      </c>
      <c r="C418" s="433"/>
      <c r="D418" s="433"/>
      <c r="E418" s="433"/>
      <c r="F418" s="433"/>
      <c r="G418" s="436"/>
      <c r="H418" s="405"/>
      <c r="I418" s="439"/>
      <c r="J418" s="667"/>
      <c r="K418" s="135">
        <v>451215</v>
      </c>
      <c r="L418" s="667"/>
      <c r="M418" s="135">
        <v>461915</v>
      </c>
      <c r="N418" s="411"/>
      <c r="O418" s="411"/>
      <c r="P418" s="442"/>
      <c r="Q418" s="445"/>
      <c r="R418" s="445"/>
      <c r="S418" s="420">
        <f t="shared" ref="S418" si="79">IF(COUNTIF(J418:M420,"CUMPLE")&gt;=1,(G418*I418),0)* (IF(N418="PRESENTÓ CERTIFICADO",1,0))* (IF(O418="ACORDE A ITEM 5.2.1 (T.R.)",1,0) )* ( IF(OR(Q418="SIN OBSERVACIÓN", Q418="REQUERIMIENTOS SUBSANADOS"),1,0)) *(IF(OR(R418="NINGUNO", R418="CUMPLEN CON LO SOLICITADO"),1,0))</f>
        <v>0</v>
      </c>
      <c r="T418" s="449"/>
    </row>
    <row r="419" spans="2:20" ht="30" hidden="1" customHeight="1">
      <c r="B419" s="496"/>
      <c r="C419" s="434"/>
      <c r="D419" s="434"/>
      <c r="E419" s="434"/>
      <c r="F419" s="434"/>
      <c r="G419" s="437"/>
      <c r="H419" s="406"/>
      <c r="I419" s="440"/>
      <c r="J419" s="667"/>
      <c r="K419" s="135">
        <v>461715</v>
      </c>
      <c r="L419" s="667"/>
      <c r="M419" s="135">
        <v>721517</v>
      </c>
      <c r="N419" s="412"/>
      <c r="O419" s="412"/>
      <c r="P419" s="443"/>
      <c r="Q419" s="446"/>
      <c r="R419" s="446"/>
      <c r="S419" s="421"/>
      <c r="T419" s="449"/>
    </row>
    <row r="420" spans="2:20" ht="30" hidden="1" customHeight="1">
      <c r="B420" s="497"/>
      <c r="C420" s="435"/>
      <c r="D420" s="435"/>
      <c r="E420" s="435"/>
      <c r="F420" s="435"/>
      <c r="G420" s="438"/>
      <c r="H420" s="407"/>
      <c r="I420" s="441"/>
      <c r="J420" s="667"/>
      <c r="K420" s="135">
        <v>461716</v>
      </c>
      <c r="L420" s="667"/>
      <c r="M420" s="135"/>
      <c r="N420" s="413"/>
      <c r="O420" s="413"/>
      <c r="P420" s="444"/>
      <c r="Q420" s="447"/>
      <c r="R420" s="447"/>
      <c r="S420" s="422"/>
      <c r="T420" s="449"/>
    </row>
    <row r="421" spans="2:20" ht="30" hidden="1" customHeight="1">
      <c r="B421" s="495">
        <v>5</v>
      </c>
      <c r="C421" s="399"/>
      <c r="D421" s="399"/>
      <c r="E421" s="399"/>
      <c r="F421" s="399"/>
      <c r="G421" s="402"/>
      <c r="H421" s="405"/>
      <c r="I421" s="408"/>
      <c r="J421" s="667"/>
      <c r="K421" s="135">
        <v>451215</v>
      </c>
      <c r="L421" s="667"/>
      <c r="M421" s="135">
        <v>461915</v>
      </c>
      <c r="N421" s="411"/>
      <c r="O421" s="411"/>
      <c r="P421" s="414"/>
      <c r="Q421" s="417"/>
      <c r="R421" s="417"/>
      <c r="S421" s="420">
        <f t="shared" ref="S421" si="80">IF(COUNTIF(J421:M423,"CUMPLE")&gt;=1,(G421*I421),0)* (IF(N421="PRESENTÓ CERTIFICADO",1,0))* (IF(O421="ACORDE A ITEM 5.2.1 (T.R.)",1,0) )* ( IF(OR(Q421="SIN OBSERVACIÓN", Q421="REQUERIMIENTOS SUBSANADOS"),1,0)) *(IF(OR(R421="NINGUNO", R421="CUMPLEN CON LO SOLICITADO"),1,0))</f>
        <v>0</v>
      </c>
      <c r="T421" s="449"/>
    </row>
    <row r="422" spans="2:20" ht="30" hidden="1" customHeight="1">
      <c r="B422" s="496"/>
      <c r="C422" s="400"/>
      <c r="D422" s="400"/>
      <c r="E422" s="400"/>
      <c r="F422" s="400"/>
      <c r="G422" s="403"/>
      <c r="H422" s="406"/>
      <c r="I422" s="409"/>
      <c r="J422" s="667"/>
      <c r="K422" s="135">
        <v>461715</v>
      </c>
      <c r="L422" s="667"/>
      <c r="M422" s="135">
        <v>721517</v>
      </c>
      <c r="N422" s="412"/>
      <c r="O422" s="412"/>
      <c r="P422" s="415"/>
      <c r="Q422" s="418"/>
      <c r="R422" s="418"/>
      <c r="S422" s="421"/>
      <c r="T422" s="449"/>
    </row>
    <row r="423" spans="2:20" ht="30" hidden="1" customHeight="1">
      <c r="B423" s="497"/>
      <c r="C423" s="401"/>
      <c r="D423" s="401"/>
      <c r="E423" s="401"/>
      <c r="F423" s="401"/>
      <c r="G423" s="404"/>
      <c r="H423" s="407"/>
      <c r="I423" s="410"/>
      <c r="J423" s="667"/>
      <c r="K423" s="135">
        <v>461716</v>
      </c>
      <c r="L423" s="667"/>
      <c r="M423" s="135"/>
      <c r="N423" s="413"/>
      <c r="O423" s="413"/>
      <c r="P423" s="416"/>
      <c r="Q423" s="419"/>
      <c r="R423" s="419"/>
      <c r="S423" s="422"/>
      <c r="T423" s="450"/>
    </row>
    <row r="424" spans="2:20" ht="30" hidden="1" customHeight="1">
      <c r="B424" s="423" t="str">
        <f>IF(S425=" "," ",IF(S425&gt;=$H$6,"CUMPLE CON LA EXPERIENCIA REQUERIDA","NO CUMPLE CON LA EXPERIENCIA REQUERIDA"))</f>
        <v>NO CUMPLE CON LA EXPERIENCIA REQUERIDA</v>
      </c>
      <c r="C424" s="424"/>
      <c r="D424" s="424"/>
      <c r="E424" s="424"/>
      <c r="F424" s="424"/>
      <c r="G424" s="424"/>
      <c r="H424" s="424"/>
      <c r="I424" s="424"/>
      <c r="J424" s="424"/>
      <c r="K424" s="424"/>
      <c r="L424" s="424"/>
      <c r="M424" s="424"/>
      <c r="N424" s="424"/>
      <c r="O424" s="425"/>
      <c r="P424" s="429" t="s">
        <v>21</v>
      </c>
      <c r="Q424" s="430"/>
      <c r="R424" s="7"/>
      <c r="S424" s="6">
        <f>IF(T409="SI",SUM(S409:S423),0)</f>
        <v>0</v>
      </c>
      <c r="T424" s="431" t="str">
        <f>IF(S425=" "," ",IF(S425&gt;=$H$6,"CUMPLE","NO CUMPLE"))</f>
        <v>NO CUMPLE</v>
      </c>
    </row>
    <row r="425" spans="2:20" ht="30" hidden="1" customHeight="1">
      <c r="B425" s="426"/>
      <c r="C425" s="427"/>
      <c r="D425" s="427"/>
      <c r="E425" s="427"/>
      <c r="F425" s="427"/>
      <c r="G425" s="427"/>
      <c r="H425" s="427"/>
      <c r="I425" s="427"/>
      <c r="J425" s="427"/>
      <c r="K425" s="427"/>
      <c r="L425" s="427"/>
      <c r="M425" s="427"/>
      <c r="N425" s="427"/>
      <c r="O425" s="428"/>
      <c r="P425" s="429" t="s">
        <v>23</v>
      </c>
      <c r="Q425" s="430"/>
      <c r="R425" s="7"/>
      <c r="S425" s="74">
        <f>IFERROR((S424/$P$6)," ")</f>
        <v>0</v>
      </c>
      <c r="T425" s="432"/>
    </row>
    <row r="426" spans="2:20" ht="30" hidden="1" customHeight="1"/>
    <row r="427" spans="2:20" ht="30" hidden="1" customHeight="1"/>
    <row r="428" spans="2:20" ht="30" hidden="1" customHeight="1">
      <c r="B428" s="94">
        <v>20</v>
      </c>
      <c r="C428" s="486" t="s">
        <v>75</v>
      </c>
      <c r="D428" s="487"/>
      <c r="E428" s="488"/>
      <c r="F428" s="489" t="str">
        <f>IFERROR(VLOOKUP(B428,LISTA_OFERENTES,2,FALSE)," ")</f>
        <v>O5</v>
      </c>
      <c r="G428" s="490"/>
      <c r="H428" s="490"/>
      <c r="I428" s="490"/>
      <c r="J428" s="490"/>
      <c r="K428" s="490"/>
      <c r="L428" s="490"/>
      <c r="M428" s="490"/>
      <c r="N428" s="490"/>
      <c r="O428" s="491"/>
      <c r="P428" s="492" t="s">
        <v>102</v>
      </c>
      <c r="Q428" s="493"/>
      <c r="R428" s="494"/>
      <c r="S428" s="1">
        <f>5-(INT(COUNTBLANK(C431:C445))-10)</f>
        <v>0</v>
      </c>
      <c r="T428" s="2"/>
    </row>
    <row r="429" spans="2:20" ht="30" hidden="1" customHeight="1">
      <c r="B429" s="460" t="s">
        <v>43</v>
      </c>
      <c r="C429" s="462" t="s">
        <v>14</v>
      </c>
      <c r="D429" s="462" t="s">
        <v>15</v>
      </c>
      <c r="E429" s="462" t="s">
        <v>16</v>
      </c>
      <c r="F429" s="462" t="s">
        <v>17</v>
      </c>
      <c r="G429" s="462" t="s">
        <v>18</v>
      </c>
      <c r="H429" s="462" t="s">
        <v>19</v>
      </c>
      <c r="I429" s="462" t="s">
        <v>20</v>
      </c>
      <c r="J429" s="464" t="s">
        <v>50</v>
      </c>
      <c r="K429" s="465"/>
      <c r="L429" s="465"/>
      <c r="M429" s="466"/>
      <c r="N429" s="462" t="s">
        <v>76</v>
      </c>
      <c r="O429" s="462" t="s">
        <v>77</v>
      </c>
      <c r="P429" s="4" t="s">
        <v>78</v>
      </c>
      <c r="Q429" s="4"/>
      <c r="R429" s="462" t="s">
        <v>79</v>
      </c>
      <c r="S429" s="462" t="s">
        <v>80</v>
      </c>
      <c r="T429" s="462" t="str">
        <f>T121</f>
        <v>CUMPLE CON EL REQUERIMIENTO OBLIGATORIO DE QUE CADA CERTIFICADO DEBE ESTAR SOPORTADO EN MÍNIMO DOS DE LOS CÓDIGOS UNSPSC?</v>
      </c>
    </row>
    <row r="430" spans="2:20" ht="30" hidden="1" customHeight="1">
      <c r="B430" s="461"/>
      <c r="C430" s="463"/>
      <c r="D430" s="463"/>
      <c r="E430" s="463"/>
      <c r="F430" s="463"/>
      <c r="G430" s="463"/>
      <c r="H430" s="463"/>
      <c r="I430" s="463"/>
      <c r="J430" s="467" t="s">
        <v>82</v>
      </c>
      <c r="K430" s="468"/>
      <c r="L430" s="468"/>
      <c r="M430" s="469"/>
      <c r="N430" s="463"/>
      <c r="O430" s="463"/>
      <c r="P430" s="3" t="s">
        <v>12</v>
      </c>
      <c r="Q430" s="3" t="s">
        <v>81</v>
      </c>
      <c r="R430" s="463"/>
      <c r="S430" s="463"/>
      <c r="T430" s="463"/>
    </row>
    <row r="431" spans="2:20" ht="30" hidden="1" customHeight="1">
      <c r="B431" s="495">
        <v>1</v>
      </c>
      <c r="C431" s="399"/>
      <c r="D431" s="399"/>
      <c r="E431" s="399"/>
      <c r="F431" s="399"/>
      <c r="G431" s="402"/>
      <c r="H431" s="405"/>
      <c r="I431" s="408"/>
      <c r="J431" s="667"/>
      <c r="K431" s="135">
        <v>451215</v>
      </c>
      <c r="L431" s="667"/>
      <c r="M431" s="135">
        <v>461915</v>
      </c>
      <c r="N431" s="411"/>
      <c r="O431" s="411"/>
      <c r="P431" s="414"/>
      <c r="Q431" s="417"/>
      <c r="R431" s="417"/>
      <c r="S431" s="420">
        <f>IF(COUNTIF(J431:M433,"CUMPLE")&gt;=1,(G431*I431),0)* (IF(N431="PRESENTÓ CERTIFICADO",1,0))* (IF(O431="ACORDE A ITEM 5.2.1 (T.R.)",1,0) )* ( IF(OR(Q431="SIN OBSERVACIÓN", Q431="REQUERIMIENTOS SUBSANADOS"),1,0)) *(IF(OR(R431="NINGUNO", R431="CUMPLEN CON LO SOLICITADO"),1,0))</f>
        <v>0</v>
      </c>
      <c r="T431" s="448"/>
    </row>
    <row r="432" spans="2:20" ht="30" hidden="1" customHeight="1">
      <c r="B432" s="496"/>
      <c r="C432" s="400"/>
      <c r="D432" s="400"/>
      <c r="E432" s="400"/>
      <c r="F432" s="400"/>
      <c r="G432" s="403"/>
      <c r="H432" s="406"/>
      <c r="I432" s="409"/>
      <c r="J432" s="667"/>
      <c r="K432" s="135">
        <v>461715</v>
      </c>
      <c r="L432" s="667"/>
      <c r="M432" s="135">
        <v>721517</v>
      </c>
      <c r="N432" s="412"/>
      <c r="O432" s="412"/>
      <c r="P432" s="415"/>
      <c r="Q432" s="418"/>
      <c r="R432" s="418"/>
      <c r="S432" s="421"/>
      <c r="T432" s="449"/>
    </row>
    <row r="433" spans="2:20" ht="30" hidden="1" customHeight="1">
      <c r="B433" s="497"/>
      <c r="C433" s="401"/>
      <c r="D433" s="401"/>
      <c r="E433" s="401"/>
      <c r="F433" s="401"/>
      <c r="G433" s="404"/>
      <c r="H433" s="407"/>
      <c r="I433" s="410"/>
      <c r="J433" s="667"/>
      <c r="K433" s="135">
        <v>461716</v>
      </c>
      <c r="L433" s="667"/>
      <c r="M433" s="135"/>
      <c r="N433" s="413"/>
      <c r="O433" s="413"/>
      <c r="P433" s="416"/>
      <c r="Q433" s="419"/>
      <c r="R433" s="419"/>
      <c r="S433" s="422"/>
      <c r="T433" s="449"/>
    </row>
    <row r="434" spans="2:20" ht="30" hidden="1" customHeight="1">
      <c r="B434" s="495">
        <v>2</v>
      </c>
      <c r="C434" s="433"/>
      <c r="D434" s="433"/>
      <c r="E434" s="433"/>
      <c r="F434" s="433"/>
      <c r="G434" s="436"/>
      <c r="H434" s="405"/>
      <c r="I434" s="439"/>
      <c r="J434" s="667"/>
      <c r="K434" s="135">
        <v>451215</v>
      </c>
      <c r="L434" s="667"/>
      <c r="M434" s="135">
        <v>461915</v>
      </c>
      <c r="N434" s="411"/>
      <c r="O434" s="411"/>
      <c r="P434" s="442"/>
      <c r="Q434" s="445"/>
      <c r="R434" s="445"/>
      <c r="S434" s="420">
        <f t="shared" ref="S434" si="81">IF(COUNTIF(J434:M436,"CUMPLE")&gt;=1,(G434*I434),0)* (IF(N434="PRESENTÓ CERTIFICADO",1,0))* (IF(O434="ACORDE A ITEM 5.2.1 (T.R.)",1,0) )* ( IF(OR(Q434="SIN OBSERVACIÓN", Q434="REQUERIMIENTOS SUBSANADOS"),1,0)) *(IF(OR(R434="NINGUNO", R434="CUMPLEN CON LO SOLICITADO"),1,0))</f>
        <v>0</v>
      </c>
      <c r="T434" s="449"/>
    </row>
    <row r="435" spans="2:20" ht="30" hidden="1" customHeight="1">
      <c r="B435" s="496"/>
      <c r="C435" s="434"/>
      <c r="D435" s="434"/>
      <c r="E435" s="434"/>
      <c r="F435" s="434"/>
      <c r="G435" s="437"/>
      <c r="H435" s="406"/>
      <c r="I435" s="440"/>
      <c r="J435" s="667"/>
      <c r="K435" s="135">
        <v>461715</v>
      </c>
      <c r="L435" s="667"/>
      <c r="M435" s="135">
        <v>721517</v>
      </c>
      <c r="N435" s="412"/>
      <c r="O435" s="412"/>
      <c r="P435" s="443"/>
      <c r="Q435" s="446"/>
      <c r="R435" s="446"/>
      <c r="S435" s="421"/>
      <c r="T435" s="449"/>
    </row>
    <row r="436" spans="2:20" ht="30" hidden="1" customHeight="1">
      <c r="B436" s="497"/>
      <c r="C436" s="435"/>
      <c r="D436" s="435"/>
      <c r="E436" s="435"/>
      <c r="F436" s="435"/>
      <c r="G436" s="438"/>
      <c r="H436" s="407"/>
      <c r="I436" s="441"/>
      <c r="J436" s="667"/>
      <c r="K436" s="135">
        <v>461716</v>
      </c>
      <c r="L436" s="667"/>
      <c r="M436" s="135"/>
      <c r="N436" s="413"/>
      <c r="O436" s="413"/>
      <c r="P436" s="444"/>
      <c r="Q436" s="447"/>
      <c r="R436" s="447"/>
      <c r="S436" s="422"/>
      <c r="T436" s="449"/>
    </row>
    <row r="437" spans="2:20" ht="30" hidden="1" customHeight="1">
      <c r="B437" s="495">
        <v>3</v>
      </c>
      <c r="C437" s="399"/>
      <c r="D437" s="399"/>
      <c r="E437" s="399"/>
      <c r="F437" s="399"/>
      <c r="G437" s="402"/>
      <c r="H437" s="405"/>
      <c r="I437" s="408"/>
      <c r="J437" s="667"/>
      <c r="K437" s="135">
        <v>451215</v>
      </c>
      <c r="L437" s="667"/>
      <c r="M437" s="135">
        <v>461915</v>
      </c>
      <c r="N437" s="411"/>
      <c r="O437" s="411"/>
      <c r="P437" s="414"/>
      <c r="Q437" s="417"/>
      <c r="R437" s="417"/>
      <c r="S437" s="420">
        <f t="shared" ref="S437" si="82">IF(COUNTIF(J437:M439,"CUMPLE")&gt;=1,(G437*I437),0)* (IF(N437="PRESENTÓ CERTIFICADO",1,0))* (IF(O437="ACORDE A ITEM 5.2.1 (T.R.)",1,0) )* ( IF(OR(Q437="SIN OBSERVACIÓN", Q437="REQUERIMIENTOS SUBSANADOS"),1,0)) *(IF(OR(R437="NINGUNO", R437="CUMPLEN CON LO SOLICITADO"),1,0))</f>
        <v>0</v>
      </c>
      <c r="T437" s="449"/>
    </row>
    <row r="438" spans="2:20" ht="30" hidden="1" customHeight="1">
      <c r="B438" s="496"/>
      <c r="C438" s="400"/>
      <c r="D438" s="400"/>
      <c r="E438" s="400"/>
      <c r="F438" s="400"/>
      <c r="G438" s="403"/>
      <c r="H438" s="406"/>
      <c r="I438" s="409"/>
      <c r="J438" s="667"/>
      <c r="K438" s="135">
        <v>461715</v>
      </c>
      <c r="L438" s="667"/>
      <c r="M438" s="135">
        <v>721517</v>
      </c>
      <c r="N438" s="412"/>
      <c r="O438" s="412"/>
      <c r="P438" s="415"/>
      <c r="Q438" s="418"/>
      <c r="R438" s="418"/>
      <c r="S438" s="421"/>
      <c r="T438" s="449"/>
    </row>
    <row r="439" spans="2:20" ht="30" hidden="1" customHeight="1">
      <c r="B439" s="497"/>
      <c r="C439" s="401"/>
      <c r="D439" s="401"/>
      <c r="E439" s="401"/>
      <c r="F439" s="401"/>
      <c r="G439" s="404"/>
      <c r="H439" s="407"/>
      <c r="I439" s="410"/>
      <c r="J439" s="667"/>
      <c r="K439" s="135">
        <v>461716</v>
      </c>
      <c r="L439" s="667"/>
      <c r="M439" s="135"/>
      <c r="N439" s="413"/>
      <c r="O439" s="413"/>
      <c r="P439" s="416"/>
      <c r="Q439" s="419"/>
      <c r="R439" s="419"/>
      <c r="S439" s="422"/>
      <c r="T439" s="449"/>
    </row>
    <row r="440" spans="2:20" ht="30" hidden="1" customHeight="1">
      <c r="B440" s="495">
        <v>4</v>
      </c>
      <c r="C440" s="433"/>
      <c r="D440" s="433"/>
      <c r="E440" s="433"/>
      <c r="F440" s="433"/>
      <c r="G440" s="436"/>
      <c r="H440" s="405"/>
      <c r="I440" s="439"/>
      <c r="J440" s="667"/>
      <c r="K440" s="135">
        <v>451215</v>
      </c>
      <c r="L440" s="667"/>
      <c r="M440" s="135">
        <v>461915</v>
      </c>
      <c r="N440" s="411"/>
      <c r="O440" s="411"/>
      <c r="P440" s="442"/>
      <c r="Q440" s="445"/>
      <c r="R440" s="445"/>
      <c r="S440" s="420">
        <f t="shared" ref="S440" si="83">IF(COUNTIF(J440:M442,"CUMPLE")&gt;=1,(G440*I440),0)* (IF(N440="PRESENTÓ CERTIFICADO",1,0))* (IF(O440="ACORDE A ITEM 5.2.1 (T.R.)",1,0) )* ( IF(OR(Q440="SIN OBSERVACIÓN", Q440="REQUERIMIENTOS SUBSANADOS"),1,0)) *(IF(OR(R440="NINGUNO", R440="CUMPLEN CON LO SOLICITADO"),1,0))</f>
        <v>0</v>
      </c>
      <c r="T440" s="449"/>
    </row>
    <row r="441" spans="2:20" ht="30" hidden="1" customHeight="1">
      <c r="B441" s="496"/>
      <c r="C441" s="434"/>
      <c r="D441" s="434"/>
      <c r="E441" s="434"/>
      <c r="F441" s="434"/>
      <c r="G441" s="437"/>
      <c r="H441" s="406"/>
      <c r="I441" s="440"/>
      <c r="J441" s="667"/>
      <c r="K441" s="135">
        <v>461715</v>
      </c>
      <c r="L441" s="667"/>
      <c r="M441" s="135">
        <v>721517</v>
      </c>
      <c r="N441" s="412"/>
      <c r="O441" s="412"/>
      <c r="P441" s="443"/>
      <c r="Q441" s="446"/>
      <c r="R441" s="446"/>
      <c r="S441" s="421"/>
      <c r="T441" s="449"/>
    </row>
    <row r="442" spans="2:20" ht="30" hidden="1" customHeight="1">
      <c r="B442" s="497"/>
      <c r="C442" s="435"/>
      <c r="D442" s="435"/>
      <c r="E442" s="435"/>
      <c r="F442" s="435"/>
      <c r="G442" s="438"/>
      <c r="H442" s="407"/>
      <c r="I442" s="441"/>
      <c r="J442" s="667"/>
      <c r="K442" s="135">
        <v>461716</v>
      </c>
      <c r="L442" s="667"/>
      <c r="M442" s="135"/>
      <c r="N442" s="413"/>
      <c r="O442" s="413"/>
      <c r="P442" s="444"/>
      <c r="Q442" s="447"/>
      <c r="R442" s="447"/>
      <c r="S442" s="422"/>
      <c r="T442" s="449"/>
    </row>
    <row r="443" spans="2:20" ht="30" hidden="1" customHeight="1">
      <c r="B443" s="495">
        <v>5</v>
      </c>
      <c r="C443" s="399"/>
      <c r="D443" s="399"/>
      <c r="E443" s="399"/>
      <c r="F443" s="399"/>
      <c r="G443" s="402"/>
      <c r="H443" s="405"/>
      <c r="I443" s="408"/>
      <c r="J443" s="667"/>
      <c r="K443" s="135">
        <v>451215</v>
      </c>
      <c r="L443" s="667"/>
      <c r="M443" s="135">
        <v>461915</v>
      </c>
      <c r="N443" s="411"/>
      <c r="O443" s="411"/>
      <c r="P443" s="414"/>
      <c r="Q443" s="417"/>
      <c r="R443" s="417"/>
      <c r="S443" s="420">
        <f t="shared" ref="S443" si="84">IF(COUNTIF(J443:M445,"CUMPLE")&gt;=1,(G443*I443),0)* (IF(N443="PRESENTÓ CERTIFICADO",1,0))* (IF(O443="ACORDE A ITEM 5.2.1 (T.R.)",1,0) )* ( IF(OR(Q443="SIN OBSERVACIÓN", Q443="REQUERIMIENTOS SUBSANADOS"),1,0)) *(IF(OR(R443="NINGUNO", R443="CUMPLEN CON LO SOLICITADO"),1,0))</f>
        <v>0</v>
      </c>
      <c r="T443" s="449"/>
    </row>
    <row r="444" spans="2:20" ht="30" hidden="1" customHeight="1">
      <c r="B444" s="496"/>
      <c r="C444" s="400"/>
      <c r="D444" s="400"/>
      <c r="E444" s="400"/>
      <c r="F444" s="400"/>
      <c r="G444" s="403"/>
      <c r="H444" s="406"/>
      <c r="I444" s="409"/>
      <c r="J444" s="667"/>
      <c r="K444" s="135">
        <v>461715</v>
      </c>
      <c r="L444" s="667"/>
      <c r="M444" s="135">
        <v>721517</v>
      </c>
      <c r="N444" s="412"/>
      <c r="O444" s="412"/>
      <c r="P444" s="415"/>
      <c r="Q444" s="418"/>
      <c r="R444" s="418"/>
      <c r="S444" s="421"/>
      <c r="T444" s="449"/>
    </row>
    <row r="445" spans="2:20" ht="30" hidden="1" customHeight="1">
      <c r="B445" s="497"/>
      <c r="C445" s="401"/>
      <c r="D445" s="401"/>
      <c r="E445" s="401"/>
      <c r="F445" s="401"/>
      <c r="G445" s="404"/>
      <c r="H445" s="407"/>
      <c r="I445" s="410"/>
      <c r="J445" s="667"/>
      <c r="K445" s="135">
        <v>461716</v>
      </c>
      <c r="L445" s="667"/>
      <c r="M445" s="135"/>
      <c r="N445" s="413"/>
      <c r="O445" s="413"/>
      <c r="P445" s="416"/>
      <c r="Q445" s="419"/>
      <c r="R445" s="419"/>
      <c r="S445" s="422"/>
      <c r="T445" s="450"/>
    </row>
    <row r="446" spans="2:20" ht="30" hidden="1" customHeight="1">
      <c r="B446" s="423" t="str">
        <f>IF(S447=" "," ",IF(S447&gt;=$H$6,"CUMPLE CON LA EXPERIENCIA REQUERIDA","NO CUMPLE CON LA EXPERIENCIA REQUERIDA"))</f>
        <v>NO CUMPLE CON LA EXPERIENCIA REQUERIDA</v>
      </c>
      <c r="C446" s="424"/>
      <c r="D446" s="424"/>
      <c r="E446" s="424"/>
      <c r="F446" s="424"/>
      <c r="G446" s="424"/>
      <c r="H446" s="424"/>
      <c r="I446" s="424"/>
      <c r="J446" s="424"/>
      <c r="K446" s="424"/>
      <c r="L446" s="424"/>
      <c r="M446" s="424"/>
      <c r="N446" s="424"/>
      <c r="O446" s="425"/>
      <c r="P446" s="429" t="s">
        <v>21</v>
      </c>
      <c r="Q446" s="430"/>
      <c r="R446" s="7"/>
      <c r="S446" s="6">
        <f>IF(T431="SI",SUM(S431:S445),0)</f>
        <v>0</v>
      </c>
      <c r="T446" s="431" t="str">
        <f>IF(S447=" "," ",IF(S447&gt;=$H$6,"CUMPLE","NO CUMPLE"))</f>
        <v>NO CUMPLE</v>
      </c>
    </row>
    <row r="447" spans="2:20" ht="30" hidden="1" customHeight="1">
      <c r="B447" s="426"/>
      <c r="C447" s="427"/>
      <c r="D447" s="427"/>
      <c r="E447" s="427"/>
      <c r="F447" s="427"/>
      <c r="G447" s="427"/>
      <c r="H447" s="427"/>
      <c r="I447" s="427"/>
      <c r="J447" s="427"/>
      <c r="K447" s="427"/>
      <c r="L447" s="427"/>
      <c r="M447" s="427"/>
      <c r="N447" s="427"/>
      <c r="O447" s="428"/>
      <c r="P447" s="429" t="s">
        <v>23</v>
      </c>
      <c r="Q447" s="430"/>
      <c r="R447" s="7"/>
      <c r="S447" s="74">
        <f>IFERROR((S446/$P$6)," ")</f>
        <v>0</v>
      </c>
      <c r="T447" s="432"/>
    </row>
    <row r="449" spans="2:20" ht="30" hidden="1" customHeight="1"/>
    <row r="450" spans="2:20" ht="30" hidden="1" customHeight="1">
      <c r="B450" s="94">
        <v>21</v>
      </c>
      <c r="C450" s="486" t="s">
        <v>75</v>
      </c>
      <c r="D450" s="487"/>
      <c r="E450" s="488"/>
      <c r="F450" s="489" t="str">
        <f>IFERROR(VLOOKUP(B450,LISTA_OFERENTES,2,FALSE)," ")</f>
        <v>O6</v>
      </c>
      <c r="G450" s="490"/>
      <c r="H450" s="490"/>
      <c r="I450" s="490"/>
      <c r="J450" s="490"/>
      <c r="K450" s="490"/>
      <c r="L450" s="490"/>
      <c r="M450" s="490"/>
      <c r="N450" s="490"/>
      <c r="O450" s="491"/>
      <c r="P450" s="492" t="s">
        <v>102</v>
      </c>
      <c r="Q450" s="493"/>
      <c r="R450" s="494"/>
      <c r="S450" s="1">
        <f>5-(INT(COUNTBLANK(C453:C467))-10)</f>
        <v>0</v>
      </c>
      <c r="T450" s="2"/>
    </row>
    <row r="451" spans="2:20" ht="30" hidden="1" customHeight="1">
      <c r="B451" s="460" t="s">
        <v>43</v>
      </c>
      <c r="C451" s="462" t="s">
        <v>14</v>
      </c>
      <c r="D451" s="462" t="s">
        <v>15</v>
      </c>
      <c r="E451" s="462" t="s">
        <v>16</v>
      </c>
      <c r="F451" s="462" t="s">
        <v>17</v>
      </c>
      <c r="G451" s="462" t="s">
        <v>18</v>
      </c>
      <c r="H451" s="462" t="s">
        <v>19</v>
      </c>
      <c r="I451" s="462" t="s">
        <v>20</v>
      </c>
      <c r="J451" s="464" t="s">
        <v>50</v>
      </c>
      <c r="K451" s="465"/>
      <c r="L451" s="465"/>
      <c r="M451" s="466"/>
      <c r="N451" s="462" t="s">
        <v>76</v>
      </c>
      <c r="O451" s="462" t="s">
        <v>77</v>
      </c>
      <c r="P451" s="4" t="s">
        <v>78</v>
      </c>
      <c r="Q451" s="4"/>
      <c r="R451" s="462" t="s">
        <v>79</v>
      </c>
      <c r="S451" s="462" t="s">
        <v>80</v>
      </c>
      <c r="T451" s="462" t="str">
        <f>T143</f>
        <v>CUMPLE CON EL REQUERIMIENTO OBLIGATORIO DE QUE CADA CERTIFICADO DEBE ESTAR SOPORTADO EN MÍNIMO DOS DE LOS CÓDIGOS UNSPSC?</v>
      </c>
    </row>
    <row r="452" spans="2:20" ht="30" hidden="1" customHeight="1">
      <c r="B452" s="461"/>
      <c r="C452" s="463"/>
      <c r="D452" s="463"/>
      <c r="E452" s="463"/>
      <c r="F452" s="463"/>
      <c r="G452" s="463"/>
      <c r="H452" s="463"/>
      <c r="I452" s="463"/>
      <c r="J452" s="467" t="s">
        <v>82</v>
      </c>
      <c r="K452" s="468"/>
      <c r="L452" s="468"/>
      <c r="M452" s="469"/>
      <c r="N452" s="463"/>
      <c r="O452" s="463"/>
      <c r="P452" s="3" t="s">
        <v>12</v>
      </c>
      <c r="Q452" s="3" t="s">
        <v>81</v>
      </c>
      <c r="R452" s="463"/>
      <c r="S452" s="463"/>
      <c r="T452" s="463"/>
    </row>
    <row r="453" spans="2:20" ht="30" hidden="1" customHeight="1">
      <c r="B453" s="495">
        <v>1</v>
      </c>
      <c r="C453" s="399"/>
      <c r="D453" s="399"/>
      <c r="E453" s="399"/>
      <c r="F453" s="399"/>
      <c r="G453" s="402"/>
      <c r="H453" s="405"/>
      <c r="I453" s="408"/>
      <c r="J453" s="667"/>
      <c r="K453" s="135"/>
      <c r="L453" s="667"/>
      <c r="M453" s="135"/>
      <c r="N453" s="411"/>
      <c r="O453" s="411"/>
      <c r="P453" s="414"/>
      <c r="Q453" s="417"/>
      <c r="R453" s="417"/>
      <c r="S453" s="420">
        <f>IF(COUNTIF(J453:M455,"CUMPLE")&gt;=1,(G453*I453),0)* (IF(N453="PRESENTÓ CERTIFICADO",1,0))* (IF(O453="ACORDE A ITEM 5.2.1 (T.R.)",1,0) )* ( IF(OR(Q453="SIN OBSERVACIÓN", Q453="REQUERIMIENTOS SUBSANADOS"),1,0)) *(IF(OR(R453="NINGUNO", R453="CUMPLEN CON LO SOLICITADO"),1,0))</f>
        <v>0</v>
      </c>
      <c r="T453" s="448"/>
    </row>
    <row r="454" spans="2:20" ht="30" hidden="1" customHeight="1">
      <c r="B454" s="496"/>
      <c r="C454" s="400"/>
      <c r="D454" s="400"/>
      <c r="E454" s="400"/>
      <c r="F454" s="400"/>
      <c r="G454" s="403"/>
      <c r="H454" s="406"/>
      <c r="I454" s="409"/>
      <c r="J454" s="667"/>
      <c r="K454" s="135"/>
      <c r="L454" s="667"/>
      <c r="M454" s="135"/>
      <c r="N454" s="412"/>
      <c r="O454" s="412"/>
      <c r="P454" s="415"/>
      <c r="Q454" s="418"/>
      <c r="R454" s="418"/>
      <c r="S454" s="421"/>
      <c r="T454" s="449"/>
    </row>
    <row r="455" spans="2:20" ht="30" hidden="1" customHeight="1">
      <c r="B455" s="497"/>
      <c r="C455" s="401"/>
      <c r="D455" s="401"/>
      <c r="E455" s="401"/>
      <c r="F455" s="401"/>
      <c r="G455" s="404"/>
      <c r="H455" s="407"/>
      <c r="I455" s="410"/>
      <c r="J455" s="667"/>
      <c r="K455" s="135"/>
      <c r="L455" s="667"/>
      <c r="M455" s="135"/>
      <c r="N455" s="413"/>
      <c r="O455" s="413"/>
      <c r="P455" s="416"/>
      <c r="Q455" s="419"/>
      <c r="R455" s="419"/>
      <c r="S455" s="422"/>
      <c r="T455" s="449"/>
    </row>
    <row r="456" spans="2:20" ht="30" hidden="1" customHeight="1">
      <c r="B456" s="495">
        <v>2</v>
      </c>
      <c r="C456" s="433"/>
      <c r="D456" s="433"/>
      <c r="E456" s="433"/>
      <c r="F456" s="433"/>
      <c r="G456" s="436"/>
      <c r="H456" s="405"/>
      <c r="I456" s="439"/>
      <c r="J456" s="667"/>
      <c r="K456" s="135"/>
      <c r="L456" s="667"/>
      <c r="M456" s="135"/>
      <c r="N456" s="411"/>
      <c r="O456" s="411"/>
      <c r="P456" s="442"/>
      <c r="Q456" s="445"/>
      <c r="R456" s="445"/>
      <c r="S456" s="420">
        <f t="shared" ref="S456" si="85">IF(COUNTIF(J456:M458,"CUMPLE")&gt;=1,(G456*I456),0)* (IF(N456="PRESENTÓ CERTIFICADO",1,0))* (IF(O456="ACORDE A ITEM 5.2.1 (T.R.)",1,0) )* ( IF(OR(Q456="SIN OBSERVACIÓN", Q456="REQUERIMIENTOS SUBSANADOS"),1,0)) *(IF(OR(R456="NINGUNO", R456="CUMPLEN CON LO SOLICITADO"),1,0))</f>
        <v>0</v>
      </c>
      <c r="T456" s="449"/>
    </row>
    <row r="457" spans="2:20" ht="30" hidden="1" customHeight="1">
      <c r="B457" s="496"/>
      <c r="C457" s="434"/>
      <c r="D457" s="434"/>
      <c r="E457" s="434"/>
      <c r="F457" s="434"/>
      <c r="G457" s="437"/>
      <c r="H457" s="406"/>
      <c r="I457" s="440"/>
      <c r="J457" s="667"/>
      <c r="K457" s="135"/>
      <c r="L457" s="667"/>
      <c r="M457" s="135"/>
      <c r="N457" s="412"/>
      <c r="O457" s="412"/>
      <c r="P457" s="443"/>
      <c r="Q457" s="446"/>
      <c r="R457" s="446"/>
      <c r="S457" s="421"/>
      <c r="T457" s="449"/>
    </row>
    <row r="458" spans="2:20" ht="30" hidden="1" customHeight="1">
      <c r="B458" s="497"/>
      <c r="C458" s="435"/>
      <c r="D458" s="435"/>
      <c r="E458" s="435"/>
      <c r="F458" s="435"/>
      <c r="G458" s="438"/>
      <c r="H458" s="407"/>
      <c r="I458" s="441"/>
      <c r="J458" s="667"/>
      <c r="K458" s="135"/>
      <c r="L458" s="667"/>
      <c r="M458" s="135"/>
      <c r="N458" s="413"/>
      <c r="O458" s="413"/>
      <c r="P458" s="444"/>
      <c r="Q458" s="447"/>
      <c r="R458" s="447"/>
      <c r="S458" s="422"/>
      <c r="T458" s="449"/>
    </row>
    <row r="459" spans="2:20" ht="30" hidden="1" customHeight="1">
      <c r="B459" s="495">
        <v>3</v>
      </c>
      <c r="C459" s="399"/>
      <c r="D459" s="399"/>
      <c r="E459" s="399"/>
      <c r="F459" s="399"/>
      <c r="G459" s="402"/>
      <c r="H459" s="405"/>
      <c r="I459" s="408"/>
      <c r="J459" s="667"/>
      <c r="K459" s="135"/>
      <c r="L459" s="667"/>
      <c r="M459" s="135"/>
      <c r="N459" s="411"/>
      <c r="O459" s="411"/>
      <c r="P459" s="414"/>
      <c r="Q459" s="417"/>
      <c r="R459" s="417"/>
      <c r="S459" s="420">
        <f t="shared" ref="S459" si="86">IF(COUNTIF(J459:M461,"CUMPLE")&gt;=1,(G459*I459),0)* (IF(N459="PRESENTÓ CERTIFICADO",1,0))* (IF(O459="ACORDE A ITEM 5.2.1 (T.R.)",1,0) )* ( IF(OR(Q459="SIN OBSERVACIÓN", Q459="REQUERIMIENTOS SUBSANADOS"),1,0)) *(IF(OR(R459="NINGUNO", R459="CUMPLEN CON LO SOLICITADO"),1,0))</f>
        <v>0</v>
      </c>
      <c r="T459" s="449"/>
    </row>
    <row r="460" spans="2:20" ht="30" hidden="1" customHeight="1">
      <c r="B460" s="496"/>
      <c r="C460" s="400"/>
      <c r="D460" s="400"/>
      <c r="E460" s="400"/>
      <c r="F460" s="400"/>
      <c r="G460" s="403"/>
      <c r="H460" s="406"/>
      <c r="I460" s="409"/>
      <c r="J460" s="667"/>
      <c r="K460" s="135"/>
      <c r="L460" s="667"/>
      <c r="M460" s="135"/>
      <c r="N460" s="412"/>
      <c r="O460" s="412"/>
      <c r="P460" s="415"/>
      <c r="Q460" s="418"/>
      <c r="R460" s="418"/>
      <c r="S460" s="421"/>
      <c r="T460" s="449"/>
    </row>
    <row r="461" spans="2:20" ht="30" hidden="1" customHeight="1">
      <c r="B461" s="497"/>
      <c r="C461" s="401"/>
      <c r="D461" s="401"/>
      <c r="E461" s="401"/>
      <c r="F461" s="401"/>
      <c r="G461" s="404"/>
      <c r="H461" s="407"/>
      <c r="I461" s="410"/>
      <c r="J461" s="667"/>
      <c r="K461" s="135"/>
      <c r="L461" s="667"/>
      <c r="M461" s="135"/>
      <c r="N461" s="413"/>
      <c r="O461" s="413"/>
      <c r="P461" s="416"/>
      <c r="Q461" s="419"/>
      <c r="R461" s="419"/>
      <c r="S461" s="422"/>
      <c r="T461" s="449"/>
    </row>
    <row r="462" spans="2:20" ht="30" hidden="1" customHeight="1">
      <c r="B462" s="495">
        <v>4</v>
      </c>
      <c r="C462" s="433"/>
      <c r="D462" s="433"/>
      <c r="E462" s="433"/>
      <c r="F462" s="433"/>
      <c r="G462" s="436"/>
      <c r="H462" s="405"/>
      <c r="I462" s="439"/>
      <c r="J462" s="667"/>
      <c r="K462" s="135"/>
      <c r="L462" s="667"/>
      <c r="M462" s="135"/>
      <c r="N462" s="411"/>
      <c r="O462" s="411"/>
      <c r="P462" s="442"/>
      <c r="Q462" s="445"/>
      <c r="R462" s="445"/>
      <c r="S462" s="420">
        <f t="shared" ref="S462" si="87">IF(COUNTIF(J462:M464,"CUMPLE")&gt;=1,(G462*I462),0)* (IF(N462="PRESENTÓ CERTIFICADO",1,0))* (IF(O462="ACORDE A ITEM 5.2.1 (T.R.)",1,0) )* ( IF(OR(Q462="SIN OBSERVACIÓN", Q462="REQUERIMIENTOS SUBSANADOS"),1,0)) *(IF(OR(R462="NINGUNO", R462="CUMPLEN CON LO SOLICITADO"),1,0))</f>
        <v>0</v>
      </c>
      <c r="T462" s="449"/>
    </row>
    <row r="463" spans="2:20" ht="30" hidden="1" customHeight="1">
      <c r="B463" s="496"/>
      <c r="C463" s="434"/>
      <c r="D463" s="434"/>
      <c r="E463" s="434"/>
      <c r="F463" s="434"/>
      <c r="G463" s="437"/>
      <c r="H463" s="406"/>
      <c r="I463" s="440"/>
      <c r="J463" s="667"/>
      <c r="K463" s="135"/>
      <c r="L463" s="667"/>
      <c r="M463" s="135"/>
      <c r="N463" s="412"/>
      <c r="O463" s="412"/>
      <c r="P463" s="443"/>
      <c r="Q463" s="446"/>
      <c r="R463" s="446"/>
      <c r="S463" s="421"/>
      <c r="T463" s="449"/>
    </row>
    <row r="464" spans="2:20" ht="30" hidden="1" customHeight="1">
      <c r="B464" s="497"/>
      <c r="C464" s="435"/>
      <c r="D464" s="435"/>
      <c r="E464" s="435"/>
      <c r="F464" s="435"/>
      <c r="G464" s="438"/>
      <c r="H464" s="407"/>
      <c r="I464" s="441"/>
      <c r="J464" s="667"/>
      <c r="K464" s="135"/>
      <c r="L464" s="667"/>
      <c r="M464" s="135"/>
      <c r="N464" s="413"/>
      <c r="O464" s="413"/>
      <c r="P464" s="444"/>
      <c r="Q464" s="447"/>
      <c r="R464" s="447"/>
      <c r="S464" s="422"/>
      <c r="T464" s="449"/>
    </row>
    <row r="465" spans="2:20" ht="30" hidden="1" customHeight="1">
      <c r="B465" s="495">
        <v>5</v>
      </c>
      <c r="C465" s="399"/>
      <c r="D465" s="399"/>
      <c r="E465" s="399"/>
      <c r="F465" s="399"/>
      <c r="G465" s="402"/>
      <c r="H465" s="405"/>
      <c r="I465" s="408"/>
      <c r="J465" s="667"/>
      <c r="K465" s="135"/>
      <c r="L465" s="667"/>
      <c r="M465" s="135"/>
      <c r="N465" s="411"/>
      <c r="O465" s="411"/>
      <c r="P465" s="414"/>
      <c r="Q465" s="417"/>
      <c r="R465" s="417"/>
      <c r="S465" s="420">
        <f t="shared" ref="S465" si="88">IF(COUNTIF(J465:M467,"CUMPLE")&gt;=1,(G465*I465),0)* (IF(N465="PRESENTÓ CERTIFICADO",1,0))* (IF(O465="ACORDE A ITEM 5.2.1 (T.R.)",1,0) )* ( IF(OR(Q465="SIN OBSERVACIÓN", Q465="REQUERIMIENTOS SUBSANADOS"),1,0)) *(IF(OR(R465="NINGUNO", R465="CUMPLEN CON LO SOLICITADO"),1,0))</f>
        <v>0</v>
      </c>
      <c r="T465" s="449"/>
    </row>
    <row r="466" spans="2:20" ht="30" hidden="1" customHeight="1">
      <c r="B466" s="496"/>
      <c r="C466" s="400"/>
      <c r="D466" s="400"/>
      <c r="E466" s="400"/>
      <c r="F466" s="400"/>
      <c r="G466" s="403"/>
      <c r="H466" s="406"/>
      <c r="I466" s="409"/>
      <c r="J466" s="667"/>
      <c r="K466" s="135"/>
      <c r="L466" s="667"/>
      <c r="M466" s="135"/>
      <c r="N466" s="412"/>
      <c r="O466" s="412"/>
      <c r="P466" s="415"/>
      <c r="Q466" s="418"/>
      <c r="R466" s="418"/>
      <c r="S466" s="421"/>
      <c r="T466" s="449"/>
    </row>
    <row r="467" spans="2:20" ht="30" hidden="1" customHeight="1">
      <c r="B467" s="497"/>
      <c r="C467" s="401"/>
      <c r="D467" s="401"/>
      <c r="E467" s="401"/>
      <c r="F467" s="401"/>
      <c r="G467" s="404"/>
      <c r="H467" s="407"/>
      <c r="I467" s="410"/>
      <c r="J467" s="667"/>
      <c r="K467" s="135"/>
      <c r="L467" s="667"/>
      <c r="M467" s="135"/>
      <c r="N467" s="413"/>
      <c r="O467" s="413"/>
      <c r="P467" s="416"/>
      <c r="Q467" s="419"/>
      <c r="R467" s="419"/>
      <c r="S467" s="422"/>
      <c r="T467" s="450"/>
    </row>
    <row r="468" spans="2:20" ht="30" hidden="1" customHeight="1">
      <c r="B468" s="423" t="str">
        <f>IF(S469=" "," ",IF(S469&gt;=$H$6,"CUMPLE CON LA EXPERIENCIA REQUERIDA","NO CUMPLE CON LA EXPERIENCIA REQUERIDA"))</f>
        <v>NO CUMPLE CON LA EXPERIENCIA REQUERIDA</v>
      </c>
      <c r="C468" s="424"/>
      <c r="D468" s="424"/>
      <c r="E468" s="424"/>
      <c r="F468" s="424"/>
      <c r="G468" s="424"/>
      <c r="H468" s="424"/>
      <c r="I468" s="424"/>
      <c r="J468" s="424"/>
      <c r="K468" s="424"/>
      <c r="L468" s="424"/>
      <c r="M468" s="424"/>
      <c r="N468" s="424"/>
      <c r="O468" s="425"/>
      <c r="P468" s="429" t="s">
        <v>21</v>
      </c>
      <c r="Q468" s="430"/>
      <c r="R468" s="7"/>
      <c r="S468" s="6">
        <f>IF(T453="SI",SUM(S453:S467),0)</f>
        <v>0</v>
      </c>
      <c r="T468" s="431" t="str">
        <f>IF(S469=" "," ",IF(S469&gt;=$H$6,"CUMPLE","NO CUMPLE"))</f>
        <v>NO CUMPLE</v>
      </c>
    </row>
    <row r="469" spans="2:20" ht="30" hidden="1" customHeight="1">
      <c r="B469" s="426"/>
      <c r="C469" s="427"/>
      <c r="D469" s="427"/>
      <c r="E469" s="427"/>
      <c r="F469" s="427"/>
      <c r="G469" s="427"/>
      <c r="H469" s="427"/>
      <c r="I469" s="427"/>
      <c r="J469" s="427"/>
      <c r="K469" s="427"/>
      <c r="L469" s="427"/>
      <c r="M469" s="427"/>
      <c r="N469" s="427"/>
      <c r="O469" s="428"/>
      <c r="P469" s="429" t="s">
        <v>23</v>
      </c>
      <c r="Q469" s="430"/>
      <c r="R469" s="7"/>
      <c r="S469" s="74">
        <f>IFERROR((S468/$P$6)," ")</f>
        <v>0</v>
      </c>
      <c r="T469" s="432"/>
    </row>
    <row r="470" spans="2:20" ht="30" hidden="1" customHeight="1"/>
    <row r="471" spans="2:20" ht="30" hidden="1" customHeight="1"/>
    <row r="472" spans="2:20" ht="30" hidden="1" customHeight="1">
      <c r="B472" s="94">
        <v>22</v>
      </c>
      <c r="C472" s="486" t="s">
        <v>75</v>
      </c>
      <c r="D472" s="487"/>
      <c r="E472" s="488"/>
      <c r="F472" s="489" t="str">
        <f>IFERROR(VLOOKUP(B472,LISTA_OFERENTES,2,FALSE)," ")</f>
        <v>O7</v>
      </c>
      <c r="G472" s="490"/>
      <c r="H472" s="490"/>
      <c r="I472" s="490"/>
      <c r="J472" s="490"/>
      <c r="K472" s="490"/>
      <c r="L472" s="490"/>
      <c r="M472" s="490"/>
      <c r="N472" s="490"/>
      <c r="O472" s="491"/>
      <c r="P472" s="492" t="s">
        <v>102</v>
      </c>
      <c r="Q472" s="493"/>
      <c r="R472" s="494"/>
      <c r="S472" s="1">
        <f>5-(INT(COUNTBLANK(C475:C489))-10)</f>
        <v>0</v>
      </c>
      <c r="T472" s="2"/>
    </row>
    <row r="473" spans="2:20" ht="43.5" hidden="1" customHeight="1">
      <c r="B473" s="460" t="s">
        <v>43</v>
      </c>
      <c r="C473" s="462" t="s">
        <v>14</v>
      </c>
      <c r="D473" s="462" t="s">
        <v>15</v>
      </c>
      <c r="E473" s="462" t="s">
        <v>16</v>
      </c>
      <c r="F473" s="462" t="s">
        <v>17</v>
      </c>
      <c r="G473" s="462" t="s">
        <v>18</v>
      </c>
      <c r="H473" s="462" t="s">
        <v>19</v>
      </c>
      <c r="I473" s="462" t="s">
        <v>20</v>
      </c>
      <c r="J473" s="464" t="s">
        <v>50</v>
      </c>
      <c r="K473" s="465"/>
      <c r="L473" s="465"/>
      <c r="M473" s="466"/>
      <c r="N473" s="462" t="s">
        <v>76</v>
      </c>
      <c r="O473" s="462" t="s">
        <v>77</v>
      </c>
      <c r="P473" s="4" t="s">
        <v>78</v>
      </c>
      <c r="Q473" s="4"/>
      <c r="R473" s="462" t="s">
        <v>79</v>
      </c>
      <c r="S473" s="462" t="s">
        <v>80</v>
      </c>
      <c r="T473" s="462" t="str">
        <f>T165</f>
        <v>CUMPLE CON EL REQUERIMIENTO OBLIGATORIO DE QUE CADA CERTIFICADO DEBE ESTAR SOPORTADO EN MÍNIMO DOS DE LOS CÓDIGOS UNSPSC?</v>
      </c>
    </row>
    <row r="474" spans="2:20" ht="43.5" hidden="1" customHeight="1">
      <c r="B474" s="461"/>
      <c r="C474" s="463"/>
      <c r="D474" s="463"/>
      <c r="E474" s="463"/>
      <c r="F474" s="463"/>
      <c r="G474" s="463"/>
      <c r="H474" s="463"/>
      <c r="I474" s="463"/>
      <c r="J474" s="467" t="s">
        <v>82</v>
      </c>
      <c r="K474" s="468"/>
      <c r="L474" s="468"/>
      <c r="M474" s="469"/>
      <c r="N474" s="463"/>
      <c r="O474" s="463"/>
      <c r="P474" s="3" t="s">
        <v>12</v>
      </c>
      <c r="Q474" s="3" t="s">
        <v>81</v>
      </c>
      <c r="R474" s="463"/>
      <c r="S474" s="463"/>
      <c r="T474" s="463"/>
    </row>
    <row r="475" spans="2:20" ht="30" hidden="1" customHeight="1">
      <c r="B475" s="495">
        <v>1</v>
      </c>
      <c r="C475" s="399"/>
      <c r="D475" s="399"/>
      <c r="E475" s="399"/>
      <c r="F475" s="399"/>
      <c r="G475" s="402"/>
      <c r="H475" s="405"/>
      <c r="I475" s="408"/>
      <c r="J475" s="667"/>
      <c r="K475" s="135"/>
      <c r="L475" s="667"/>
      <c r="M475" s="135"/>
      <c r="N475" s="411"/>
      <c r="O475" s="411"/>
      <c r="P475" s="414"/>
      <c r="Q475" s="417"/>
      <c r="R475" s="417"/>
      <c r="S475" s="420">
        <f>IF(COUNTIF(J475:M477,"CUMPLE")&gt;=1,(G475*I475),0)* (IF(N475="PRESENTÓ CERTIFICADO",1,0))* (IF(O475="ACORDE A ITEM 5.2.1 (T.R.)",1,0) )* ( IF(OR(Q475="SIN OBSERVACIÓN", Q475="REQUERIMIENTOS SUBSANADOS"),1,0)) *(IF(OR(R475="NINGUNO", R475="CUMPLEN CON LO SOLICITADO"),1,0))</f>
        <v>0</v>
      </c>
      <c r="T475" s="448"/>
    </row>
    <row r="476" spans="2:20" ht="30" hidden="1" customHeight="1">
      <c r="B476" s="496"/>
      <c r="C476" s="400"/>
      <c r="D476" s="400"/>
      <c r="E476" s="400"/>
      <c r="F476" s="400"/>
      <c r="G476" s="403"/>
      <c r="H476" s="406"/>
      <c r="I476" s="409"/>
      <c r="J476" s="667"/>
      <c r="K476" s="135"/>
      <c r="L476" s="667"/>
      <c r="M476" s="135"/>
      <c r="N476" s="412"/>
      <c r="O476" s="412"/>
      <c r="P476" s="415"/>
      <c r="Q476" s="418"/>
      <c r="R476" s="418"/>
      <c r="S476" s="421"/>
      <c r="T476" s="449"/>
    </row>
    <row r="477" spans="2:20" ht="30" hidden="1" customHeight="1">
      <c r="B477" s="497"/>
      <c r="C477" s="401"/>
      <c r="D477" s="401"/>
      <c r="E477" s="401"/>
      <c r="F477" s="401"/>
      <c r="G477" s="404"/>
      <c r="H477" s="407"/>
      <c r="I477" s="410"/>
      <c r="J477" s="667"/>
      <c r="K477" s="135"/>
      <c r="L477" s="667"/>
      <c r="M477" s="135"/>
      <c r="N477" s="413"/>
      <c r="O477" s="413"/>
      <c r="P477" s="416"/>
      <c r="Q477" s="419"/>
      <c r="R477" s="419"/>
      <c r="S477" s="422"/>
      <c r="T477" s="449"/>
    </row>
    <row r="478" spans="2:20" ht="30" hidden="1" customHeight="1">
      <c r="B478" s="495">
        <v>2</v>
      </c>
      <c r="C478" s="433"/>
      <c r="D478" s="433"/>
      <c r="E478" s="433"/>
      <c r="F478" s="433"/>
      <c r="G478" s="436"/>
      <c r="H478" s="405"/>
      <c r="I478" s="439"/>
      <c r="J478" s="667"/>
      <c r="K478" s="135"/>
      <c r="L478" s="667"/>
      <c r="M478" s="135"/>
      <c r="N478" s="411"/>
      <c r="O478" s="411"/>
      <c r="P478" s="442"/>
      <c r="Q478" s="445"/>
      <c r="R478" s="445"/>
      <c r="S478" s="420">
        <f t="shared" ref="S478" si="89">IF(COUNTIF(J478:M480,"CUMPLE")&gt;=1,(G478*I478),0)* (IF(N478="PRESENTÓ CERTIFICADO",1,0))* (IF(O478="ACORDE A ITEM 5.2.1 (T.R.)",1,0) )* ( IF(OR(Q478="SIN OBSERVACIÓN", Q478="REQUERIMIENTOS SUBSANADOS"),1,0)) *(IF(OR(R478="NINGUNO", R478="CUMPLEN CON LO SOLICITADO"),1,0))</f>
        <v>0</v>
      </c>
      <c r="T478" s="449"/>
    </row>
    <row r="479" spans="2:20" ht="30" hidden="1" customHeight="1">
      <c r="B479" s="496"/>
      <c r="C479" s="434"/>
      <c r="D479" s="434"/>
      <c r="E479" s="434"/>
      <c r="F479" s="434"/>
      <c r="G479" s="437"/>
      <c r="H479" s="406"/>
      <c r="I479" s="440"/>
      <c r="J479" s="667"/>
      <c r="K479" s="135"/>
      <c r="L479" s="667"/>
      <c r="M479" s="135"/>
      <c r="N479" s="412"/>
      <c r="O479" s="412"/>
      <c r="P479" s="443"/>
      <c r="Q479" s="446"/>
      <c r="R479" s="446"/>
      <c r="S479" s="421"/>
      <c r="T479" s="449"/>
    </row>
    <row r="480" spans="2:20" ht="30" hidden="1" customHeight="1">
      <c r="B480" s="497"/>
      <c r="C480" s="435"/>
      <c r="D480" s="435"/>
      <c r="E480" s="435"/>
      <c r="F480" s="435"/>
      <c r="G480" s="438"/>
      <c r="H480" s="407"/>
      <c r="I480" s="441"/>
      <c r="J480" s="667"/>
      <c r="K480" s="135"/>
      <c r="L480" s="667"/>
      <c r="M480" s="135"/>
      <c r="N480" s="413"/>
      <c r="O480" s="413"/>
      <c r="P480" s="444"/>
      <c r="Q480" s="447"/>
      <c r="R480" s="447"/>
      <c r="S480" s="422"/>
      <c r="T480" s="449"/>
    </row>
    <row r="481" spans="2:20" ht="30" hidden="1" customHeight="1">
      <c r="B481" s="495">
        <v>3</v>
      </c>
      <c r="C481" s="399"/>
      <c r="D481" s="399"/>
      <c r="E481" s="399"/>
      <c r="F481" s="399"/>
      <c r="G481" s="402"/>
      <c r="H481" s="405"/>
      <c r="I481" s="408"/>
      <c r="J481" s="667"/>
      <c r="K481" s="135"/>
      <c r="L481" s="667"/>
      <c r="M481" s="135"/>
      <c r="N481" s="411"/>
      <c r="O481" s="411"/>
      <c r="P481" s="414"/>
      <c r="Q481" s="417"/>
      <c r="R481" s="417"/>
      <c r="S481" s="420">
        <f t="shared" ref="S481" si="90">IF(COUNTIF(J481:M483,"CUMPLE")&gt;=1,(G481*I481),0)* (IF(N481="PRESENTÓ CERTIFICADO",1,0))* (IF(O481="ACORDE A ITEM 5.2.1 (T.R.)",1,0) )* ( IF(OR(Q481="SIN OBSERVACIÓN", Q481="REQUERIMIENTOS SUBSANADOS"),1,0)) *(IF(OR(R481="NINGUNO", R481="CUMPLEN CON LO SOLICITADO"),1,0))</f>
        <v>0</v>
      </c>
      <c r="T481" s="449"/>
    </row>
    <row r="482" spans="2:20" ht="30" hidden="1" customHeight="1">
      <c r="B482" s="496"/>
      <c r="C482" s="400"/>
      <c r="D482" s="400"/>
      <c r="E482" s="400"/>
      <c r="F482" s="400"/>
      <c r="G482" s="403"/>
      <c r="H482" s="406"/>
      <c r="I482" s="409"/>
      <c r="J482" s="667"/>
      <c r="K482" s="135"/>
      <c r="L482" s="667"/>
      <c r="M482" s="135"/>
      <c r="N482" s="412"/>
      <c r="O482" s="412"/>
      <c r="P482" s="415"/>
      <c r="Q482" s="418"/>
      <c r="R482" s="418"/>
      <c r="S482" s="421"/>
      <c r="T482" s="449"/>
    </row>
    <row r="483" spans="2:20" ht="30" hidden="1" customHeight="1">
      <c r="B483" s="497"/>
      <c r="C483" s="401"/>
      <c r="D483" s="401"/>
      <c r="E483" s="401"/>
      <c r="F483" s="401"/>
      <c r="G483" s="404"/>
      <c r="H483" s="407"/>
      <c r="I483" s="410"/>
      <c r="J483" s="667"/>
      <c r="K483" s="135"/>
      <c r="L483" s="667"/>
      <c r="M483" s="135"/>
      <c r="N483" s="413"/>
      <c r="O483" s="413"/>
      <c r="P483" s="416"/>
      <c r="Q483" s="419"/>
      <c r="R483" s="419"/>
      <c r="S483" s="422"/>
      <c r="T483" s="449"/>
    </row>
    <row r="484" spans="2:20" ht="30" hidden="1" customHeight="1">
      <c r="B484" s="495">
        <v>4</v>
      </c>
      <c r="C484" s="433"/>
      <c r="D484" s="433"/>
      <c r="E484" s="433"/>
      <c r="F484" s="433"/>
      <c r="G484" s="436"/>
      <c r="H484" s="405"/>
      <c r="I484" s="439"/>
      <c r="J484" s="667"/>
      <c r="K484" s="135"/>
      <c r="L484" s="667"/>
      <c r="M484" s="135"/>
      <c r="N484" s="411"/>
      <c r="O484" s="411"/>
      <c r="P484" s="442"/>
      <c r="Q484" s="445"/>
      <c r="R484" s="445"/>
      <c r="S484" s="420">
        <f t="shared" ref="S484" si="91">IF(COUNTIF(J484:M486,"CUMPLE")&gt;=1,(G484*I484),0)* (IF(N484="PRESENTÓ CERTIFICADO",1,0))* (IF(O484="ACORDE A ITEM 5.2.1 (T.R.)",1,0) )* ( IF(OR(Q484="SIN OBSERVACIÓN", Q484="REQUERIMIENTOS SUBSANADOS"),1,0)) *(IF(OR(R484="NINGUNO", R484="CUMPLEN CON LO SOLICITADO"),1,0))</f>
        <v>0</v>
      </c>
      <c r="T484" s="449"/>
    </row>
    <row r="485" spans="2:20" ht="30" hidden="1" customHeight="1">
      <c r="B485" s="496"/>
      <c r="C485" s="434"/>
      <c r="D485" s="434"/>
      <c r="E485" s="434"/>
      <c r="F485" s="434"/>
      <c r="G485" s="437"/>
      <c r="H485" s="406"/>
      <c r="I485" s="440"/>
      <c r="J485" s="667"/>
      <c r="K485" s="135"/>
      <c r="L485" s="667"/>
      <c r="M485" s="135"/>
      <c r="N485" s="412"/>
      <c r="O485" s="412"/>
      <c r="P485" s="443"/>
      <c r="Q485" s="446"/>
      <c r="R485" s="446"/>
      <c r="S485" s="421"/>
      <c r="T485" s="449"/>
    </row>
    <row r="486" spans="2:20" ht="30" hidden="1" customHeight="1">
      <c r="B486" s="497"/>
      <c r="C486" s="435"/>
      <c r="D486" s="435"/>
      <c r="E486" s="435"/>
      <c r="F486" s="435"/>
      <c r="G486" s="438"/>
      <c r="H486" s="407"/>
      <c r="I486" s="441"/>
      <c r="J486" s="667"/>
      <c r="K486" s="135"/>
      <c r="L486" s="667"/>
      <c r="M486" s="135"/>
      <c r="N486" s="413"/>
      <c r="O486" s="413"/>
      <c r="P486" s="444"/>
      <c r="Q486" s="447"/>
      <c r="R486" s="447"/>
      <c r="S486" s="422"/>
      <c r="T486" s="449"/>
    </row>
    <row r="487" spans="2:20" ht="30" hidden="1" customHeight="1">
      <c r="B487" s="495">
        <v>5</v>
      </c>
      <c r="C487" s="399"/>
      <c r="D487" s="399"/>
      <c r="E487" s="399"/>
      <c r="F487" s="399"/>
      <c r="G487" s="402"/>
      <c r="H487" s="405"/>
      <c r="I487" s="408"/>
      <c r="J487" s="667"/>
      <c r="K487" s="135"/>
      <c r="L487" s="667"/>
      <c r="M487" s="135"/>
      <c r="N487" s="411"/>
      <c r="O487" s="411"/>
      <c r="P487" s="414"/>
      <c r="Q487" s="417"/>
      <c r="R487" s="417"/>
      <c r="S487" s="420">
        <f t="shared" ref="S487" si="92">IF(COUNTIF(J487:M489,"CUMPLE")&gt;=1,(G487*I487),0)* (IF(N487="PRESENTÓ CERTIFICADO",1,0))* (IF(O487="ACORDE A ITEM 5.2.1 (T.R.)",1,0) )* ( IF(OR(Q487="SIN OBSERVACIÓN", Q487="REQUERIMIENTOS SUBSANADOS"),1,0)) *(IF(OR(R487="NINGUNO", R487="CUMPLEN CON LO SOLICITADO"),1,0))</f>
        <v>0</v>
      </c>
      <c r="T487" s="449"/>
    </row>
    <row r="488" spans="2:20" ht="30" hidden="1" customHeight="1">
      <c r="B488" s="496"/>
      <c r="C488" s="400"/>
      <c r="D488" s="400"/>
      <c r="E488" s="400"/>
      <c r="F488" s="400"/>
      <c r="G488" s="403"/>
      <c r="H488" s="406"/>
      <c r="I488" s="409"/>
      <c r="J488" s="667"/>
      <c r="K488" s="135"/>
      <c r="L488" s="667"/>
      <c r="M488" s="135"/>
      <c r="N488" s="412"/>
      <c r="O488" s="412"/>
      <c r="P488" s="415"/>
      <c r="Q488" s="418"/>
      <c r="R488" s="418"/>
      <c r="S488" s="421"/>
      <c r="T488" s="449"/>
    </row>
    <row r="489" spans="2:20" ht="30" hidden="1" customHeight="1">
      <c r="B489" s="497"/>
      <c r="C489" s="401"/>
      <c r="D489" s="401"/>
      <c r="E489" s="401"/>
      <c r="F489" s="401"/>
      <c r="G489" s="404"/>
      <c r="H489" s="407"/>
      <c r="I489" s="410"/>
      <c r="J489" s="667"/>
      <c r="K489" s="135"/>
      <c r="L489" s="667"/>
      <c r="M489" s="135"/>
      <c r="N489" s="413"/>
      <c r="O489" s="413"/>
      <c r="P489" s="416"/>
      <c r="Q489" s="419"/>
      <c r="R489" s="419"/>
      <c r="S489" s="422"/>
      <c r="T489" s="450"/>
    </row>
    <row r="490" spans="2:20" ht="30" hidden="1" customHeight="1">
      <c r="B490" s="423" t="str">
        <f>IF(S491=" "," ",IF(S491&gt;=$H$6,"CUMPLE CON LA EXPERIENCIA REQUERIDA","NO CUMPLE CON LA EXPERIENCIA REQUERIDA"))</f>
        <v>NO CUMPLE CON LA EXPERIENCIA REQUERIDA</v>
      </c>
      <c r="C490" s="424"/>
      <c r="D490" s="424"/>
      <c r="E490" s="424"/>
      <c r="F490" s="424"/>
      <c r="G490" s="424"/>
      <c r="H490" s="424"/>
      <c r="I490" s="424"/>
      <c r="J490" s="424"/>
      <c r="K490" s="424"/>
      <c r="L490" s="424"/>
      <c r="M490" s="424"/>
      <c r="N490" s="424"/>
      <c r="O490" s="425"/>
      <c r="P490" s="429" t="s">
        <v>21</v>
      </c>
      <c r="Q490" s="430"/>
      <c r="R490" s="7"/>
      <c r="S490" s="6">
        <f>IF(T475="SI",SUM(S475:S489),0)</f>
        <v>0</v>
      </c>
      <c r="T490" s="431" t="str">
        <f>IF(S491=" "," ",IF(S491&gt;=$H$6,"CUMPLE","NO CUMPLE"))</f>
        <v>NO CUMPLE</v>
      </c>
    </row>
    <row r="491" spans="2:20" ht="30" hidden="1" customHeight="1">
      <c r="B491" s="426"/>
      <c r="C491" s="427"/>
      <c r="D491" s="427"/>
      <c r="E491" s="427"/>
      <c r="F491" s="427"/>
      <c r="G491" s="427"/>
      <c r="H491" s="427"/>
      <c r="I491" s="427"/>
      <c r="J491" s="427"/>
      <c r="K491" s="427"/>
      <c r="L491" s="427"/>
      <c r="M491" s="427"/>
      <c r="N491" s="427"/>
      <c r="O491" s="428"/>
      <c r="P491" s="429" t="s">
        <v>23</v>
      </c>
      <c r="Q491" s="430"/>
      <c r="R491" s="7"/>
      <c r="S491" s="74">
        <f>IFERROR((S490/$P$6)," ")</f>
        <v>0</v>
      </c>
      <c r="T491" s="432"/>
    </row>
    <row r="492" spans="2:20" ht="30" hidden="1" customHeight="1"/>
    <row r="493" spans="2:20" ht="30" hidden="1" customHeight="1"/>
    <row r="494" spans="2:20" ht="30" hidden="1" customHeight="1">
      <c r="B494" s="94">
        <v>23</v>
      </c>
      <c r="C494" s="486" t="s">
        <v>75</v>
      </c>
      <c r="D494" s="487"/>
      <c r="E494" s="488"/>
      <c r="F494" s="489" t="str">
        <f>IFERROR(VLOOKUP(B494,LISTA_OFERENTES,2,FALSE)," ")</f>
        <v>O8</v>
      </c>
      <c r="G494" s="490"/>
      <c r="H494" s="490"/>
      <c r="I494" s="490"/>
      <c r="J494" s="490"/>
      <c r="K494" s="490"/>
      <c r="L494" s="490"/>
      <c r="M494" s="490"/>
      <c r="N494" s="490"/>
      <c r="O494" s="491"/>
      <c r="P494" s="492" t="s">
        <v>102</v>
      </c>
      <c r="Q494" s="493"/>
      <c r="R494" s="494"/>
      <c r="S494" s="1">
        <f>5-(INT(COUNTBLANK(C497:C511))-10)</f>
        <v>0</v>
      </c>
      <c r="T494" s="2"/>
    </row>
    <row r="495" spans="2:20" ht="30" hidden="1" customHeight="1">
      <c r="B495" s="460" t="s">
        <v>43</v>
      </c>
      <c r="C495" s="462" t="s">
        <v>14</v>
      </c>
      <c r="D495" s="462" t="s">
        <v>15</v>
      </c>
      <c r="E495" s="462" t="s">
        <v>16</v>
      </c>
      <c r="F495" s="462" t="s">
        <v>17</v>
      </c>
      <c r="G495" s="462" t="s">
        <v>18</v>
      </c>
      <c r="H495" s="462" t="s">
        <v>19</v>
      </c>
      <c r="I495" s="462" t="s">
        <v>20</v>
      </c>
      <c r="J495" s="464" t="s">
        <v>50</v>
      </c>
      <c r="K495" s="465"/>
      <c r="L495" s="465"/>
      <c r="M495" s="466"/>
      <c r="N495" s="462" t="s">
        <v>76</v>
      </c>
      <c r="O495" s="462" t="s">
        <v>77</v>
      </c>
      <c r="P495" s="4" t="s">
        <v>78</v>
      </c>
      <c r="Q495" s="4"/>
      <c r="R495" s="462" t="s">
        <v>79</v>
      </c>
      <c r="S495" s="462" t="s">
        <v>80</v>
      </c>
      <c r="T495" s="462" t="str">
        <f>T187</f>
        <v>CUMPLE CON EL REQUERIMIENTO OBLIGATORIO DE QUE CADA CERTIFICADO DEBE ESTAR SOPORTADO EN MÍNIMO DOS DE LOS CÓDIGOS UNSPSC?</v>
      </c>
    </row>
    <row r="496" spans="2:20" ht="30" hidden="1" customHeight="1">
      <c r="B496" s="461"/>
      <c r="C496" s="463"/>
      <c r="D496" s="463"/>
      <c r="E496" s="463"/>
      <c r="F496" s="463"/>
      <c r="G496" s="463"/>
      <c r="H496" s="463"/>
      <c r="I496" s="463"/>
      <c r="J496" s="467" t="s">
        <v>82</v>
      </c>
      <c r="K496" s="468"/>
      <c r="L496" s="468"/>
      <c r="M496" s="469"/>
      <c r="N496" s="463"/>
      <c r="O496" s="463"/>
      <c r="P496" s="3" t="s">
        <v>12</v>
      </c>
      <c r="Q496" s="3" t="s">
        <v>81</v>
      </c>
      <c r="R496" s="463"/>
      <c r="S496" s="463"/>
      <c r="T496" s="463"/>
    </row>
    <row r="497" spans="2:20" ht="30" hidden="1" customHeight="1">
      <c r="B497" s="495">
        <v>1</v>
      </c>
      <c r="C497" s="399"/>
      <c r="D497" s="399"/>
      <c r="E497" s="399"/>
      <c r="F497" s="399"/>
      <c r="G497" s="402"/>
      <c r="H497" s="405"/>
      <c r="I497" s="408"/>
      <c r="J497" s="667"/>
      <c r="K497" s="135"/>
      <c r="L497" s="667"/>
      <c r="M497" s="135"/>
      <c r="N497" s="411"/>
      <c r="O497" s="411"/>
      <c r="P497" s="414"/>
      <c r="Q497" s="417"/>
      <c r="R497" s="417"/>
      <c r="S497" s="420">
        <f>IF(COUNTIF(J497:M499,"CUMPLE")&gt;=1,(G497*I497),0)* (IF(N497="PRESENTÓ CERTIFICADO",1,0))* (IF(O497="ACORDE A ITEM 5.2.1 (T.R.)",1,0) )* ( IF(OR(Q497="SIN OBSERVACIÓN", Q497="REQUERIMIENTOS SUBSANADOS"),1,0)) *(IF(OR(R497="NINGUNO", R497="CUMPLEN CON LO SOLICITADO"),1,0))</f>
        <v>0</v>
      </c>
      <c r="T497" s="448"/>
    </row>
    <row r="498" spans="2:20" ht="30" hidden="1" customHeight="1">
      <c r="B498" s="496"/>
      <c r="C498" s="400"/>
      <c r="D498" s="400"/>
      <c r="E498" s="400"/>
      <c r="F498" s="400"/>
      <c r="G498" s="403"/>
      <c r="H498" s="406"/>
      <c r="I498" s="409"/>
      <c r="J498" s="667"/>
      <c r="K498" s="135"/>
      <c r="L498" s="667"/>
      <c r="M498" s="135"/>
      <c r="N498" s="412"/>
      <c r="O498" s="412"/>
      <c r="P498" s="415"/>
      <c r="Q498" s="418"/>
      <c r="R498" s="418"/>
      <c r="S498" s="421"/>
      <c r="T498" s="449"/>
    </row>
    <row r="499" spans="2:20" ht="30" hidden="1" customHeight="1">
      <c r="B499" s="497"/>
      <c r="C499" s="401"/>
      <c r="D499" s="401"/>
      <c r="E499" s="401"/>
      <c r="F499" s="401"/>
      <c r="G499" s="404"/>
      <c r="H499" s="407"/>
      <c r="I499" s="410"/>
      <c r="J499" s="667"/>
      <c r="K499" s="135"/>
      <c r="L499" s="667"/>
      <c r="M499" s="135"/>
      <c r="N499" s="413"/>
      <c r="O499" s="413"/>
      <c r="P499" s="416"/>
      <c r="Q499" s="419"/>
      <c r="R499" s="419"/>
      <c r="S499" s="422"/>
      <c r="T499" s="449"/>
    </row>
    <row r="500" spans="2:20" ht="30" hidden="1" customHeight="1">
      <c r="B500" s="495">
        <v>2</v>
      </c>
      <c r="C500" s="433"/>
      <c r="D500" s="433"/>
      <c r="E500" s="433"/>
      <c r="F500" s="433"/>
      <c r="G500" s="436"/>
      <c r="H500" s="405"/>
      <c r="I500" s="439"/>
      <c r="J500" s="667"/>
      <c r="K500" s="135"/>
      <c r="L500" s="667"/>
      <c r="M500" s="135"/>
      <c r="N500" s="411"/>
      <c r="O500" s="411"/>
      <c r="P500" s="442"/>
      <c r="Q500" s="445"/>
      <c r="R500" s="445"/>
      <c r="S500" s="420">
        <f t="shared" ref="S500" si="93">IF(COUNTIF(J500:M502,"CUMPLE")&gt;=1,(G500*I500),0)* (IF(N500="PRESENTÓ CERTIFICADO",1,0))* (IF(O500="ACORDE A ITEM 5.2.1 (T.R.)",1,0) )* ( IF(OR(Q500="SIN OBSERVACIÓN", Q500="REQUERIMIENTOS SUBSANADOS"),1,0)) *(IF(OR(R500="NINGUNO", R500="CUMPLEN CON LO SOLICITADO"),1,0))</f>
        <v>0</v>
      </c>
      <c r="T500" s="449"/>
    </row>
    <row r="501" spans="2:20" ht="30" hidden="1" customHeight="1">
      <c r="B501" s="496"/>
      <c r="C501" s="434"/>
      <c r="D501" s="434"/>
      <c r="E501" s="434"/>
      <c r="F501" s="434"/>
      <c r="G501" s="437"/>
      <c r="H501" s="406"/>
      <c r="I501" s="440"/>
      <c r="J501" s="667"/>
      <c r="K501" s="135"/>
      <c r="L501" s="667"/>
      <c r="M501" s="135"/>
      <c r="N501" s="412"/>
      <c r="O501" s="412"/>
      <c r="P501" s="443"/>
      <c r="Q501" s="446"/>
      <c r="R501" s="446"/>
      <c r="S501" s="421"/>
      <c r="T501" s="449"/>
    </row>
    <row r="502" spans="2:20" ht="30" hidden="1" customHeight="1">
      <c r="B502" s="497"/>
      <c r="C502" s="435"/>
      <c r="D502" s="435"/>
      <c r="E502" s="435"/>
      <c r="F502" s="435"/>
      <c r="G502" s="438"/>
      <c r="H502" s="407"/>
      <c r="I502" s="441"/>
      <c r="J502" s="667"/>
      <c r="K502" s="135"/>
      <c r="L502" s="667"/>
      <c r="M502" s="135"/>
      <c r="N502" s="413"/>
      <c r="O502" s="413"/>
      <c r="P502" s="444"/>
      <c r="Q502" s="447"/>
      <c r="R502" s="447"/>
      <c r="S502" s="422"/>
      <c r="T502" s="449"/>
    </row>
    <row r="503" spans="2:20" ht="30" hidden="1" customHeight="1">
      <c r="B503" s="495">
        <v>3</v>
      </c>
      <c r="C503" s="399"/>
      <c r="D503" s="399"/>
      <c r="E503" s="399"/>
      <c r="F503" s="399"/>
      <c r="G503" s="402"/>
      <c r="H503" s="405"/>
      <c r="I503" s="408"/>
      <c r="J503" s="667"/>
      <c r="K503" s="135"/>
      <c r="L503" s="667"/>
      <c r="M503" s="135"/>
      <c r="N503" s="411"/>
      <c r="O503" s="411"/>
      <c r="P503" s="414"/>
      <c r="Q503" s="417"/>
      <c r="R503" s="417"/>
      <c r="S503" s="420">
        <f t="shared" ref="S503" si="94">IF(COUNTIF(J503:M505,"CUMPLE")&gt;=1,(G503*I503),0)* (IF(N503="PRESENTÓ CERTIFICADO",1,0))* (IF(O503="ACORDE A ITEM 5.2.1 (T.R.)",1,0) )* ( IF(OR(Q503="SIN OBSERVACIÓN", Q503="REQUERIMIENTOS SUBSANADOS"),1,0)) *(IF(OR(R503="NINGUNO", R503="CUMPLEN CON LO SOLICITADO"),1,0))</f>
        <v>0</v>
      </c>
      <c r="T503" s="449"/>
    </row>
    <row r="504" spans="2:20" ht="30" hidden="1" customHeight="1">
      <c r="B504" s="496"/>
      <c r="C504" s="400"/>
      <c r="D504" s="400"/>
      <c r="E504" s="400"/>
      <c r="F504" s="400"/>
      <c r="G504" s="403"/>
      <c r="H504" s="406"/>
      <c r="I504" s="409"/>
      <c r="J504" s="667"/>
      <c r="K504" s="135"/>
      <c r="L504" s="667"/>
      <c r="M504" s="135"/>
      <c r="N504" s="412"/>
      <c r="O504" s="412"/>
      <c r="P504" s="415"/>
      <c r="Q504" s="418"/>
      <c r="R504" s="418"/>
      <c r="S504" s="421"/>
      <c r="T504" s="449"/>
    </row>
    <row r="505" spans="2:20" ht="30" hidden="1" customHeight="1">
      <c r="B505" s="497"/>
      <c r="C505" s="401"/>
      <c r="D505" s="401"/>
      <c r="E505" s="401"/>
      <c r="F505" s="401"/>
      <c r="G505" s="404"/>
      <c r="H505" s="407"/>
      <c r="I505" s="410"/>
      <c r="J505" s="667"/>
      <c r="K505" s="135"/>
      <c r="L505" s="667"/>
      <c r="M505" s="135"/>
      <c r="N505" s="413"/>
      <c r="O505" s="413"/>
      <c r="P505" s="416"/>
      <c r="Q505" s="419"/>
      <c r="R505" s="419"/>
      <c r="S505" s="422"/>
      <c r="T505" s="449"/>
    </row>
    <row r="506" spans="2:20" ht="30" hidden="1" customHeight="1">
      <c r="B506" s="495">
        <v>4</v>
      </c>
      <c r="C506" s="433"/>
      <c r="D506" s="433"/>
      <c r="E506" s="433"/>
      <c r="F506" s="433"/>
      <c r="G506" s="436"/>
      <c r="H506" s="405"/>
      <c r="I506" s="439"/>
      <c r="J506" s="667"/>
      <c r="K506" s="135"/>
      <c r="L506" s="667"/>
      <c r="M506" s="135"/>
      <c r="N506" s="411"/>
      <c r="O506" s="411"/>
      <c r="P506" s="442"/>
      <c r="Q506" s="445"/>
      <c r="R506" s="445"/>
      <c r="S506" s="420">
        <f t="shared" ref="S506" si="95">IF(COUNTIF(J506:M508,"CUMPLE")&gt;=1,(G506*I506),0)* (IF(N506="PRESENTÓ CERTIFICADO",1,0))* (IF(O506="ACORDE A ITEM 5.2.1 (T.R.)",1,0) )* ( IF(OR(Q506="SIN OBSERVACIÓN", Q506="REQUERIMIENTOS SUBSANADOS"),1,0)) *(IF(OR(R506="NINGUNO", R506="CUMPLEN CON LO SOLICITADO"),1,0))</f>
        <v>0</v>
      </c>
      <c r="T506" s="449"/>
    </row>
    <row r="507" spans="2:20" ht="30" hidden="1" customHeight="1">
      <c r="B507" s="496"/>
      <c r="C507" s="434"/>
      <c r="D507" s="434"/>
      <c r="E507" s="434"/>
      <c r="F507" s="434"/>
      <c r="G507" s="437"/>
      <c r="H507" s="406"/>
      <c r="I507" s="440"/>
      <c r="J507" s="667"/>
      <c r="K507" s="135"/>
      <c r="L507" s="667"/>
      <c r="M507" s="135"/>
      <c r="N507" s="412"/>
      <c r="O507" s="412"/>
      <c r="P507" s="443"/>
      <c r="Q507" s="446"/>
      <c r="R507" s="446"/>
      <c r="S507" s="421"/>
      <c r="T507" s="449"/>
    </row>
    <row r="508" spans="2:20" ht="30" hidden="1" customHeight="1">
      <c r="B508" s="497"/>
      <c r="C508" s="435"/>
      <c r="D508" s="435"/>
      <c r="E508" s="435"/>
      <c r="F508" s="435"/>
      <c r="G508" s="438"/>
      <c r="H508" s="407"/>
      <c r="I508" s="441"/>
      <c r="J508" s="667"/>
      <c r="K508" s="135"/>
      <c r="L508" s="667"/>
      <c r="M508" s="135"/>
      <c r="N508" s="413"/>
      <c r="O508" s="413"/>
      <c r="P508" s="444"/>
      <c r="Q508" s="447"/>
      <c r="R508" s="447"/>
      <c r="S508" s="422"/>
      <c r="T508" s="449"/>
    </row>
    <row r="509" spans="2:20" ht="30" hidden="1" customHeight="1">
      <c r="B509" s="495">
        <v>5</v>
      </c>
      <c r="C509" s="399"/>
      <c r="D509" s="399"/>
      <c r="E509" s="399"/>
      <c r="F509" s="399"/>
      <c r="G509" s="402"/>
      <c r="H509" s="405"/>
      <c r="I509" s="408"/>
      <c r="J509" s="667"/>
      <c r="K509" s="135"/>
      <c r="L509" s="667"/>
      <c r="M509" s="135"/>
      <c r="N509" s="411"/>
      <c r="O509" s="411"/>
      <c r="P509" s="414"/>
      <c r="Q509" s="417"/>
      <c r="R509" s="417"/>
      <c r="S509" s="420">
        <f t="shared" ref="S509" si="96">IF(COUNTIF(J509:M511,"CUMPLE")&gt;=1,(G509*I509),0)* (IF(N509="PRESENTÓ CERTIFICADO",1,0))* (IF(O509="ACORDE A ITEM 5.2.1 (T.R.)",1,0) )* ( IF(OR(Q509="SIN OBSERVACIÓN", Q509="REQUERIMIENTOS SUBSANADOS"),1,0)) *(IF(OR(R509="NINGUNO", R509="CUMPLEN CON LO SOLICITADO"),1,0))</f>
        <v>0</v>
      </c>
      <c r="T509" s="449"/>
    </row>
    <row r="510" spans="2:20" ht="30" hidden="1" customHeight="1">
      <c r="B510" s="496"/>
      <c r="C510" s="400"/>
      <c r="D510" s="400"/>
      <c r="E510" s="400"/>
      <c r="F510" s="400"/>
      <c r="G510" s="403"/>
      <c r="H510" s="406"/>
      <c r="I510" s="409"/>
      <c r="J510" s="667"/>
      <c r="K510" s="135"/>
      <c r="L510" s="667"/>
      <c r="M510" s="135"/>
      <c r="N510" s="412"/>
      <c r="O510" s="412"/>
      <c r="P510" s="415"/>
      <c r="Q510" s="418"/>
      <c r="R510" s="418"/>
      <c r="S510" s="421"/>
      <c r="T510" s="449"/>
    </row>
    <row r="511" spans="2:20" ht="30" hidden="1" customHeight="1">
      <c r="B511" s="497"/>
      <c r="C511" s="401"/>
      <c r="D511" s="401"/>
      <c r="E511" s="401"/>
      <c r="F511" s="401"/>
      <c r="G511" s="404"/>
      <c r="H511" s="407"/>
      <c r="I511" s="410"/>
      <c r="J511" s="667"/>
      <c r="K511" s="135"/>
      <c r="L511" s="667"/>
      <c r="M511" s="135"/>
      <c r="N511" s="413"/>
      <c r="O511" s="413"/>
      <c r="P511" s="416"/>
      <c r="Q511" s="419"/>
      <c r="R511" s="419"/>
      <c r="S511" s="422"/>
      <c r="T511" s="450"/>
    </row>
    <row r="512" spans="2:20" ht="30" hidden="1" customHeight="1">
      <c r="B512" s="423" t="str">
        <f>IF(S513=" "," ",IF(S513&gt;=$H$6,"CUMPLE CON LA EXPERIENCIA REQUERIDA","NO CUMPLE CON LA EXPERIENCIA REQUERIDA"))</f>
        <v>NO CUMPLE CON LA EXPERIENCIA REQUERIDA</v>
      </c>
      <c r="C512" s="424"/>
      <c r="D512" s="424"/>
      <c r="E512" s="424"/>
      <c r="F512" s="424"/>
      <c r="G512" s="424"/>
      <c r="H512" s="424"/>
      <c r="I512" s="424"/>
      <c r="J512" s="424"/>
      <c r="K512" s="424"/>
      <c r="L512" s="424"/>
      <c r="M512" s="424"/>
      <c r="N512" s="424"/>
      <c r="O512" s="425"/>
      <c r="P512" s="429" t="s">
        <v>21</v>
      </c>
      <c r="Q512" s="430"/>
      <c r="R512" s="7"/>
      <c r="S512" s="6">
        <f>IF(T497="SI",SUM(S497:S511),0)</f>
        <v>0</v>
      </c>
      <c r="T512" s="431" t="str">
        <f>IF(S513=" "," ",IF(S513&gt;=$H$6,"CUMPLE","NO CUMPLE"))</f>
        <v>NO CUMPLE</v>
      </c>
    </row>
    <row r="513" spans="2:20" ht="30" hidden="1" customHeight="1">
      <c r="B513" s="426"/>
      <c r="C513" s="427"/>
      <c r="D513" s="427"/>
      <c r="E513" s="427"/>
      <c r="F513" s="427"/>
      <c r="G513" s="427"/>
      <c r="H513" s="427"/>
      <c r="I513" s="427"/>
      <c r="J513" s="427"/>
      <c r="K513" s="427"/>
      <c r="L513" s="427"/>
      <c r="M513" s="427"/>
      <c r="N513" s="427"/>
      <c r="O513" s="428"/>
      <c r="P513" s="429" t="s">
        <v>23</v>
      </c>
      <c r="Q513" s="430"/>
      <c r="R513" s="7"/>
      <c r="S513" s="74">
        <f>IFERROR((S512/$P$6)," ")</f>
        <v>0</v>
      </c>
      <c r="T513" s="432"/>
    </row>
    <row r="514" spans="2:20" ht="30" hidden="1" customHeight="1"/>
    <row r="515" spans="2:20" ht="30" hidden="1" customHeight="1"/>
    <row r="516" spans="2:20" ht="30" hidden="1" customHeight="1">
      <c r="B516" s="94">
        <v>24</v>
      </c>
      <c r="C516" s="486" t="s">
        <v>75</v>
      </c>
      <c r="D516" s="487"/>
      <c r="E516" s="488"/>
      <c r="F516" s="489" t="str">
        <f>IFERROR(VLOOKUP(B516,LISTA_OFERENTES,2,FALSE)," ")</f>
        <v>O9</v>
      </c>
      <c r="G516" s="490"/>
      <c r="H516" s="490"/>
      <c r="I516" s="490"/>
      <c r="J516" s="490"/>
      <c r="K516" s="490"/>
      <c r="L516" s="490"/>
      <c r="M516" s="490"/>
      <c r="N516" s="490"/>
      <c r="O516" s="491"/>
      <c r="P516" s="492" t="s">
        <v>102</v>
      </c>
      <c r="Q516" s="493"/>
      <c r="R516" s="494"/>
      <c r="S516" s="1">
        <f>5-(INT(COUNTBLANK(C519:C533))-10)</f>
        <v>0</v>
      </c>
      <c r="T516" s="2"/>
    </row>
    <row r="517" spans="2:20" ht="30" hidden="1" customHeight="1">
      <c r="B517" s="460" t="s">
        <v>43</v>
      </c>
      <c r="C517" s="462" t="s">
        <v>14</v>
      </c>
      <c r="D517" s="462" t="s">
        <v>15</v>
      </c>
      <c r="E517" s="462" t="s">
        <v>16</v>
      </c>
      <c r="F517" s="462" t="s">
        <v>17</v>
      </c>
      <c r="G517" s="462" t="s">
        <v>18</v>
      </c>
      <c r="H517" s="462" t="s">
        <v>19</v>
      </c>
      <c r="I517" s="462" t="s">
        <v>20</v>
      </c>
      <c r="J517" s="464" t="s">
        <v>50</v>
      </c>
      <c r="K517" s="465"/>
      <c r="L517" s="465"/>
      <c r="M517" s="466"/>
      <c r="N517" s="462" t="s">
        <v>76</v>
      </c>
      <c r="O517" s="462" t="s">
        <v>77</v>
      </c>
      <c r="P517" s="4" t="s">
        <v>78</v>
      </c>
      <c r="Q517" s="4"/>
      <c r="R517" s="462" t="s">
        <v>79</v>
      </c>
      <c r="S517" s="462" t="s">
        <v>80</v>
      </c>
      <c r="T517" s="462" t="str">
        <f>T209</f>
        <v>CUMPLE CON EL REQUERIMIENTO OBLIGATORIO DE QUE CADA CERTIFICADO DEBE ESTAR SOPORTADO EN MÍNIMO DOS DE LOS CÓDIGOS UNSPSC?</v>
      </c>
    </row>
    <row r="518" spans="2:20" ht="30" hidden="1" customHeight="1">
      <c r="B518" s="461"/>
      <c r="C518" s="463"/>
      <c r="D518" s="463"/>
      <c r="E518" s="463"/>
      <c r="F518" s="463"/>
      <c r="G518" s="463"/>
      <c r="H518" s="463"/>
      <c r="I518" s="463"/>
      <c r="J518" s="467" t="s">
        <v>82</v>
      </c>
      <c r="K518" s="468"/>
      <c r="L518" s="468"/>
      <c r="M518" s="469"/>
      <c r="N518" s="463"/>
      <c r="O518" s="463"/>
      <c r="P518" s="3" t="s">
        <v>12</v>
      </c>
      <c r="Q518" s="3" t="s">
        <v>81</v>
      </c>
      <c r="R518" s="463"/>
      <c r="S518" s="463"/>
      <c r="T518" s="463"/>
    </row>
    <row r="519" spans="2:20" ht="30" hidden="1" customHeight="1">
      <c r="B519" s="495">
        <v>1</v>
      </c>
      <c r="C519" s="399"/>
      <c r="D519" s="399"/>
      <c r="E519" s="399"/>
      <c r="F519" s="399"/>
      <c r="G519" s="402"/>
      <c r="H519" s="405"/>
      <c r="I519" s="408"/>
      <c r="J519" s="667"/>
      <c r="K519" s="135"/>
      <c r="L519" s="667"/>
      <c r="M519" s="135"/>
      <c r="N519" s="411"/>
      <c r="O519" s="411"/>
      <c r="P519" s="414"/>
      <c r="Q519" s="417"/>
      <c r="R519" s="417"/>
      <c r="S519" s="420">
        <f>IF(COUNTIF(J519:M521,"CUMPLE")&gt;=1,(G519*I519),0)* (IF(N519="PRESENTÓ CERTIFICADO",1,0))* (IF(O519="ACORDE A ITEM 5.2.1 (T.R.)",1,0) )* ( IF(OR(Q519="SIN OBSERVACIÓN", Q519="REQUERIMIENTOS SUBSANADOS"),1,0)) *(IF(OR(R519="NINGUNO", R519="CUMPLEN CON LO SOLICITADO"),1,0))</f>
        <v>0</v>
      </c>
      <c r="T519" s="448"/>
    </row>
    <row r="520" spans="2:20" ht="30" hidden="1" customHeight="1">
      <c r="B520" s="496"/>
      <c r="C520" s="400"/>
      <c r="D520" s="400"/>
      <c r="E520" s="400"/>
      <c r="F520" s="400"/>
      <c r="G520" s="403"/>
      <c r="H520" s="406"/>
      <c r="I520" s="409"/>
      <c r="J520" s="667"/>
      <c r="K520" s="135"/>
      <c r="L520" s="667"/>
      <c r="M520" s="135"/>
      <c r="N520" s="412"/>
      <c r="O520" s="412"/>
      <c r="P520" s="415"/>
      <c r="Q520" s="418"/>
      <c r="R520" s="418"/>
      <c r="S520" s="421"/>
      <c r="T520" s="449"/>
    </row>
    <row r="521" spans="2:20" ht="30" hidden="1" customHeight="1">
      <c r="B521" s="497"/>
      <c r="C521" s="401"/>
      <c r="D521" s="401"/>
      <c r="E521" s="401"/>
      <c r="F521" s="401"/>
      <c r="G521" s="404"/>
      <c r="H521" s="407"/>
      <c r="I521" s="410"/>
      <c r="J521" s="667"/>
      <c r="K521" s="135"/>
      <c r="L521" s="667"/>
      <c r="M521" s="135"/>
      <c r="N521" s="413"/>
      <c r="O521" s="413"/>
      <c r="P521" s="416"/>
      <c r="Q521" s="419"/>
      <c r="R521" s="419"/>
      <c r="S521" s="422"/>
      <c r="T521" s="449"/>
    </row>
    <row r="522" spans="2:20" ht="30" hidden="1" customHeight="1">
      <c r="B522" s="495">
        <v>2</v>
      </c>
      <c r="C522" s="433"/>
      <c r="D522" s="433"/>
      <c r="E522" s="433"/>
      <c r="F522" s="433"/>
      <c r="G522" s="436"/>
      <c r="H522" s="405"/>
      <c r="I522" s="439"/>
      <c r="J522" s="667"/>
      <c r="K522" s="135"/>
      <c r="L522" s="667"/>
      <c r="M522" s="135"/>
      <c r="N522" s="411"/>
      <c r="O522" s="411"/>
      <c r="P522" s="442"/>
      <c r="Q522" s="445"/>
      <c r="R522" s="445"/>
      <c r="S522" s="420">
        <f t="shared" ref="S522" si="97">IF(COUNTIF(J522:M524,"CUMPLE")&gt;=1,(G522*I522),0)* (IF(N522="PRESENTÓ CERTIFICADO",1,0))* (IF(O522="ACORDE A ITEM 5.2.1 (T.R.)",1,0) )* ( IF(OR(Q522="SIN OBSERVACIÓN", Q522="REQUERIMIENTOS SUBSANADOS"),1,0)) *(IF(OR(R522="NINGUNO", R522="CUMPLEN CON LO SOLICITADO"),1,0))</f>
        <v>0</v>
      </c>
      <c r="T522" s="449"/>
    </row>
    <row r="523" spans="2:20" ht="30" hidden="1" customHeight="1">
      <c r="B523" s="496"/>
      <c r="C523" s="434"/>
      <c r="D523" s="434"/>
      <c r="E523" s="434"/>
      <c r="F523" s="434"/>
      <c r="G523" s="437"/>
      <c r="H523" s="406"/>
      <c r="I523" s="440"/>
      <c r="J523" s="667"/>
      <c r="K523" s="135"/>
      <c r="L523" s="667"/>
      <c r="M523" s="135"/>
      <c r="N523" s="412"/>
      <c r="O523" s="412"/>
      <c r="P523" s="443"/>
      <c r="Q523" s="446"/>
      <c r="R523" s="446"/>
      <c r="S523" s="421"/>
      <c r="T523" s="449"/>
    </row>
    <row r="524" spans="2:20" ht="30" hidden="1" customHeight="1">
      <c r="B524" s="497"/>
      <c r="C524" s="435"/>
      <c r="D524" s="435"/>
      <c r="E524" s="435"/>
      <c r="F524" s="435"/>
      <c r="G524" s="438"/>
      <c r="H524" s="407"/>
      <c r="I524" s="441"/>
      <c r="J524" s="667"/>
      <c r="K524" s="135"/>
      <c r="L524" s="667"/>
      <c r="M524" s="135"/>
      <c r="N524" s="413"/>
      <c r="O524" s="413"/>
      <c r="P524" s="444"/>
      <c r="Q524" s="447"/>
      <c r="R524" s="447"/>
      <c r="S524" s="422"/>
      <c r="T524" s="449"/>
    </row>
    <row r="525" spans="2:20" ht="30" hidden="1" customHeight="1">
      <c r="B525" s="495">
        <v>3</v>
      </c>
      <c r="C525" s="399"/>
      <c r="D525" s="399"/>
      <c r="E525" s="399"/>
      <c r="F525" s="399"/>
      <c r="G525" s="402"/>
      <c r="H525" s="405"/>
      <c r="I525" s="408"/>
      <c r="J525" s="667"/>
      <c r="K525" s="135"/>
      <c r="L525" s="667"/>
      <c r="M525" s="135"/>
      <c r="N525" s="411"/>
      <c r="O525" s="411"/>
      <c r="P525" s="414"/>
      <c r="Q525" s="417"/>
      <c r="R525" s="417"/>
      <c r="S525" s="420">
        <f t="shared" ref="S525" si="98">IF(COUNTIF(J525:M527,"CUMPLE")&gt;=1,(G525*I525),0)* (IF(N525="PRESENTÓ CERTIFICADO",1,0))* (IF(O525="ACORDE A ITEM 5.2.1 (T.R.)",1,0) )* ( IF(OR(Q525="SIN OBSERVACIÓN", Q525="REQUERIMIENTOS SUBSANADOS"),1,0)) *(IF(OR(R525="NINGUNO", R525="CUMPLEN CON LO SOLICITADO"),1,0))</f>
        <v>0</v>
      </c>
      <c r="T525" s="449"/>
    </row>
    <row r="526" spans="2:20" ht="30" hidden="1" customHeight="1">
      <c r="B526" s="496"/>
      <c r="C526" s="400"/>
      <c r="D526" s="400"/>
      <c r="E526" s="400"/>
      <c r="F526" s="400"/>
      <c r="G526" s="403"/>
      <c r="H526" s="406"/>
      <c r="I526" s="409"/>
      <c r="J526" s="667"/>
      <c r="K526" s="135"/>
      <c r="L526" s="667"/>
      <c r="M526" s="135"/>
      <c r="N526" s="412"/>
      <c r="O526" s="412"/>
      <c r="P526" s="415"/>
      <c r="Q526" s="418"/>
      <c r="R526" s="418"/>
      <c r="S526" s="421"/>
      <c r="T526" s="449"/>
    </row>
    <row r="527" spans="2:20" ht="30" hidden="1" customHeight="1">
      <c r="B527" s="497"/>
      <c r="C527" s="401"/>
      <c r="D527" s="401"/>
      <c r="E527" s="401"/>
      <c r="F527" s="401"/>
      <c r="G527" s="404"/>
      <c r="H527" s="407"/>
      <c r="I527" s="410"/>
      <c r="J527" s="667"/>
      <c r="K527" s="135"/>
      <c r="L527" s="667"/>
      <c r="M527" s="135"/>
      <c r="N527" s="413"/>
      <c r="O527" s="413"/>
      <c r="P527" s="416"/>
      <c r="Q527" s="419"/>
      <c r="R527" s="419"/>
      <c r="S527" s="422"/>
      <c r="T527" s="449"/>
    </row>
    <row r="528" spans="2:20" ht="30" hidden="1" customHeight="1">
      <c r="B528" s="495">
        <v>4</v>
      </c>
      <c r="C528" s="433"/>
      <c r="D528" s="433"/>
      <c r="E528" s="433"/>
      <c r="F528" s="433"/>
      <c r="G528" s="436"/>
      <c r="H528" s="405"/>
      <c r="I528" s="439"/>
      <c r="J528" s="667"/>
      <c r="K528" s="135"/>
      <c r="L528" s="667"/>
      <c r="M528" s="135"/>
      <c r="N528" s="411"/>
      <c r="O528" s="411"/>
      <c r="P528" s="442"/>
      <c r="Q528" s="445"/>
      <c r="R528" s="445"/>
      <c r="S528" s="420">
        <f t="shared" ref="S528" si="99">IF(COUNTIF(J528:M530,"CUMPLE")&gt;=1,(G528*I528),0)* (IF(N528="PRESENTÓ CERTIFICADO",1,0))* (IF(O528="ACORDE A ITEM 5.2.1 (T.R.)",1,0) )* ( IF(OR(Q528="SIN OBSERVACIÓN", Q528="REQUERIMIENTOS SUBSANADOS"),1,0)) *(IF(OR(R528="NINGUNO", R528="CUMPLEN CON LO SOLICITADO"),1,0))</f>
        <v>0</v>
      </c>
      <c r="T528" s="449"/>
    </row>
    <row r="529" spans="2:20" ht="30" hidden="1" customHeight="1">
      <c r="B529" s="496"/>
      <c r="C529" s="434"/>
      <c r="D529" s="434"/>
      <c r="E529" s="434"/>
      <c r="F529" s="434"/>
      <c r="G529" s="437"/>
      <c r="H529" s="406"/>
      <c r="I529" s="440"/>
      <c r="J529" s="667"/>
      <c r="K529" s="135"/>
      <c r="L529" s="667"/>
      <c r="M529" s="135"/>
      <c r="N529" s="412"/>
      <c r="O529" s="412"/>
      <c r="P529" s="443"/>
      <c r="Q529" s="446"/>
      <c r="R529" s="446"/>
      <c r="S529" s="421"/>
      <c r="T529" s="449"/>
    </row>
    <row r="530" spans="2:20" ht="30" hidden="1" customHeight="1">
      <c r="B530" s="497"/>
      <c r="C530" s="435"/>
      <c r="D530" s="435"/>
      <c r="E530" s="435"/>
      <c r="F530" s="435"/>
      <c r="G530" s="438"/>
      <c r="H530" s="407"/>
      <c r="I530" s="441"/>
      <c r="J530" s="667"/>
      <c r="K530" s="135"/>
      <c r="L530" s="667"/>
      <c r="M530" s="135"/>
      <c r="N530" s="413"/>
      <c r="O530" s="413"/>
      <c r="P530" s="444"/>
      <c r="Q530" s="447"/>
      <c r="R530" s="447"/>
      <c r="S530" s="422"/>
      <c r="T530" s="449"/>
    </row>
    <row r="531" spans="2:20" ht="30" hidden="1" customHeight="1">
      <c r="B531" s="495">
        <v>5</v>
      </c>
      <c r="C531" s="399"/>
      <c r="D531" s="399"/>
      <c r="E531" s="399"/>
      <c r="F531" s="399"/>
      <c r="G531" s="402"/>
      <c r="H531" s="405"/>
      <c r="I531" s="408"/>
      <c r="J531" s="667"/>
      <c r="K531" s="135"/>
      <c r="L531" s="667"/>
      <c r="M531" s="135"/>
      <c r="N531" s="411"/>
      <c r="O531" s="411"/>
      <c r="P531" s="414"/>
      <c r="Q531" s="417"/>
      <c r="R531" s="417"/>
      <c r="S531" s="420">
        <f t="shared" ref="S531" si="100">IF(COUNTIF(J531:M533,"CUMPLE")&gt;=1,(G531*I531),0)* (IF(N531="PRESENTÓ CERTIFICADO",1,0))* (IF(O531="ACORDE A ITEM 5.2.1 (T.R.)",1,0) )* ( IF(OR(Q531="SIN OBSERVACIÓN", Q531="REQUERIMIENTOS SUBSANADOS"),1,0)) *(IF(OR(R531="NINGUNO", R531="CUMPLEN CON LO SOLICITADO"),1,0))</f>
        <v>0</v>
      </c>
      <c r="T531" s="449"/>
    </row>
    <row r="532" spans="2:20" ht="30" hidden="1" customHeight="1">
      <c r="B532" s="496"/>
      <c r="C532" s="400"/>
      <c r="D532" s="400"/>
      <c r="E532" s="400"/>
      <c r="F532" s="400"/>
      <c r="G532" s="403"/>
      <c r="H532" s="406"/>
      <c r="I532" s="409"/>
      <c r="J532" s="667"/>
      <c r="K532" s="135"/>
      <c r="L532" s="667"/>
      <c r="M532" s="135"/>
      <c r="N532" s="412"/>
      <c r="O532" s="412"/>
      <c r="P532" s="415"/>
      <c r="Q532" s="418"/>
      <c r="R532" s="418"/>
      <c r="S532" s="421"/>
      <c r="T532" s="449"/>
    </row>
    <row r="533" spans="2:20" ht="30" hidden="1" customHeight="1">
      <c r="B533" s="497"/>
      <c r="C533" s="401"/>
      <c r="D533" s="401"/>
      <c r="E533" s="401"/>
      <c r="F533" s="401"/>
      <c r="G533" s="404"/>
      <c r="H533" s="407"/>
      <c r="I533" s="410"/>
      <c r="J533" s="667"/>
      <c r="K533" s="135"/>
      <c r="L533" s="667"/>
      <c r="M533" s="135"/>
      <c r="N533" s="413"/>
      <c r="O533" s="413"/>
      <c r="P533" s="416"/>
      <c r="Q533" s="419"/>
      <c r="R533" s="419"/>
      <c r="S533" s="422"/>
      <c r="T533" s="450"/>
    </row>
    <row r="534" spans="2:20" ht="30" hidden="1" customHeight="1">
      <c r="B534" s="423" t="str">
        <f>IF(S535=" "," ",IF(S535&gt;=$H$6,"CUMPLE CON LA EXPERIENCIA REQUERIDA","NO CUMPLE CON LA EXPERIENCIA REQUERIDA"))</f>
        <v>NO CUMPLE CON LA EXPERIENCIA REQUERIDA</v>
      </c>
      <c r="C534" s="424"/>
      <c r="D534" s="424"/>
      <c r="E534" s="424"/>
      <c r="F534" s="424"/>
      <c r="G534" s="424"/>
      <c r="H534" s="424"/>
      <c r="I534" s="424"/>
      <c r="J534" s="424"/>
      <c r="K534" s="424"/>
      <c r="L534" s="424"/>
      <c r="M534" s="424"/>
      <c r="N534" s="424"/>
      <c r="O534" s="425"/>
      <c r="P534" s="429" t="s">
        <v>21</v>
      </c>
      <c r="Q534" s="430"/>
      <c r="R534" s="7"/>
      <c r="S534" s="6">
        <f>IF(T519="SI",SUM(S519:S533),0)</f>
        <v>0</v>
      </c>
      <c r="T534" s="431" t="str">
        <f>IF(S535=" "," ",IF(S535&gt;=$H$6,"CUMPLE","NO CUMPLE"))</f>
        <v>NO CUMPLE</v>
      </c>
    </row>
    <row r="535" spans="2:20" ht="30" hidden="1" customHeight="1">
      <c r="B535" s="426"/>
      <c r="C535" s="427"/>
      <c r="D535" s="427"/>
      <c r="E535" s="427"/>
      <c r="F535" s="427"/>
      <c r="G535" s="427"/>
      <c r="H535" s="427"/>
      <c r="I535" s="427"/>
      <c r="J535" s="427"/>
      <c r="K535" s="427"/>
      <c r="L535" s="427"/>
      <c r="M535" s="427"/>
      <c r="N535" s="427"/>
      <c r="O535" s="428"/>
      <c r="P535" s="429" t="s">
        <v>23</v>
      </c>
      <c r="Q535" s="430"/>
      <c r="R535" s="7"/>
      <c r="S535" s="74">
        <f>IFERROR((S534/$P$6)," ")</f>
        <v>0</v>
      </c>
      <c r="T535" s="432"/>
    </row>
    <row r="536" spans="2:20" ht="30" hidden="1" customHeight="1"/>
    <row r="537" spans="2:20" ht="30" hidden="1" customHeight="1"/>
    <row r="538" spans="2:20" ht="30" hidden="1" customHeight="1">
      <c r="B538" s="94">
        <v>25</v>
      </c>
      <c r="C538" s="486" t="s">
        <v>75</v>
      </c>
      <c r="D538" s="487"/>
      <c r="E538" s="488"/>
      <c r="F538" s="489" t="str">
        <f>IFERROR(VLOOKUP(B538,LISTA_OFERENTES,2,FALSE)," ")</f>
        <v>O10</v>
      </c>
      <c r="G538" s="490"/>
      <c r="H538" s="490"/>
      <c r="I538" s="490"/>
      <c r="J538" s="490"/>
      <c r="K538" s="490"/>
      <c r="L538" s="490"/>
      <c r="M538" s="490"/>
      <c r="N538" s="490"/>
      <c r="O538" s="491"/>
      <c r="P538" s="492" t="s">
        <v>102</v>
      </c>
      <c r="Q538" s="493"/>
      <c r="R538" s="494"/>
      <c r="S538" s="1">
        <f>5-(INT(COUNTBLANK(C541:C555))-10)</f>
        <v>0</v>
      </c>
      <c r="T538" s="2"/>
    </row>
    <row r="539" spans="2:20" ht="30" hidden="1" customHeight="1">
      <c r="B539" s="460" t="s">
        <v>43</v>
      </c>
      <c r="C539" s="462" t="s">
        <v>14</v>
      </c>
      <c r="D539" s="462" t="s">
        <v>15</v>
      </c>
      <c r="E539" s="462" t="s">
        <v>16</v>
      </c>
      <c r="F539" s="462" t="s">
        <v>17</v>
      </c>
      <c r="G539" s="462" t="s">
        <v>18</v>
      </c>
      <c r="H539" s="462" t="s">
        <v>19</v>
      </c>
      <c r="I539" s="462" t="s">
        <v>20</v>
      </c>
      <c r="J539" s="464" t="s">
        <v>50</v>
      </c>
      <c r="K539" s="465"/>
      <c r="L539" s="465"/>
      <c r="M539" s="466"/>
      <c r="N539" s="462" t="s">
        <v>76</v>
      </c>
      <c r="O539" s="462" t="s">
        <v>77</v>
      </c>
      <c r="P539" s="4" t="s">
        <v>78</v>
      </c>
      <c r="Q539" s="4"/>
      <c r="R539" s="462" t="s">
        <v>79</v>
      </c>
      <c r="S539" s="462" t="s">
        <v>80</v>
      </c>
      <c r="T539" s="462" t="str">
        <f>T231</f>
        <v>CUMPLE CON EL REQUERIMIENTO OBLIGATORIO DE QUE CADA CERTIFICADO DEBE ESTAR SOPORTADO EN MÍNIMO DOS DE LOS CÓDIGOS UNSPSC?</v>
      </c>
    </row>
    <row r="540" spans="2:20" ht="30" hidden="1" customHeight="1">
      <c r="B540" s="461"/>
      <c r="C540" s="463"/>
      <c r="D540" s="463"/>
      <c r="E540" s="463"/>
      <c r="F540" s="463"/>
      <c r="G540" s="463"/>
      <c r="H540" s="463"/>
      <c r="I540" s="463"/>
      <c r="J540" s="467" t="s">
        <v>82</v>
      </c>
      <c r="K540" s="468"/>
      <c r="L540" s="468"/>
      <c r="M540" s="469"/>
      <c r="N540" s="463"/>
      <c r="O540" s="463"/>
      <c r="P540" s="3" t="s">
        <v>12</v>
      </c>
      <c r="Q540" s="3" t="s">
        <v>81</v>
      </c>
      <c r="R540" s="463"/>
      <c r="S540" s="463"/>
      <c r="T540" s="463"/>
    </row>
    <row r="541" spans="2:20" ht="30" hidden="1" customHeight="1">
      <c r="B541" s="495">
        <v>1</v>
      </c>
      <c r="C541" s="399"/>
      <c r="D541" s="399"/>
      <c r="E541" s="399"/>
      <c r="F541" s="399"/>
      <c r="G541" s="402"/>
      <c r="H541" s="405"/>
      <c r="I541" s="408"/>
      <c r="J541" s="667"/>
      <c r="K541" s="135"/>
      <c r="L541" s="667"/>
      <c r="M541" s="135"/>
      <c r="N541" s="411"/>
      <c r="O541" s="411"/>
      <c r="P541" s="414"/>
      <c r="Q541" s="417"/>
      <c r="R541" s="417"/>
      <c r="S541" s="420">
        <f>IF(COUNTIF(J541:M543,"CUMPLE")&gt;=1,(G541*I541),0)* (IF(N541="PRESENTÓ CERTIFICADO",1,0))* (IF(O541="ACORDE A ITEM 5.2.1 (T.R.)",1,0) )* ( IF(OR(Q541="SIN OBSERVACIÓN", Q541="REQUERIMIENTOS SUBSANADOS"),1,0)) *(IF(OR(R541="NINGUNO", R541="CUMPLEN CON LO SOLICITADO"),1,0))</f>
        <v>0</v>
      </c>
      <c r="T541" s="448"/>
    </row>
    <row r="542" spans="2:20" ht="30" hidden="1" customHeight="1">
      <c r="B542" s="496"/>
      <c r="C542" s="400"/>
      <c r="D542" s="400"/>
      <c r="E542" s="400"/>
      <c r="F542" s="400"/>
      <c r="G542" s="403"/>
      <c r="H542" s="406"/>
      <c r="I542" s="409"/>
      <c r="J542" s="667"/>
      <c r="K542" s="135"/>
      <c r="L542" s="667"/>
      <c r="M542" s="135"/>
      <c r="N542" s="412"/>
      <c r="O542" s="412"/>
      <c r="P542" s="415"/>
      <c r="Q542" s="418"/>
      <c r="R542" s="418"/>
      <c r="S542" s="421"/>
      <c r="T542" s="449"/>
    </row>
    <row r="543" spans="2:20" ht="30" hidden="1" customHeight="1">
      <c r="B543" s="497"/>
      <c r="C543" s="401"/>
      <c r="D543" s="401"/>
      <c r="E543" s="401"/>
      <c r="F543" s="401"/>
      <c r="G543" s="404"/>
      <c r="H543" s="407"/>
      <c r="I543" s="410"/>
      <c r="J543" s="667"/>
      <c r="K543" s="135"/>
      <c r="L543" s="667"/>
      <c r="M543" s="135"/>
      <c r="N543" s="413"/>
      <c r="O543" s="413"/>
      <c r="P543" s="416"/>
      <c r="Q543" s="419"/>
      <c r="R543" s="419"/>
      <c r="S543" s="422"/>
      <c r="T543" s="449"/>
    </row>
    <row r="544" spans="2:20" ht="30" hidden="1" customHeight="1">
      <c r="B544" s="495">
        <v>2</v>
      </c>
      <c r="C544" s="433"/>
      <c r="D544" s="433"/>
      <c r="E544" s="433"/>
      <c r="F544" s="433"/>
      <c r="G544" s="436"/>
      <c r="H544" s="405"/>
      <c r="I544" s="439"/>
      <c r="J544" s="667"/>
      <c r="K544" s="135"/>
      <c r="L544" s="667"/>
      <c r="M544" s="135"/>
      <c r="N544" s="411"/>
      <c r="O544" s="411"/>
      <c r="P544" s="442"/>
      <c r="Q544" s="445"/>
      <c r="R544" s="445"/>
      <c r="S544" s="420">
        <f t="shared" ref="S544" si="101">IF(COUNTIF(J544:M546,"CUMPLE")&gt;=1,(G544*I544),0)* (IF(N544="PRESENTÓ CERTIFICADO",1,0))* (IF(O544="ACORDE A ITEM 5.2.1 (T.R.)",1,0) )* ( IF(OR(Q544="SIN OBSERVACIÓN", Q544="REQUERIMIENTOS SUBSANADOS"),1,0)) *(IF(OR(R544="NINGUNO", R544="CUMPLEN CON LO SOLICITADO"),1,0))</f>
        <v>0</v>
      </c>
      <c r="T544" s="449"/>
    </row>
    <row r="545" spans="2:20" ht="30" hidden="1" customHeight="1">
      <c r="B545" s="496"/>
      <c r="C545" s="434"/>
      <c r="D545" s="434"/>
      <c r="E545" s="434"/>
      <c r="F545" s="434"/>
      <c r="G545" s="437"/>
      <c r="H545" s="406"/>
      <c r="I545" s="440"/>
      <c r="J545" s="667"/>
      <c r="K545" s="135"/>
      <c r="L545" s="667"/>
      <c r="M545" s="135"/>
      <c r="N545" s="412"/>
      <c r="O545" s="412"/>
      <c r="P545" s="443"/>
      <c r="Q545" s="446"/>
      <c r="R545" s="446"/>
      <c r="S545" s="421"/>
      <c r="T545" s="449"/>
    </row>
    <row r="546" spans="2:20" ht="30" hidden="1" customHeight="1">
      <c r="B546" s="497"/>
      <c r="C546" s="435"/>
      <c r="D546" s="435"/>
      <c r="E546" s="435"/>
      <c r="F546" s="435"/>
      <c r="G546" s="438"/>
      <c r="H546" s="407"/>
      <c r="I546" s="441"/>
      <c r="J546" s="667"/>
      <c r="K546" s="135"/>
      <c r="L546" s="667"/>
      <c r="M546" s="135"/>
      <c r="N546" s="413"/>
      <c r="O546" s="413"/>
      <c r="P546" s="444"/>
      <c r="Q546" s="447"/>
      <c r="R546" s="447"/>
      <c r="S546" s="422"/>
      <c r="T546" s="449"/>
    </row>
    <row r="547" spans="2:20" ht="30" hidden="1" customHeight="1">
      <c r="B547" s="495">
        <v>3</v>
      </c>
      <c r="C547" s="399"/>
      <c r="D547" s="399"/>
      <c r="E547" s="399"/>
      <c r="F547" s="399"/>
      <c r="G547" s="402"/>
      <c r="H547" s="405"/>
      <c r="I547" s="408"/>
      <c r="J547" s="667"/>
      <c r="K547" s="135"/>
      <c r="L547" s="667"/>
      <c r="M547" s="135"/>
      <c r="N547" s="411"/>
      <c r="O547" s="411"/>
      <c r="P547" s="414"/>
      <c r="Q547" s="417"/>
      <c r="R547" s="417"/>
      <c r="S547" s="420">
        <f t="shared" ref="S547" si="102">IF(COUNTIF(J547:M549,"CUMPLE")&gt;=1,(G547*I547),0)* (IF(N547="PRESENTÓ CERTIFICADO",1,0))* (IF(O547="ACORDE A ITEM 5.2.1 (T.R.)",1,0) )* ( IF(OR(Q547="SIN OBSERVACIÓN", Q547="REQUERIMIENTOS SUBSANADOS"),1,0)) *(IF(OR(R547="NINGUNO", R547="CUMPLEN CON LO SOLICITADO"),1,0))</f>
        <v>0</v>
      </c>
      <c r="T547" s="449"/>
    </row>
    <row r="548" spans="2:20" ht="30" hidden="1" customHeight="1">
      <c r="B548" s="496"/>
      <c r="C548" s="400"/>
      <c r="D548" s="400"/>
      <c r="E548" s="400"/>
      <c r="F548" s="400"/>
      <c r="G548" s="403"/>
      <c r="H548" s="406"/>
      <c r="I548" s="409"/>
      <c r="J548" s="667"/>
      <c r="K548" s="135"/>
      <c r="L548" s="667"/>
      <c r="M548" s="135"/>
      <c r="N548" s="412"/>
      <c r="O548" s="412"/>
      <c r="P548" s="415"/>
      <c r="Q548" s="418"/>
      <c r="R548" s="418"/>
      <c r="S548" s="421"/>
      <c r="T548" s="449"/>
    </row>
    <row r="549" spans="2:20" ht="30" hidden="1" customHeight="1">
      <c r="B549" s="497"/>
      <c r="C549" s="401"/>
      <c r="D549" s="401"/>
      <c r="E549" s="401"/>
      <c r="F549" s="401"/>
      <c r="G549" s="404"/>
      <c r="H549" s="407"/>
      <c r="I549" s="410"/>
      <c r="J549" s="667"/>
      <c r="K549" s="135"/>
      <c r="L549" s="667"/>
      <c r="M549" s="135"/>
      <c r="N549" s="413"/>
      <c r="O549" s="413"/>
      <c r="P549" s="416"/>
      <c r="Q549" s="419"/>
      <c r="R549" s="419"/>
      <c r="S549" s="422"/>
      <c r="T549" s="449"/>
    </row>
    <row r="550" spans="2:20" ht="30" hidden="1" customHeight="1">
      <c r="B550" s="495">
        <v>4</v>
      </c>
      <c r="C550" s="433"/>
      <c r="D550" s="433"/>
      <c r="E550" s="433"/>
      <c r="F550" s="433"/>
      <c r="G550" s="436"/>
      <c r="H550" s="405"/>
      <c r="I550" s="439"/>
      <c r="J550" s="667"/>
      <c r="K550" s="135"/>
      <c r="L550" s="667"/>
      <c r="M550" s="135"/>
      <c r="N550" s="411"/>
      <c r="O550" s="411"/>
      <c r="P550" s="442"/>
      <c r="Q550" s="445"/>
      <c r="R550" s="445"/>
      <c r="S550" s="420">
        <f t="shared" ref="S550" si="103">IF(COUNTIF(J550:M552,"CUMPLE")&gt;=1,(G550*I550),0)* (IF(N550="PRESENTÓ CERTIFICADO",1,0))* (IF(O550="ACORDE A ITEM 5.2.1 (T.R.)",1,0) )* ( IF(OR(Q550="SIN OBSERVACIÓN", Q550="REQUERIMIENTOS SUBSANADOS"),1,0)) *(IF(OR(R550="NINGUNO", R550="CUMPLEN CON LO SOLICITADO"),1,0))</f>
        <v>0</v>
      </c>
      <c r="T550" s="449"/>
    </row>
    <row r="551" spans="2:20" ht="30" hidden="1" customHeight="1">
      <c r="B551" s="496"/>
      <c r="C551" s="434"/>
      <c r="D551" s="434"/>
      <c r="E551" s="434"/>
      <c r="F551" s="434"/>
      <c r="G551" s="437"/>
      <c r="H551" s="406"/>
      <c r="I551" s="440"/>
      <c r="J551" s="667"/>
      <c r="K551" s="135"/>
      <c r="L551" s="667"/>
      <c r="M551" s="135"/>
      <c r="N551" s="412"/>
      <c r="O551" s="412"/>
      <c r="P551" s="443"/>
      <c r="Q551" s="446"/>
      <c r="R551" s="446"/>
      <c r="S551" s="421"/>
      <c r="T551" s="449"/>
    </row>
    <row r="552" spans="2:20" ht="30" hidden="1" customHeight="1">
      <c r="B552" s="497"/>
      <c r="C552" s="435"/>
      <c r="D552" s="435"/>
      <c r="E552" s="435"/>
      <c r="F552" s="435"/>
      <c r="G552" s="438"/>
      <c r="H552" s="407"/>
      <c r="I552" s="441"/>
      <c r="J552" s="667"/>
      <c r="K552" s="135"/>
      <c r="L552" s="667"/>
      <c r="M552" s="135"/>
      <c r="N552" s="413"/>
      <c r="O552" s="413"/>
      <c r="P552" s="444"/>
      <c r="Q552" s="447"/>
      <c r="R552" s="447"/>
      <c r="S552" s="422"/>
      <c r="T552" s="449"/>
    </row>
    <row r="553" spans="2:20" ht="30" hidden="1" customHeight="1">
      <c r="B553" s="495">
        <v>5</v>
      </c>
      <c r="C553" s="399"/>
      <c r="D553" s="399"/>
      <c r="E553" s="399"/>
      <c r="F553" s="399"/>
      <c r="G553" s="402"/>
      <c r="H553" s="405"/>
      <c r="I553" s="408"/>
      <c r="J553" s="667"/>
      <c r="K553" s="135"/>
      <c r="L553" s="667"/>
      <c r="M553" s="135"/>
      <c r="N553" s="411"/>
      <c r="O553" s="411"/>
      <c r="P553" s="414"/>
      <c r="Q553" s="417"/>
      <c r="R553" s="417"/>
      <c r="S553" s="420">
        <f t="shared" ref="S553" si="104">IF(COUNTIF(J553:M555,"CUMPLE")&gt;=1,(G553*I553),0)* (IF(N553="PRESENTÓ CERTIFICADO",1,0))* (IF(O553="ACORDE A ITEM 5.2.1 (T.R.)",1,0) )* ( IF(OR(Q553="SIN OBSERVACIÓN", Q553="REQUERIMIENTOS SUBSANADOS"),1,0)) *(IF(OR(R553="NINGUNO", R553="CUMPLEN CON LO SOLICITADO"),1,0))</f>
        <v>0</v>
      </c>
      <c r="T553" s="449"/>
    </row>
    <row r="554" spans="2:20" ht="30" hidden="1" customHeight="1">
      <c r="B554" s="496"/>
      <c r="C554" s="400"/>
      <c r="D554" s="400"/>
      <c r="E554" s="400"/>
      <c r="F554" s="400"/>
      <c r="G554" s="403"/>
      <c r="H554" s="406"/>
      <c r="I554" s="409"/>
      <c r="J554" s="667"/>
      <c r="K554" s="135"/>
      <c r="L554" s="667"/>
      <c r="M554" s="135"/>
      <c r="N554" s="412"/>
      <c r="O554" s="412"/>
      <c r="P554" s="415"/>
      <c r="Q554" s="418"/>
      <c r="R554" s="418"/>
      <c r="S554" s="421"/>
      <c r="T554" s="449"/>
    </row>
    <row r="555" spans="2:20" ht="30" hidden="1" customHeight="1">
      <c r="B555" s="497"/>
      <c r="C555" s="401"/>
      <c r="D555" s="401"/>
      <c r="E555" s="401"/>
      <c r="F555" s="401"/>
      <c r="G555" s="404"/>
      <c r="H555" s="407"/>
      <c r="I555" s="410"/>
      <c r="J555" s="667"/>
      <c r="K555" s="135"/>
      <c r="L555" s="667"/>
      <c r="M555" s="135"/>
      <c r="N555" s="413"/>
      <c r="O555" s="413"/>
      <c r="P555" s="416"/>
      <c r="Q555" s="419"/>
      <c r="R555" s="419"/>
      <c r="S555" s="422"/>
      <c r="T555" s="450"/>
    </row>
    <row r="556" spans="2:20" ht="30" hidden="1" customHeight="1">
      <c r="B556" s="423" t="str">
        <f>IF(S557=" "," ",IF(S557&gt;=$H$6,"CUMPLE CON LA EXPERIENCIA REQUERIDA","NO CUMPLE CON LA EXPERIENCIA REQUERIDA"))</f>
        <v>NO CUMPLE CON LA EXPERIENCIA REQUERIDA</v>
      </c>
      <c r="C556" s="424"/>
      <c r="D556" s="424"/>
      <c r="E556" s="424"/>
      <c r="F556" s="424"/>
      <c r="G556" s="424"/>
      <c r="H556" s="424"/>
      <c r="I556" s="424"/>
      <c r="J556" s="424"/>
      <c r="K556" s="424"/>
      <c r="L556" s="424"/>
      <c r="M556" s="424"/>
      <c r="N556" s="424"/>
      <c r="O556" s="425"/>
      <c r="P556" s="429" t="s">
        <v>21</v>
      </c>
      <c r="Q556" s="430"/>
      <c r="R556" s="7"/>
      <c r="S556" s="6">
        <f>IF(T541="SI",SUM(S541:S555),0)</f>
        <v>0</v>
      </c>
      <c r="T556" s="431" t="str">
        <f>IF(S557=" "," ",IF(S557&gt;=$H$6,"CUMPLE","NO CUMPLE"))</f>
        <v>NO CUMPLE</v>
      </c>
    </row>
    <row r="557" spans="2:20" ht="30" hidden="1" customHeight="1">
      <c r="B557" s="426"/>
      <c r="C557" s="427"/>
      <c r="D557" s="427"/>
      <c r="E557" s="427"/>
      <c r="F557" s="427"/>
      <c r="G557" s="427"/>
      <c r="H557" s="427"/>
      <c r="I557" s="427"/>
      <c r="J557" s="427"/>
      <c r="K557" s="427"/>
      <c r="L557" s="427"/>
      <c r="M557" s="427"/>
      <c r="N557" s="427"/>
      <c r="O557" s="428"/>
      <c r="P557" s="429" t="s">
        <v>23</v>
      </c>
      <c r="Q557" s="430"/>
      <c r="R557" s="7"/>
      <c r="S557" s="74">
        <f>IFERROR((S556/$P$6)," ")</f>
        <v>0</v>
      </c>
      <c r="T557" s="432"/>
    </row>
    <row r="558" spans="2:20" ht="30" hidden="1" customHeight="1"/>
    <row r="559" spans="2:20" ht="30" hidden="1" customHeight="1"/>
    <row r="560" spans="2:20" ht="30" hidden="1" customHeight="1">
      <c r="B560" s="94">
        <v>26</v>
      </c>
      <c r="C560" s="486" t="s">
        <v>75</v>
      </c>
      <c r="D560" s="487"/>
      <c r="E560" s="488"/>
      <c r="F560" s="489" t="str">
        <f>IFERROR(VLOOKUP(B560,LISTA_OFERENTES,2,FALSE)," ")</f>
        <v>O11</v>
      </c>
      <c r="G560" s="490"/>
      <c r="H560" s="490"/>
      <c r="I560" s="490"/>
      <c r="J560" s="490"/>
      <c r="K560" s="490"/>
      <c r="L560" s="490"/>
      <c r="M560" s="490"/>
      <c r="N560" s="490"/>
      <c r="O560" s="491"/>
      <c r="P560" s="492" t="s">
        <v>102</v>
      </c>
      <c r="Q560" s="493"/>
      <c r="R560" s="494"/>
      <c r="S560" s="1">
        <f>5-(INT(COUNTBLANK(C563:C577))-10)</f>
        <v>0</v>
      </c>
      <c r="T560" s="2"/>
    </row>
    <row r="561" spans="2:20" ht="30" hidden="1" customHeight="1">
      <c r="B561" s="460" t="s">
        <v>43</v>
      </c>
      <c r="C561" s="462" t="s">
        <v>14</v>
      </c>
      <c r="D561" s="462" t="s">
        <v>15</v>
      </c>
      <c r="E561" s="462" t="s">
        <v>16</v>
      </c>
      <c r="F561" s="462" t="s">
        <v>17</v>
      </c>
      <c r="G561" s="462" t="s">
        <v>18</v>
      </c>
      <c r="H561" s="462" t="s">
        <v>19</v>
      </c>
      <c r="I561" s="462" t="s">
        <v>20</v>
      </c>
      <c r="J561" s="464" t="s">
        <v>50</v>
      </c>
      <c r="K561" s="465"/>
      <c r="L561" s="465"/>
      <c r="M561" s="466"/>
      <c r="N561" s="462" t="s">
        <v>76</v>
      </c>
      <c r="O561" s="462" t="s">
        <v>77</v>
      </c>
      <c r="P561" s="4" t="s">
        <v>78</v>
      </c>
      <c r="Q561" s="4"/>
      <c r="R561" s="462" t="s">
        <v>79</v>
      </c>
      <c r="S561" s="462" t="s">
        <v>80</v>
      </c>
      <c r="T561" s="462" t="str">
        <f>T253</f>
        <v>CUMPLE CON EL REQUERIMIENTO OBLIGATORIO DE QUE CADA CERTIFICADO DEBE ESTAR SOPORTADO EN MÍNIMO DOS DE LOS CÓDIGOS UNSPSC?</v>
      </c>
    </row>
    <row r="562" spans="2:20" ht="30" hidden="1" customHeight="1">
      <c r="B562" s="461"/>
      <c r="C562" s="463"/>
      <c r="D562" s="463"/>
      <c r="E562" s="463"/>
      <c r="F562" s="463"/>
      <c r="G562" s="463"/>
      <c r="H562" s="463"/>
      <c r="I562" s="463"/>
      <c r="J562" s="467" t="s">
        <v>82</v>
      </c>
      <c r="K562" s="468"/>
      <c r="L562" s="468"/>
      <c r="M562" s="469"/>
      <c r="N562" s="463"/>
      <c r="O562" s="463"/>
      <c r="P562" s="3" t="s">
        <v>12</v>
      </c>
      <c r="Q562" s="3" t="s">
        <v>81</v>
      </c>
      <c r="R562" s="463"/>
      <c r="S562" s="463"/>
      <c r="T562" s="463"/>
    </row>
    <row r="563" spans="2:20" ht="30" hidden="1" customHeight="1">
      <c r="B563" s="495">
        <v>1</v>
      </c>
      <c r="C563" s="399"/>
      <c r="D563" s="399"/>
      <c r="E563" s="399"/>
      <c r="F563" s="399"/>
      <c r="G563" s="402"/>
      <c r="H563" s="405"/>
      <c r="I563" s="408"/>
      <c r="J563" s="667"/>
      <c r="K563" s="135"/>
      <c r="L563" s="667"/>
      <c r="M563" s="135"/>
      <c r="N563" s="411"/>
      <c r="O563" s="411"/>
      <c r="P563" s="414"/>
      <c r="Q563" s="417"/>
      <c r="R563" s="417"/>
      <c r="S563" s="420">
        <f>IF(COUNTIF(J563:M565,"CUMPLE")&gt;=1,(G563*I563),0)* (IF(N563="PRESENTÓ CERTIFICADO",1,0))* (IF(O563="ACORDE A ITEM 5.2.1 (T.R.)",1,0) )* ( IF(OR(Q563="SIN OBSERVACIÓN", Q563="REQUERIMIENTOS SUBSANADOS"),1,0)) *(IF(OR(R563="NINGUNO", R563="CUMPLEN CON LO SOLICITADO"),1,0))</f>
        <v>0</v>
      </c>
      <c r="T563" s="448"/>
    </row>
    <row r="564" spans="2:20" ht="30" hidden="1" customHeight="1">
      <c r="B564" s="496"/>
      <c r="C564" s="400"/>
      <c r="D564" s="400"/>
      <c r="E564" s="400"/>
      <c r="F564" s="400"/>
      <c r="G564" s="403"/>
      <c r="H564" s="406"/>
      <c r="I564" s="409"/>
      <c r="J564" s="667"/>
      <c r="K564" s="135"/>
      <c r="L564" s="667"/>
      <c r="M564" s="135"/>
      <c r="N564" s="412"/>
      <c r="O564" s="412"/>
      <c r="P564" s="415"/>
      <c r="Q564" s="418"/>
      <c r="R564" s="418"/>
      <c r="S564" s="421"/>
      <c r="T564" s="449"/>
    </row>
    <row r="565" spans="2:20" ht="30" hidden="1" customHeight="1">
      <c r="B565" s="497"/>
      <c r="C565" s="401"/>
      <c r="D565" s="401"/>
      <c r="E565" s="401"/>
      <c r="F565" s="401"/>
      <c r="G565" s="404"/>
      <c r="H565" s="407"/>
      <c r="I565" s="410"/>
      <c r="J565" s="667"/>
      <c r="K565" s="135"/>
      <c r="L565" s="667"/>
      <c r="M565" s="135"/>
      <c r="N565" s="413"/>
      <c r="O565" s="413"/>
      <c r="P565" s="416"/>
      <c r="Q565" s="419"/>
      <c r="R565" s="419"/>
      <c r="S565" s="422"/>
      <c r="T565" s="449"/>
    </row>
    <row r="566" spans="2:20" ht="30" hidden="1" customHeight="1">
      <c r="B566" s="495">
        <v>2</v>
      </c>
      <c r="C566" s="433"/>
      <c r="D566" s="433"/>
      <c r="E566" s="433"/>
      <c r="F566" s="433"/>
      <c r="G566" s="436"/>
      <c r="H566" s="405"/>
      <c r="I566" s="439"/>
      <c r="J566" s="667"/>
      <c r="K566" s="135"/>
      <c r="L566" s="667"/>
      <c r="M566" s="135"/>
      <c r="N566" s="411"/>
      <c r="O566" s="411"/>
      <c r="P566" s="442"/>
      <c r="Q566" s="445"/>
      <c r="R566" s="445"/>
      <c r="S566" s="420">
        <f t="shared" ref="S566" si="105">IF(COUNTIF(J566:M568,"CUMPLE")&gt;=1,(G566*I566),0)* (IF(N566="PRESENTÓ CERTIFICADO",1,0))* (IF(O566="ACORDE A ITEM 5.2.1 (T.R.)",1,0) )* ( IF(OR(Q566="SIN OBSERVACIÓN", Q566="REQUERIMIENTOS SUBSANADOS"),1,0)) *(IF(OR(R566="NINGUNO", R566="CUMPLEN CON LO SOLICITADO"),1,0))</f>
        <v>0</v>
      </c>
      <c r="T566" s="449"/>
    </row>
    <row r="567" spans="2:20" ht="30" hidden="1" customHeight="1">
      <c r="B567" s="496"/>
      <c r="C567" s="434"/>
      <c r="D567" s="434"/>
      <c r="E567" s="434"/>
      <c r="F567" s="434"/>
      <c r="G567" s="437"/>
      <c r="H567" s="406"/>
      <c r="I567" s="440"/>
      <c r="J567" s="667"/>
      <c r="K567" s="135"/>
      <c r="L567" s="667"/>
      <c r="M567" s="135"/>
      <c r="N567" s="412"/>
      <c r="O567" s="412"/>
      <c r="P567" s="443"/>
      <c r="Q567" s="446"/>
      <c r="R567" s="446"/>
      <c r="S567" s="421"/>
      <c r="T567" s="449"/>
    </row>
    <row r="568" spans="2:20" ht="30" hidden="1" customHeight="1">
      <c r="B568" s="497"/>
      <c r="C568" s="435"/>
      <c r="D568" s="435"/>
      <c r="E568" s="435"/>
      <c r="F568" s="435"/>
      <c r="G568" s="438"/>
      <c r="H568" s="407"/>
      <c r="I568" s="441"/>
      <c r="J568" s="667"/>
      <c r="K568" s="135"/>
      <c r="L568" s="667"/>
      <c r="M568" s="135"/>
      <c r="N568" s="413"/>
      <c r="O568" s="413"/>
      <c r="P568" s="444"/>
      <c r="Q568" s="447"/>
      <c r="R568" s="447"/>
      <c r="S568" s="422"/>
      <c r="T568" s="449"/>
    </row>
    <row r="569" spans="2:20" ht="30" hidden="1" customHeight="1">
      <c r="B569" s="495">
        <v>3</v>
      </c>
      <c r="C569" s="399"/>
      <c r="D569" s="399"/>
      <c r="E569" s="399"/>
      <c r="F569" s="399"/>
      <c r="G569" s="402"/>
      <c r="H569" s="405"/>
      <c r="I569" s="408"/>
      <c r="J569" s="667"/>
      <c r="K569" s="135"/>
      <c r="L569" s="667"/>
      <c r="M569" s="135"/>
      <c r="N569" s="411"/>
      <c r="O569" s="411"/>
      <c r="P569" s="414"/>
      <c r="Q569" s="417"/>
      <c r="R569" s="417"/>
      <c r="S569" s="420">
        <f t="shared" ref="S569" si="106">IF(COUNTIF(J569:M571,"CUMPLE")&gt;=1,(G569*I569),0)* (IF(N569="PRESENTÓ CERTIFICADO",1,0))* (IF(O569="ACORDE A ITEM 5.2.1 (T.R.)",1,0) )* ( IF(OR(Q569="SIN OBSERVACIÓN", Q569="REQUERIMIENTOS SUBSANADOS"),1,0)) *(IF(OR(R569="NINGUNO", R569="CUMPLEN CON LO SOLICITADO"),1,0))</f>
        <v>0</v>
      </c>
      <c r="T569" s="449"/>
    </row>
    <row r="570" spans="2:20" ht="30" hidden="1" customHeight="1">
      <c r="B570" s="496"/>
      <c r="C570" s="400"/>
      <c r="D570" s="400"/>
      <c r="E570" s="400"/>
      <c r="F570" s="400"/>
      <c r="G570" s="403"/>
      <c r="H570" s="406"/>
      <c r="I570" s="409"/>
      <c r="J570" s="667"/>
      <c r="K570" s="135"/>
      <c r="L570" s="667"/>
      <c r="M570" s="135"/>
      <c r="N570" s="412"/>
      <c r="O570" s="412"/>
      <c r="P570" s="415"/>
      <c r="Q570" s="418"/>
      <c r="R570" s="418"/>
      <c r="S570" s="421"/>
      <c r="T570" s="449"/>
    </row>
    <row r="571" spans="2:20" ht="30" hidden="1" customHeight="1">
      <c r="B571" s="497"/>
      <c r="C571" s="401"/>
      <c r="D571" s="401"/>
      <c r="E571" s="401"/>
      <c r="F571" s="401"/>
      <c r="G571" s="404"/>
      <c r="H571" s="407"/>
      <c r="I571" s="410"/>
      <c r="J571" s="667"/>
      <c r="K571" s="135"/>
      <c r="L571" s="667"/>
      <c r="M571" s="135"/>
      <c r="N571" s="413"/>
      <c r="O571" s="413"/>
      <c r="P571" s="416"/>
      <c r="Q571" s="419"/>
      <c r="R571" s="419"/>
      <c r="S571" s="422"/>
      <c r="T571" s="449"/>
    </row>
    <row r="572" spans="2:20" ht="30" hidden="1" customHeight="1">
      <c r="B572" s="495">
        <v>4</v>
      </c>
      <c r="C572" s="433"/>
      <c r="D572" s="433"/>
      <c r="E572" s="433"/>
      <c r="F572" s="433"/>
      <c r="G572" s="436"/>
      <c r="H572" s="405"/>
      <c r="I572" s="439"/>
      <c r="J572" s="667"/>
      <c r="K572" s="135"/>
      <c r="L572" s="667"/>
      <c r="M572" s="135"/>
      <c r="N572" s="411"/>
      <c r="O572" s="411"/>
      <c r="P572" s="442"/>
      <c r="Q572" s="445"/>
      <c r="R572" s="445"/>
      <c r="S572" s="420">
        <f t="shared" ref="S572" si="107">IF(COUNTIF(J572:M574,"CUMPLE")&gt;=1,(G572*I572),0)* (IF(N572="PRESENTÓ CERTIFICADO",1,0))* (IF(O572="ACORDE A ITEM 5.2.1 (T.R.)",1,0) )* ( IF(OR(Q572="SIN OBSERVACIÓN", Q572="REQUERIMIENTOS SUBSANADOS"),1,0)) *(IF(OR(R572="NINGUNO", R572="CUMPLEN CON LO SOLICITADO"),1,0))</f>
        <v>0</v>
      </c>
      <c r="T572" s="449"/>
    </row>
    <row r="573" spans="2:20" ht="30" hidden="1" customHeight="1">
      <c r="B573" s="496"/>
      <c r="C573" s="434"/>
      <c r="D573" s="434"/>
      <c r="E573" s="434"/>
      <c r="F573" s="434"/>
      <c r="G573" s="437"/>
      <c r="H573" s="406"/>
      <c r="I573" s="440"/>
      <c r="J573" s="667"/>
      <c r="K573" s="135"/>
      <c r="L573" s="667"/>
      <c r="M573" s="135"/>
      <c r="N573" s="412"/>
      <c r="O573" s="412"/>
      <c r="P573" s="443"/>
      <c r="Q573" s="446"/>
      <c r="R573" s="446"/>
      <c r="S573" s="421"/>
      <c r="T573" s="449"/>
    </row>
    <row r="574" spans="2:20" ht="30" hidden="1" customHeight="1">
      <c r="B574" s="497"/>
      <c r="C574" s="435"/>
      <c r="D574" s="435"/>
      <c r="E574" s="435"/>
      <c r="F574" s="435"/>
      <c r="G574" s="438"/>
      <c r="H574" s="407"/>
      <c r="I574" s="441"/>
      <c r="J574" s="667"/>
      <c r="K574" s="135"/>
      <c r="L574" s="667"/>
      <c r="M574" s="135"/>
      <c r="N574" s="413"/>
      <c r="O574" s="413"/>
      <c r="P574" s="444"/>
      <c r="Q574" s="447"/>
      <c r="R574" s="447"/>
      <c r="S574" s="422"/>
      <c r="T574" s="449"/>
    </row>
    <row r="575" spans="2:20" ht="30" hidden="1" customHeight="1">
      <c r="B575" s="495">
        <v>5</v>
      </c>
      <c r="C575" s="399"/>
      <c r="D575" s="399"/>
      <c r="E575" s="399"/>
      <c r="F575" s="399"/>
      <c r="G575" s="402"/>
      <c r="H575" s="405"/>
      <c r="I575" s="408"/>
      <c r="J575" s="667"/>
      <c r="K575" s="135"/>
      <c r="L575" s="667"/>
      <c r="M575" s="135"/>
      <c r="N575" s="411"/>
      <c r="O575" s="411"/>
      <c r="P575" s="414"/>
      <c r="Q575" s="417"/>
      <c r="R575" s="417"/>
      <c r="S575" s="420">
        <f t="shared" ref="S575" si="108">IF(COUNTIF(J575:M577,"CUMPLE")&gt;=1,(G575*I575),0)* (IF(N575="PRESENTÓ CERTIFICADO",1,0))* (IF(O575="ACORDE A ITEM 5.2.1 (T.R.)",1,0) )* ( IF(OR(Q575="SIN OBSERVACIÓN", Q575="REQUERIMIENTOS SUBSANADOS"),1,0)) *(IF(OR(R575="NINGUNO", R575="CUMPLEN CON LO SOLICITADO"),1,0))</f>
        <v>0</v>
      </c>
      <c r="T575" s="449"/>
    </row>
    <row r="576" spans="2:20" ht="30" hidden="1" customHeight="1">
      <c r="B576" s="496"/>
      <c r="C576" s="400"/>
      <c r="D576" s="400"/>
      <c r="E576" s="400"/>
      <c r="F576" s="400"/>
      <c r="G576" s="403"/>
      <c r="H576" s="406"/>
      <c r="I576" s="409"/>
      <c r="J576" s="667"/>
      <c r="K576" s="135"/>
      <c r="L576" s="667"/>
      <c r="M576" s="135"/>
      <c r="N576" s="412"/>
      <c r="O576" s="412"/>
      <c r="P576" s="415"/>
      <c r="Q576" s="418"/>
      <c r="R576" s="418"/>
      <c r="S576" s="421"/>
      <c r="T576" s="449"/>
    </row>
    <row r="577" spans="2:20" ht="30" hidden="1" customHeight="1">
      <c r="B577" s="497"/>
      <c r="C577" s="401"/>
      <c r="D577" s="401"/>
      <c r="E577" s="401"/>
      <c r="F577" s="401"/>
      <c r="G577" s="404"/>
      <c r="H577" s="407"/>
      <c r="I577" s="410"/>
      <c r="J577" s="667"/>
      <c r="K577" s="135"/>
      <c r="L577" s="667"/>
      <c r="M577" s="135"/>
      <c r="N577" s="413"/>
      <c r="O577" s="413"/>
      <c r="P577" s="416"/>
      <c r="Q577" s="419"/>
      <c r="R577" s="419"/>
      <c r="S577" s="422"/>
      <c r="T577" s="450"/>
    </row>
    <row r="578" spans="2:20" ht="30" hidden="1" customHeight="1">
      <c r="B578" s="423" t="str">
        <f>IF(S579=" "," ",IF(S579&gt;=$H$6,"CUMPLE CON LA EXPERIENCIA REQUERIDA","NO CUMPLE CON LA EXPERIENCIA REQUERIDA"))</f>
        <v>NO CUMPLE CON LA EXPERIENCIA REQUERIDA</v>
      </c>
      <c r="C578" s="424"/>
      <c r="D578" s="424"/>
      <c r="E578" s="424"/>
      <c r="F578" s="424"/>
      <c r="G578" s="424"/>
      <c r="H578" s="424"/>
      <c r="I578" s="424"/>
      <c r="J578" s="424"/>
      <c r="K578" s="424"/>
      <c r="L578" s="424"/>
      <c r="M578" s="424"/>
      <c r="N578" s="424"/>
      <c r="O578" s="425"/>
      <c r="P578" s="429" t="s">
        <v>21</v>
      </c>
      <c r="Q578" s="430"/>
      <c r="R578" s="7"/>
      <c r="S578" s="6">
        <f>IF(T563="SI",SUM(S563:S577),0)</f>
        <v>0</v>
      </c>
      <c r="T578" s="431" t="str">
        <f>IF(S579=" "," ",IF(S579&gt;=$H$6,"CUMPLE","NO CUMPLE"))</f>
        <v>NO CUMPLE</v>
      </c>
    </row>
    <row r="579" spans="2:20" ht="30" hidden="1" customHeight="1">
      <c r="B579" s="426"/>
      <c r="C579" s="427"/>
      <c r="D579" s="427"/>
      <c r="E579" s="427"/>
      <c r="F579" s="427"/>
      <c r="G579" s="427"/>
      <c r="H579" s="427"/>
      <c r="I579" s="427"/>
      <c r="J579" s="427"/>
      <c r="K579" s="427"/>
      <c r="L579" s="427"/>
      <c r="M579" s="427"/>
      <c r="N579" s="427"/>
      <c r="O579" s="428"/>
      <c r="P579" s="429" t="s">
        <v>23</v>
      </c>
      <c r="Q579" s="430"/>
      <c r="R579" s="7"/>
      <c r="S579" s="74">
        <f>IFERROR((S578/$P$6)," ")</f>
        <v>0</v>
      </c>
      <c r="T579" s="432"/>
    </row>
    <row r="580" spans="2:20" ht="30" hidden="1" customHeight="1"/>
    <row r="581" spans="2:20" ht="30" hidden="1" customHeight="1"/>
    <row r="582" spans="2:20" ht="30" hidden="1" customHeight="1">
      <c r="B582" s="94">
        <v>27</v>
      </c>
      <c r="C582" s="486" t="s">
        <v>75</v>
      </c>
      <c r="D582" s="487"/>
      <c r="E582" s="488"/>
      <c r="F582" s="489" t="str">
        <f>IFERROR(VLOOKUP(B582,LISTA_OFERENTES,2,FALSE)," ")</f>
        <v>O12</v>
      </c>
      <c r="G582" s="490"/>
      <c r="H582" s="490"/>
      <c r="I582" s="490"/>
      <c r="J582" s="490"/>
      <c r="K582" s="490"/>
      <c r="L582" s="490"/>
      <c r="M582" s="490"/>
      <c r="N582" s="490"/>
      <c r="O582" s="491"/>
      <c r="P582" s="492" t="s">
        <v>102</v>
      </c>
      <c r="Q582" s="493"/>
      <c r="R582" s="494"/>
      <c r="S582" s="1">
        <f>5-(INT(COUNTBLANK(C585:C599))-10)</f>
        <v>0</v>
      </c>
      <c r="T582" s="2"/>
    </row>
    <row r="583" spans="2:20" ht="30" hidden="1" customHeight="1">
      <c r="B583" s="460" t="s">
        <v>43</v>
      </c>
      <c r="C583" s="462" t="s">
        <v>14</v>
      </c>
      <c r="D583" s="462" t="s">
        <v>15</v>
      </c>
      <c r="E583" s="462" t="s">
        <v>16</v>
      </c>
      <c r="F583" s="462" t="s">
        <v>17</v>
      </c>
      <c r="G583" s="462" t="s">
        <v>18</v>
      </c>
      <c r="H583" s="462" t="s">
        <v>19</v>
      </c>
      <c r="I583" s="462" t="s">
        <v>20</v>
      </c>
      <c r="J583" s="464" t="s">
        <v>50</v>
      </c>
      <c r="K583" s="465"/>
      <c r="L583" s="465"/>
      <c r="M583" s="466"/>
      <c r="N583" s="462" t="s">
        <v>76</v>
      </c>
      <c r="O583" s="462" t="s">
        <v>77</v>
      </c>
      <c r="P583" s="4" t="s">
        <v>78</v>
      </c>
      <c r="Q583" s="4"/>
      <c r="R583" s="462" t="s">
        <v>79</v>
      </c>
      <c r="S583" s="462" t="s">
        <v>80</v>
      </c>
      <c r="T583" s="462" t="str">
        <f>T275</f>
        <v>CUMPLE CON EL REQUERIMIENTO OBLIGATORIO DE QUE CADA CERTIFICADO DEBE ESTAR SOPORTADO EN MÍNIMO DOS DE LOS CÓDIGOS UNSPSC?</v>
      </c>
    </row>
    <row r="584" spans="2:20" ht="30" hidden="1" customHeight="1">
      <c r="B584" s="461"/>
      <c r="C584" s="463"/>
      <c r="D584" s="463"/>
      <c r="E584" s="463"/>
      <c r="F584" s="463"/>
      <c r="G584" s="463"/>
      <c r="H584" s="463"/>
      <c r="I584" s="463"/>
      <c r="J584" s="467" t="s">
        <v>82</v>
      </c>
      <c r="K584" s="468"/>
      <c r="L584" s="468"/>
      <c r="M584" s="469"/>
      <c r="N584" s="463"/>
      <c r="O584" s="463"/>
      <c r="P584" s="3" t="s">
        <v>12</v>
      </c>
      <c r="Q584" s="3" t="s">
        <v>81</v>
      </c>
      <c r="R584" s="463"/>
      <c r="S584" s="463"/>
      <c r="T584" s="463"/>
    </row>
    <row r="585" spans="2:20" ht="30" hidden="1" customHeight="1">
      <c r="B585" s="495">
        <v>1</v>
      </c>
      <c r="C585" s="399"/>
      <c r="D585" s="399"/>
      <c r="E585" s="399"/>
      <c r="F585" s="399"/>
      <c r="G585" s="402"/>
      <c r="H585" s="405"/>
      <c r="I585" s="408"/>
      <c r="J585" s="667"/>
      <c r="K585" s="135"/>
      <c r="L585" s="667"/>
      <c r="M585" s="135"/>
      <c r="N585" s="411"/>
      <c r="O585" s="411"/>
      <c r="P585" s="414"/>
      <c r="Q585" s="417"/>
      <c r="R585" s="417"/>
      <c r="S585" s="420">
        <f>IF(COUNTIF(J585:M587,"CUMPLE")&gt;=1,(G585*I585),0)* (IF(N585="PRESENTÓ CERTIFICADO",1,0))* (IF(O585="ACORDE A ITEM 5.2.1 (T.R.)",1,0) )* ( IF(OR(Q585="SIN OBSERVACIÓN", Q585="REQUERIMIENTOS SUBSANADOS"),1,0)) *(IF(OR(R585="NINGUNO", R585="CUMPLEN CON LO SOLICITADO"),1,0))</f>
        <v>0</v>
      </c>
      <c r="T585" s="448"/>
    </row>
    <row r="586" spans="2:20" ht="30" hidden="1" customHeight="1">
      <c r="B586" s="496"/>
      <c r="C586" s="400"/>
      <c r="D586" s="400"/>
      <c r="E586" s="400"/>
      <c r="F586" s="400"/>
      <c r="G586" s="403"/>
      <c r="H586" s="406"/>
      <c r="I586" s="409"/>
      <c r="J586" s="667"/>
      <c r="K586" s="135"/>
      <c r="L586" s="667"/>
      <c r="M586" s="135"/>
      <c r="N586" s="412"/>
      <c r="O586" s="412"/>
      <c r="P586" s="415"/>
      <c r="Q586" s="418"/>
      <c r="R586" s="418"/>
      <c r="S586" s="421"/>
      <c r="T586" s="449"/>
    </row>
    <row r="587" spans="2:20" ht="30" hidden="1" customHeight="1">
      <c r="B587" s="497"/>
      <c r="C587" s="401"/>
      <c r="D587" s="401"/>
      <c r="E587" s="401"/>
      <c r="F587" s="401"/>
      <c r="G587" s="404"/>
      <c r="H587" s="407"/>
      <c r="I587" s="410"/>
      <c r="J587" s="667"/>
      <c r="K587" s="135"/>
      <c r="L587" s="667"/>
      <c r="M587" s="135"/>
      <c r="N587" s="413"/>
      <c r="O587" s="413"/>
      <c r="P587" s="416"/>
      <c r="Q587" s="419"/>
      <c r="R587" s="419"/>
      <c r="S587" s="422"/>
      <c r="T587" s="449"/>
    </row>
    <row r="588" spans="2:20" ht="30" hidden="1" customHeight="1">
      <c r="B588" s="495">
        <v>2</v>
      </c>
      <c r="C588" s="433"/>
      <c r="D588" s="433"/>
      <c r="E588" s="433"/>
      <c r="F588" s="433"/>
      <c r="G588" s="436"/>
      <c r="H588" s="405"/>
      <c r="I588" s="439"/>
      <c r="J588" s="667"/>
      <c r="K588" s="135"/>
      <c r="L588" s="667"/>
      <c r="M588" s="135"/>
      <c r="N588" s="411"/>
      <c r="O588" s="411"/>
      <c r="P588" s="442"/>
      <c r="Q588" s="445"/>
      <c r="R588" s="445"/>
      <c r="S588" s="420">
        <f t="shared" ref="S588" si="109">IF(COUNTIF(J588:M590,"CUMPLE")&gt;=1,(G588*I588),0)* (IF(N588="PRESENTÓ CERTIFICADO",1,0))* (IF(O588="ACORDE A ITEM 5.2.1 (T.R.)",1,0) )* ( IF(OR(Q588="SIN OBSERVACIÓN", Q588="REQUERIMIENTOS SUBSANADOS"),1,0)) *(IF(OR(R588="NINGUNO", R588="CUMPLEN CON LO SOLICITADO"),1,0))</f>
        <v>0</v>
      </c>
      <c r="T588" s="449"/>
    </row>
    <row r="589" spans="2:20" ht="30" hidden="1" customHeight="1">
      <c r="B589" s="496"/>
      <c r="C589" s="434"/>
      <c r="D589" s="434"/>
      <c r="E589" s="434"/>
      <c r="F589" s="434"/>
      <c r="G589" s="437"/>
      <c r="H589" s="406"/>
      <c r="I589" s="440"/>
      <c r="J589" s="667"/>
      <c r="K589" s="135"/>
      <c r="L589" s="667"/>
      <c r="M589" s="135"/>
      <c r="N589" s="412"/>
      <c r="O589" s="412"/>
      <c r="P589" s="443"/>
      <c r="Q589" s="446"/>
      <c r="R589" s="446"/>
      <c r="S589" s="421"/>
      <c r="T589" s="449"/>
    </row>
    <row r="590" spans="2:20" ht="30" hidden="1" customHeight="1">
      <c r="B590" s="497"/>
      <c r="C590" s="435"/>
      <c r="D590" s="435"/>
      <c r="E590" s="435"/>
      <c r="F590" s="435"/>
      <c r="G590" s="438"/>
      <c r="H590" s="407"/>
      <c r="I590" s="441"/>
      <c r="J590" s="667"/>
      <c r="K590" s="135"/>
      <c r="L590" s="667"/>
      <c r="M590" s="135"/>
      <c r="N590" s="413"/>
      <c r="O590" s="413"/>
      <c r="P590" s="444"/>
      <c r="Q590" s="447"/>
      <c r="R590" s="447"/>
      <c r="S590" s="422"/>
      <c r="T590" s="449"/>
    </row>
    <row r="591" spans="2:20" ht="30" hidden="1" customHeight="1">
      <c r="B591" s="495">
        <v>3</v>
      </c>
      <c r="C591" s="399"/>
      <c r="D591" s="399"/>
      <c r="E591" s="399"/>
      <c r="F591" s="399"/>
      <c r="G591" s="402"/>
      <c r="H591" s="405"/>
      <c r="I591" s="408"/>
      <c r="J591" s="667"/>
      <c r="K591" s="135"/>
      <c r="L591" s="667"/>
      <c r="M591" s="135"/>
      <c r="N591" s="411"/>
      <c r="O591" s="411"/>
      <c r="P591" s="414"/>
      <c r="Q591" s="417"/>
      <c r="R591" s="417"/>
      <c r="S591" s="420">
        <f t="shared" ref="S591" si="110">IF(COUNTIF(J591:M593,"CUMPLE")&gt;=1,(G591*I591),0)* (IF(N591="PRESENTÓ CERTIFICADO",1,0))* (IF(O591="ACORDE A ITEM 5.2.1 (T.R.)",1,0) )* ( IF(OR(Q591="SIN OBSERVACIÓN", Q591="REQUERIMIENTOS SUBSANADOS"),1,0)) *(IF(OR(R591="NINGUNO", R591="CUMPLEN CON LO SOLICITADO"),1,0))</f>
        <v>0</v>
      </c>
      <c r="T591" s="449"/>
    </row>
    <row r="592" spans="2:20" ht="30" hidden="1" customHeight="1">
      <c r="B592" s="496"/>
      <c r="C592" s="400"/>
      <c r="D592" s="400"/>
      <c r="E592" s="400"/>
      <c r="F592" s="400"/>
      <c r="G592" s="403"/>
      <c r="H592" s="406"/>
      <c r="I592" s="409"/>
      <c r="J592" s="667"/>
      <c r="K592" s="135"/>
      <c r="L592" s="667"/>
      <c r="M592" s="135"/>
      <c r="N592" s="412"/>
      <c r="O592" s="412"/>
      <c r="P592" s="415"/>
      <c r="Q592" s="418"/>
      <c r="R592" s="418"/>
      <c r="S592" s="421"/>
      <c r="T592" s="449"/>
    </row>
    <row r="593" spans="2:20" ht="30" hidden="1" customHeight="1">
      <c r="B593" s="497"/>
      <c r="C593" s="401"/>
      <c r="D593" s="401"/>
      <c r="E593" s="401"/>
      <c r="F593" s="401"/>
      <c r="G593" s="404"/>
      <c r="H593" s="407"/>
      <c r="I593" s="410"/>
      <c r="J593" s="667"/>
      <c r="K593" s="135"/>
      <c r="L593" s="667"/>
      <c r="M593" s="135"/>
      <c r="N593" s="413"/>
      <c r="O593" s="413"/>
      <c r="P593" s="416"/>
      <c r="Q593" s="419"/>
      <c r="R593" s="419"/>
      <c r="S593" s="422"/>
      <c r="T593" s="449"/>
    </row>
    <row r="594" spans="2:20" ht="30" hidden="1" customHeight="1">
      <c r="B594" s="495">
        <v>4</v>
      </c>
      <c r="C594" s="433"/>
      <c r="D594" s="433"/>
      <c r="E594" s="433"/>
      <c r="F594" s="433"/>
      <c r="G594" s="436"/>
      <c r="H594" s="405"/>
      <c r="I594" s="439"/>
      <c r="J594" s="667"/>
      <c r="K594" s="135"/>
      <c r="L594" s="667"/>
      <c r="M594" s="135"/>
      <c r="N594" s="411"/>
      <c r="O594" s="411"/>
      <c r="P594" s="442"/>
      <c r="Q594" s="445"/>
      <c r="R594" s="445"/>
      <c r="S594" s="420">
        <f t="shared" ref="S594" si="111">IF(COUNTIF(J594:M596,"CUMPLE")&gt;=1,(G594*I594),0)* (IF(N594="PRESENTÓ CERTIFICADO",1,0))* (IF(O594="ACORDE A ITEM 5.2.1 (T.R.)",1,0) )* ( IF(OR(Q594="SIN OBSERVACIÓN", Q594="REQUERIMIENTOS SUBSANADOS"),1,0)) *(IF(OR(R594="NINGUNO", R594="CUMPLEN CON LO SOLICITADO"),1,0))</f>
        <v>0</v>
      </c>
      <c r="T594" s="449"/>
    </row>
    <row r="595" spans="2:20" ht="30" hidden="1" customHeight="1">
      <c r="B595" s="496"/>
      <c r="C595" s="434"/>
      <c r="D595" s="434"/>
      <c r="E595" s="434"/>
      <c r="F595" s="434"/>
      <c r="G595" s="437"/>
      <c r="H595" s="406"/>
      <c r="I595" s="440"/>
      <c r="J595" s="667"/>
      <c r="K595" s="135"/>
      <c r="L595" s="667"/>
      <c r="M595" s="135"/>
      <c r="N595" s="412"/>
      <c r="O595" s="412"/>
      <c r="P595" s="443"/>
      <c r="Q595" s="446"/>
      <c r="R595" s="446"/>
      <c r="S595" s="421"/>
      <c r="T595" s="449"/>
    </row>
    <row r="596" spans="2:20" ht="30" hidden="1" customHeight="1">
      <c r="B596" s="497"/>
      <c r="C596" s="435"/>
      <c r="D596" s="435"/>
      <c r="E596" s="435"/>
      <c r="F596" s="435"/>
      <c r="G596" s="438"/>
      <c r="H596" s="407"/>
      <c r="I596" s="441"/>
      <c r="J596" s="667"/>
      <c r="K596" s="135"/>
      <c r="L596" s="667"/>
      <c r="M596" s="135"/>
      <c r="N596" s="413"/>
      <c r="O596" s="413"/>
      <c r="P596" s="444"/>
      <c r="Q596" s="447"/>
      <c r="R596" s="447"/>
      <c r="S596" s="422"/>
      <c r="T596" s="449"/>
    </row>
    <row r="597" spans="2:20" ht="30" hidden="1" customHeight="1">
      <c r="B597" s="495">
        <v>5</v>
      </c>
      <c r="C597" s="399"/>
      <c r="D597" s="399"/>
      <c r="E597" s="399"/>
      <c r="F597" s="399"/>
      <c r="G597" s="402"/>
      <c r="H597" s="405"/>
      <c r="I597" s="408"/>
      <c r="J597" s="667"/>
      <c r="K597" s="135"/>
      <c r="L597" s="667"/>
      <c r="M597" s="135"/>
      <c r="N597" s="411"/>
      <c r="O597" s="411"/>
      <c r="P597" s="414"/>
      <c r="Q597" s="417"/>
      <c r="R597" s="417"/>
      <c r="S597" s="420">
        <f t="shared" ref="S597" si="112">IF(COUNTIF(J597:M599,"CUMPLE")&gt;=1,(G597*I597),0)* (IF(N597="PRESENTÓ CERTIFICADO",1,0))* (IF(O597="ACORDE A ITEM 5.2.1 (T.R.)",1,0) )* ( IF(OR(Q597="SIN OBSERVACIÓN", Q597="REQUERIMIENTOS SUBSANADOS"),1,0)) *(IF(OR(R597="NINGUNO", R597="CUMPLEN CON LO SOLICITADO"),1,0))</f>
        <v>0</v>
      </c>
      <c r="T597" s="449"/>
    </row>
    <row r="598" spans="2:20" ht="30" hidden="1" customHeight="1">
      <c r="B598" s="496"/>
      <c r="C598" s="400"/>
      <c r="D598" s="400"/>
      <c r="E598" s="400"/>
      <c r="F598" s="400"/>
      <c r="G598" s="403"/>
      <c r="H598" s="406"/>
      <c r="I598" s="409"/>
      <c r="J598" s="667"/>
      <c r="K598" s="135"/>
      <c r="L598" s="667"/>
      <c r="M598" s="135"/>
      <c r="N598" s="412"/>
      <c r="O598" s="412"/>
      <c r="P598" s="415"/>
      <c r="Q598" s="418"/>
      <c r="R598" s="418"/>
      <c r="S598" s="421"/>
      <c r="T598" s="449"/>
    </row>
    <row r="599" spans="2:20" ht="30" hidden="1" customHeight="1">
      <c r="B599" s="497"/>
      <c r="C599" s="401"/>
      <c r="D599" s="401"/>
      <c r="E599" s="401"/>
      <c r="F599" s="401"/>
      <c r="G599" s="404"/>
      <c r="H599" s="407"/>
      <c r="I599" s="410"/>
      <c r="J599" s="667"/>
      <c r="K599" s="135"/>
      <c r="L599" s="667"/>
      <c r="M599" s="135"/>
      <c r="N599" s="413"/>
      <c r="O599" s="413"/>
      <c r="P599" s="416"/>
      <c r="Q599" s="419"/>
      <c r="R599" s="419"/>
      <c r="S599" s="422"/>
      <c r="T599" s="450"/>
    </row>
    <row r="600" spans="2:20" ht="30" hidden="1" customHeight="1">
      <c r="B600" s="423" t="str">
        <f>IF(S601=" "," ",IF(S601&gt;=$H$6,"CUMPLE CON LA EXPERIENCIA REQUERIDA","NO CUMPLE CON LA EXPERIENCIA REQUERIDA"))</f>
        <v>NO CUMPLE CON LA EXPERIENCIA REQUERIDA</v>
      </c>
      <c r="C600" s="424"/>
      <c r="D600" s="424"/>
      <c r="E600" s="424"/>
      <c r="F600" s="424"/>
      <c r="G600" s="424"/>
      <c r="H600" s="424"/>
      <c r="I600" s="424"/>
      <c r="J600" s="424"/>
      <c r="K600" s="424"/>
      <c r="L600" s="424"/>
      <c r="M600" s="424"/>
      <c r="N600" s="424"/>
      <c r="O600" s="425"/>
      <c r="P600" s="429" t="s">
        <v>21</v>
      </c>
      <c r="Q600" s="430"/>
      <c r="R600" s="7"/>
      <c r="S600" s="6">
        <f>IF(T585="SI",SUM(S585:S599),0)</f>
        <v>0</v>
      </c>
      <c r="T600" s="431" t="str">
        <f>IF(S601=" "," ",IF(S601&gt;=$H$6,"CUMPLE","NO CUMPLE"))</f>
        <v>NO CUMPLE</v>
      </c>
    </row>
    <row r="601" spans="2:20" ht="30" hidden="1" customHeight="1">
      <c r="B601" s="426"/>
      <c r="C601" s="427"/>
      <c r="D601" s="427"/>
      <c r="E601" s="427"/>
      <c r="F601" s="427"/>
      <c r="G601" s="427"/>
      <c r="H601" s="427"/>
      <c r="I601" s="427"/>
      <c r="J601" s="427"/>
      <c r="K601" s="427"/>
      <c r="L601" s="427"/>
      <c r="M601" s="427"/>
      <c r="N601" s="427"/>
      <c r="O601" s="428"/>
      <c r="P601" s="429" t="s">
        <v>23</v>
      </c>
      <c r="Q601" s="430"/>
      <c r="R601" s="7"/>
      <c r="S601" s="74">
        <f>IFERROR((S600/$P$6)," ")</f>
        <v>0</v>
      </c>
      <c r="T601" s="432"/>
    </row>
    <row r="602" spans="2:20" ht="30" hidden="1" customHeight="1"/>
    <row r="603" spans="2:20" ht="30" hidden="1" customHeight="1"/>
    <row r="604" spans="2:20" ht="30" hidden="1" customHeight="1">
      <c r="B604" s="94">
        <v>28</v>
      </c>
      <c r="C604" s="486" t="s">
        <v>75</v>
      </c>
      <c r="D604" s="487"/>
      <c r="E604" s="488"/>
      <c r="F604" s="489" t="str">
        <f>IFERROR(VLOOKUP(B604,LISTA_OFERENTES,2,FALSE)," ")</f>
        <v>O13</v>
      </c>
      <c r="G604" s="490"/>
      <c r="H604" s="490"/>
      <c r="I604" s="490"/>
      <c r="J604" s="490"/>
      <c r="K604" s="490"/>
      <c r="L604" s="490"/>
      <c r="M604" s="490"/>
      <c r="N604" s="490"/>
      <c r="O604" s="491"/>
      <c r="P604" s="492" t="s">
        <v>102</v>
      </c>
      <c r="Q604" s="493"/>
      <c r="R604" s="494"/>
      <c r="S604" s="1">
        <f>5-(INT(COUNTBLANK(C607:C621))-10)</f>
        <v>0</v>
      </c>
      <c r="T604" s="2"/>
    </row>
    <row r="605" spans="2:20" ht="30" hidden="1" customHeight="1">
      <c r="B605" s="460" t="s">
        <v>43</v>
      </c>
      <c r="C605" s="462" t="s">
        <v>14</v>
      </c>
      <c r="D605" s="462" t="s">
        <v>15</v>
      </c>
      <c r="E605" s="462" t="s">
        <v>16</v>
      </c>
      <c r="F605" s="462" t="s">
        <v>17</v>
      </c>
      <c r="G605" s="462" t="s">
        <v>18</v>
      </c>
      <c r="H605" s="462" t="s">
        <v>19</v>
      </c>
      <c r="I605" s="462" t="s">
        <v>20</v>
      </c>
      <c r="J605" s="464" t="s">
        <v>50</v>
      </c>
      <c r="K605" s="465"/>
      <c r="L605" s="465"/>
      <c r="M605" s="466"/>
      <c r="N605" s="462" t="s">
        <v>76</v>
      </c>
      <c r="O605" s="462" t="s">
        <v>77</v>
      </c>
      <c r="P605" s="4" t="s">
        <v>78</v>
      </c>
      <c r="Q605" s="4"/>
      <c r="R605" s="462" t="s">
        <v>79</v>
      </c>
      <c r="S605" s="462" t="s">
        <v>80</v>
      </c>
      <c r="T605" s="462" t="str">
        <f>T297</f>
        <v>CUMPLE CON EL REQUERIMIENTO OBLIGATORIO DE QUE CADA CERTIFICADO DEBE ESTAR SOPORTADO EN MÍNIMO DOS DE LOS CÓDIGOS UNSPSC?</v>
      </c>
    </row>
    <row r="606" spans="2:20" ht="30" hidden="1" customHeight="1">
      <c r="B606" s="461"/>
      <c r="C606" s="463"/>
      <c r="D606" s="463"/>
      <c r="E606" s="463"/>
      <c r="F606" s="463"/>
      <c r="G606" s="463"/>
      <c r="H606" s="463"/>
      <c r="I606" s="463"/>
      <c r="J606" s="467" t="s">
        <v>82</v>
      </c>
      <c r="K606" s="468"/>
      <c r="L606" s="468"/>
      <c r="M606" s="469"/>
      <c r="N606" s="463"/>
      <c r="O606" s="463"/>
      <c r="P606" s="3" t="s">
        <v>12</v>
      </c>
      <c r="Q606" s="3" t="s">
        <v>81</v>
      </c>
      <c r="R606" s="463"/>
      <c r="S606" s="463"/>
      <c r="T606" s="463"/>
    </row>
    <row r="607" spans="2:20" ht="30" hidden="1" customHeight="1">
      <c r="B607" s="495">
        <v>1</v>
      </c>
      <c r="C607" s="399"/>
      <c r="D607" s="399"/>
      <c r="E607" s="399"/>
      <c r="F607" s="399"/>
      <c r="G607" s="402"/>
      <c r="H607" s="405"/>
      <c r="I607" s="408"/>
      <c r="J607" s="667"/>
      <c r="K607" s="135"/>
      <c r="L607" s="667"/>
      <c r="M607" s="135"/>
      <c r="N607" s="411"/>
      <c r="O607" s="411"/>
      <c r="P607" s="414"/>
      <c r="Q607" s="417"/>
      <c r="R607" s="417"/>
      <c r="S607" s="420">
        <f>IF(COUNTIF(J607:M609,"CUMPLE")&gt;=1,(G607*I607),0)* (IF(N607="PRESENTÓ CERTIFICADO",1,0))* (IF(O607="ACORDE A ITEM 5.2.1 (T.R.)",1,0) )* ( IF(OR(Q607="SIN OBSERVACIÓN", Q607="REQUERIMIENTOS SUBSANADOS"),1,0)) *(IF(OR(R607="NINGUNO", R607="CUMPLEN CON LO SOLICITADO"),1,0))</f>
        <v>0</v>
      </c>
      <c r="T607" s="448"/>
    </row>
    <row r="608" spans="2:20" ht="30" hidden="1" customHeight="1">
      <c r="B608" s="496"/>
      <c r="C608" s="400"/>
      <c r="D608" s="400"/>
      <c r="E608" s="400"/>
      <c r="F608" s="400"/>
      <c r="G608" s="403"/>
      <c r="H608" s="406"/>
      <c r="I608" s="409"/>
      <c r="J608" s="667"/>
      <c r="K608" s="135"/>
      <c r="L608" s="667"/>
      <c r="M608" s="135"/>
      <c r="N608" s="412"/>
      <c r="O608" s="412"/>
      <c r="P608" s="415"/>
      <c r="Q608" s="418"/>
      <c r="R608" s="418"/>
      <c r="S608" s="421"/>
      <c r="T608" s="449"/>
    </row>
    <row r="609" spans="2:20" ht="30" hidden="1" customHeight="1">
      <c r="B609" s="497"/>
      <c r="C609" s="401"/>
      <c r="D609" s="401"/>
      <c r="E609" s="401"/>
      <c r="F609" s="401"/>
      <c r="G609" s="404"/>
      <c r="H609" s="407"/>
      <c r="I609" s="410"/>
      <c r="J609" s="667"/>
      <c r="K609" s="135"/>
      <c r="L609" s="667"/>
      <c r="M609" s="135"/>
      <c r="N609" s="413"/>
      <c r="O609" s="413"/>
      <c r="P609" s="416"/>
      <c r="Q609" s="419"/>
      <c r="R609" s="419"/>
      <c r="S609" s="422"/>
      <c r="T609" s="449"/>
    </row>
    <row r="610" spans="2:20" ht="30" hidden="1" customHeight="1">
      <c r="B610" s="495">
        <v>2</v>
      </c>
      <c r="C610" s="433"/>
      <c r="D610" s="433"/>
      <c r="E610" s="433"/>
      <c r="F610" s="433"/>
      <c r="G610" s="436"/>
      <c r="H610" s="405"/>
      <c r="I610" s="439"/>
      <c r="J610" s="667"/>
      <c r="K610" s="135"/>
      <c r="L610" s="667"/>
      <c r="M610" s="135"/>
      <c r="N610" s="411"/>
      <c r="O610" s="411"/>
      <c r="P610" s="442"/>
      <c r="Q610" s="445"/>
      <c r="R610" s="445"/>
      <c r="S610" s="420">
        <f t="shared" ref="S610" si="113">IF(COUNTIF(J610:M612,"CUMPLE")&gt;=1,(G610*I610),0)* (IF(N610="PRESENTÓ CERTIFICADO",1,0))* (IF(O610="ACORDE A ITEM 5.2.1 (T.R.)",1,0) )* ( IF(OR(Q610="SIN OBSERVACIÓN", Q610="REQUERIMIENTOS SUBSANADOS"),1,0)) *(IF(OR(R610="NINGUNO", R610="CUMPLEN CON LO SOLICITADO"),1,0))</f>
        <v>0</v>
      </c>
      <c r="T610" s="449"/>
    </row>
    <row r="611" spans="2:20" ht="30" hidden="1" customHeight="1">
      <c r="B611" s="496"/>
      <c r="C611" s="434"/>
      <c r="D611" s="434"/>
      <c r="E611" s="434"/>
      <c r="F611" s="434"/>
      <c r="G611" s="437"/>
      <c r="H611" s="406"/>
      <c r="I611" s="440"/>
      <c r="J611" s="667"/>
      <c r="K611" s="135"/>
      <c r="L611" s="667"/>
      <c r="M611" s="135"/>
      <c r="N611" s="412"/>
      <c r="O611" s="412"/>
      <c r="P611" s="443"/>
      <c r="Q611" s="446"/>
      <c r="R611" s="446"/>
      <c r="S611" s="421"/>
      <c r="T611" s="449"/>
    </row>
    <row r="612" spans="2:20" ht="30" hidden="1" customHeight="1">
      <c r="B612" s="497"/>
      <c r="C612" s="435"/>
      <c r="D612" s="435"/>
      <c r="E612" s="435"/>
      <c r="F612" s="435"/>
      <c r="G612" s="438"/>
      <c r="H612" s="407"/>
      <c r="I612" s="441"/>
      <c r="J612" s="667"/>
      <c r="K612" s="135"/>
      <c r="L612" s="667"/>
      <c r="M612" s="135"/>
      <c r="N612" s="413"/>
      <c r="O612" s="413"/>
      <c r="P612" s="444"/>
      <c r="Q612" s="447"/>
      <c r="R612" s="447"/>
      <c r="S612" s="422"/>
      <c r="T612" s="449"/>
    </row>
    <row r="613" spans="2:20" ht="30" hidden="1" customHeight="1">
      <c r="B613" s="495">
        <v>3</v>
      </c>
      <c r="C613" s="399"/>
      <c r="D613" s="399"/>
      <c r="E613" s="399"/>
      <c r="F613" s="399"/>
      <c r="G613" s="402"/>
      <c r="H613" s="405"/>
      <c r="I613" s="408"/>
      <c r="J613" s="667"/>
      <c r="K613" s="135"/>
      <c r="L613" s="667"/>
      <c r="M613" s="135"/>
      <c r="N613" s="411"/>
      <c r="O613" s="411"/>
      <c r="P613" s="414"/>
      <c r="Q613" s="417"/>
      <c r="R613" s="417"/>
      <c r="S613" s="420">
        <f t="shared" ref="S613" si="114">IF(COUNTIF(J613:M615,"CUMPLE")&gt;=1,(G613*I613),0)* (IF(N613="PRESENTÓ CERTIFICADO",1,0))* (IF(O613="ACORDE A ITEM 5.2.1 (T.R.)",1,0) )* ( IF(OR(Q613="SIN OBSERVACIÓN", Q613="REQUERIMIENTOS SUBSANADOS"),1,0)) *(IF(OR(R613="NINGUNO", R613="CUMPLEN CON LO SOLICITADO"),1,0))</f>
        <v>0</v>
      </c>
      <c r="T613" s="449"/>
    </row>
    <row r="614" spans="2:20" ht="30" hidden="1" customHeight="1">
      <c r="B614" s="496"/>
      <c r="C614" s="400"/>
      <c r="D614" s="400"/>
      <c r="E614" s="400"/>
      <c r="F614" s="400"/>
      <c r="G614" s="403"/>
      <c r="H614" s="406"/>
      <c r="I614" s="409"/>
      <c r="J614" s="667"/>
      <c r="K614" s="135"/>
      <c r="L614" s="667"/>
      <c r="M614" s="135"/>
      <c r="N614" s="412"/>
      <c r="O614" s="412"/>
      <c r="P614" s="415"/>
      <c r="Q614" s="418"/>
      <c r="R614" s="418"/>
      <c r="S614" s="421"/>
      <c r="T614" s="449"/>
    </row>
    <row r="615" spans="2:20" ht="30" hidden="1" customHeight="1">
      <c r="B615" s="497"/>
      <c r="C615" s="401"/>
      <c r="D615" s="401"/>
      <c r="E615" s="401"/>
      <c r="F615" s="401"/>
      <c r="G615" s="404"/>
      <c r="H615" s="407"/>
      <c r="I615" s="410"/>
      <c r="J615" s="667"/>
      <c r="K615" s="135"/>
      <c r="L615" s="667"/>
      <c r="M615" s="135"/>
      <c r="N615" s="413"/>
      <c r="O615" s="413"/>
      <c r="P615" s="416"/>
      <c r="Q615" s="419"/>
      <c r="R615" s="419"/>
      <c r="S615" s="422"/>
      <c r="T615" s="449"/>
    </row>
    <row r="616" spans="2:20" ht="30" hidden="1" customHeight="1">
      <c r="B616" s="495">
        <v>4</v>
      </c>
      <c r="C616" s="433"/>
      <c r="D616" s="433"/>
      <c r="E616" s="433"/>
      <c r="F616" s="433"/>
      <c r="G616" s="436"/>
      <c r="H616" s="405"/>
      <c r="I616" s="439"/>
      <c r="J616" s="667"/>
      <c r="K616" s="135"/>
      <c r="L616" s="667"/>
      <c r="M616" s="135"/>
      <c r="N616" s="411"/>
      <c r="O616" s="411"/>
      <c r="P616" s="442"/>
      <c r="Q616" s="445"/>
      <c r="R616" s="445"/>
      <c r="S616" s="420">
        <f t="shared" ref="S616" si="115">IF(COUNTIF(J616:M618,"CUMPLE")&gt;=1,(G616*I616),0)* (IF(N616="PRESENTÓ CERTIFICADO",1,0))* (IF(O616="ACORDE A ITEM 5.2.1 (T.R.)",1,0) )* ( IF(OR(Q616="SIN OBSERVACIÓN", Q616="REQUERIMIENTOS SUBSANADOS"),1,0)) *(IF(OR(R616="NINGUNO", R616="CUMPLEN CON LO SOLICITADO"),1,0))</f>
        <v>0</v>
      </c>
      <c r="T616" s="449"/>
    </row>
    <row r="617" spans="2:20" ht="30" hidden="1" customHeight="1">
      <c r="B617" s="496"/>
      <c r="C617" s="434"/>
      <c r="D617" s="434"/>
      <c r="E617" s="434"/>
      <c r="F617" s="434"/>
      <c r="G617" s="437"/>
      <c r="H617" s="406"/>
      <c r="I617" s="440"/>
      <c r="J617" s="667"/>
      <c r="K617" s="135"/>
      <c r="L617" s="667"/>
      <c r="M617" s="135"/>
      <c r="N617" s="412"/>
      <c r="O617" s="412"/>
      <c r="P617" s="443"/>
      <c r="Q617" s="446"/>
      <c r="R617" s="446"/>
      <c r="S617" s="421"/>
      <c r="T617" s="449"/>
    </row>
    <row r="618" spans="2:20" ht="30" hidden="1" customHeight="1">
      <c r="B618" s="497"/>
      <c r="C618" s="435"/>
      <c r="D618" s="435"/>
      <c r="E618" s="435"/>
      <c r="F618" s="435"/>
      <c r="G618" s="438"/>
      <c r="H618" s="407"/>
      <c r="I618" s="441"/>
      <c r="J618" s="667"/>
      <c r="K618" s="135"/>
      <c r="L618" s="667"/>
      <c r="M618" s="135"/>
      <c r="N618" s="413"/>
      <c r="O618" s="413"/>
      <c r="P618" s="444"/>
      <c r="Q618" s="447"/>
      <c r="R618" s="447"/>
      <c r="S618" s="422"/>
      <c r="T618" s="449"/>
    </row>
    <row r="619" spans="2:20" ht="30" hidden="1" customHeight="1">
      <c r="B619" s="495">
        <v>5</v>
      </c>
      <c r="C619" s="399"/>
      <c r="D619" s="399"/>
      <c r="E619" s="399"/>
      <c r="F619" s="399"/>
      <c r="G619" s="402"/>
      <c r="H619" s="405"/>
      <c r="I619" s="408"/>
      <c r="J619" s="667"/>
      <c r="K619" s="135"/>
      <c r="L619" s="667"/>
      <c r="M619" s="135"/>
      <c r="N619" s="411"/>
      <c r="O619" s="411"/>
      <c r="P619" s="414"/>
      <c r="Q619" s="417"/>
      <c r="R619" s="417"/>
      <c r="S619" s="420">
        <f t="shared" ref="S619" si="116">IF(COUNTIF(J619:M621,"CUMPLE")&gt;=1,(G619*I619),0)* (IF(N619="PRESENTÓ CERTIFICADO",1,0))* (IF(O619="ACORDE A ITEM 5.2.1 (T.R.)",1,0) )* ( IF(OR(Q619="SIN OBSERVACIÓN", Q619="REQUERIMIENTOS SUBSANADOS"),1,0)) *(IF(OR(R619="NINGUNO", R619="CUMPLEN CON LO SOLICITADO"),1,0))</f>
        <v>0</v>
      </c>
      <c r="T619" s="449"/>
    </row>
    <row r="620" spans="2:20" ht="30" hidden="1" customHeight="1">
      <c r="B620" s="496"/>
      <c r="C620" s="400"/>
      <c r="D620" s="400"/>
      <c r="E620" s="400"/>
      <c r="F620" s="400"/>
      <c r="G620" s="403"/>
      <c r="H620" s="406"/>
      <c r="I620" s="409"/>
      <c r="J620" s="667"/>
      <c r="K620" s="135"/>
      <c r="L620" s="667"/>
      <c r="M620" s="135"/>
      <c r="N620" s="412"/>
      <c r="O620" s="412"/>
      <c r="P620" s="415"/>
      <c r="Q620" s="418"/>
      <c r="R620" s="418"/>
      <c r="S620" s="421"/>
      <c r="T620" s="449"/>
    </row>
    <row r="621" spans="2:20" ht="30" hidden="1" customHeight="1">
      <c r="B621" s="497"/>
      <c r="C621" s="401"/>
      <c r="D621" s="401"/>
      <c r="E621" s="401"/>
      <c r="F621" s="401"/>
      <c r="G621" s="404"/>
      <c r="H621" s="407"/>
      <c r="I621" s="410"/>
      <c r="J621" s="667"/>
      <c r="K621" s="135"/>
      <c r="L621" s="667"/>
      <c r="M621" s="135"/>
      <c r="N621" s="413"/>
      <c r="O621" s="413"/>
      <c r="P621" s="416"/>
      <c r="Q621" s="419"/>
      <c r="R621" s="419"/>
      <c r="S621" s="422"/>
      <c r="T621" s="450"/>
    </row>
    <row r="622" spans="2:20" ht="30" hidden="1" customHeight="1">
      <c r="B622" s="423" t="str">
        <f>IF(S623=" "," ",IF(S623&gt;=$H$6,"CUMPLE CON LA EXPERIENCIA REQUERIDA","NO CUMPLE CON LA EXPERIENCIA REQUERIDA"))</f>
        <v>NO CUMPLE CON LA EXPERIENCIA REQUERIDA</v>
      </c>
      <c r="C622" s="424"/>
      <c r="D622" s="424"/>
      <c r="E622" s="424"/>
      <c r="F622" s="424"/>
      <c r="G622" s="424"/>
      <c r="H622" s="424"/>
      <c r="I622" s="424"/>
      <c r="J622" s="424"/>
      <c r="K622" s="424"/>
      <c r="L622" s="424"/>
      <c r="M622" s="424"/>
      <c r="N622" s="424"/>
      <c r="O622" s="425"/>
      <c r="P622" s="429" t="s">
        <v>21</v>
      </c>
      <c r="Q622" s="430"/>
      <c r="R622" s="7"/>
      <c r="S622" s="6">
        <f>IF(T607="SI",SUM(S607:S621),0)</f>
        <v>0</v>
      </c>
      <c r="T622" s="431" t="str">
        <f>IF(S623=" "," ",IF(S623&gt;=$H$6,"CUMPLE","NO CUMPLE"))</f>
        <v>NO CUMPLE</v>
      </c>
    </row>
    <row r="623" spans="2:20" ht="30" hidden="1" customHeight="1">
      <c r="B623" s="426"/>
      <c r="C623" s="427"/>
      <c r="D623" s="427"/>
      <c r="E623" s="427"/>
      <c r="F623" s="427"/>
      <c r="G623" s="427"/>
      <c r="H623" s="427"/>
      <c r="I623" s="427"/>
      <c r="J623" s="427"/>
      <c r="K623" s="427"/>
      <c r="L623" s="427"/>
      <c r="M623" s="427"/>
      <c r="N623" s="427"/>
      <c r="O623" s="428"/>
      <c r="P623" s="429" t="s">
        <v>23</v>
      </c>
      <c r="Q623" s="430"/>
      <c r="R623" s="7"/>
      <c r="S623" s="74">
        <f>IFERROR((S622/$P$6)," ")</f>
        <v>0</v>
      </c>
      <c r="T623" s="432"/>
    </row>
    <row r="624" spans="2:20" ht="30" hidden="1" customHeight="1"/>
    <row r="625" spans="2:20" ht="30" hidden="1" customHeight="1"/>
    <row r="626" spans="2:20" ht="30" hidden="1" customHeight="1">
      <c r="B626" s="94">
        <v>29</v>
      </c>
      <c r="C626" s="486" t="s">
        <v>75</v>
      </c>
      <c r="D626" s="487"/>
      <c r="E626" s="488"/>
      <c r="F626" s="489" t="str">
        <f>IFERROR(VLOOKUP(B626,LISTA_OFERENTES,2,FALSE)," ")</f>
        <v>O14</v>
      </c>
      <c r="G626" s="490"/>
      <c r="H626" s="490"/>
      <c r="I626" s="490"/>
      <c r="J626" s="490"/>
      <c r="K626" s="490"/>
      <c r="L626" s="490"/>
      <c r="M626" s="490"/>
      <c r="N626" s="490"/>
      <c r="O626" s="491"/>
      <c r="P626" s="492" t="s">
        <v>102</v>
      </c>
      <c r="Q626" s="493"/>
      <c r="R626" s="494"/>
      <c r="S626" s="1">
        <f>5-(INT(COUNTBLANK(C629:C643))-10)</f>
        <v>0</v>
      </c>
      <c r="T626" s="2"/>
    </row>
    <row r="627" spans="2:20" ht="30" hidden="1" customHeight="1">
      <c r="B627" s="460" t="s">
        <v>43</v>
      </c>
      <c r="C627" s="462" t="s">
        <v>14</v>
      </c>
      <c r="D627" s="462" t="s">
        <v>15</v>
      </c>
      <c r="E627" s="462" t="s">
        <v>16</v>
      </c>
      <c r="F627" s="462" t="s">
        <v>17</v>
      </c>
      <c r="G627" s="462" t="s">
        <v>18</v>
      </c>
      <c r="H627" s="462" t="s">
        <v>19</v>
      </c>
      <c r="I627" s="462" t="s">
        <v>20</v>
      </c>
      <c r="J627" s="464" t="s">
        <v>50</v>
      </c>
      <c r="K627" s="465"/>
      <c r="L627" s="465"/>
      <c r="M627" s="466"/>
      <c r="N627" s="462" t="s">
        <v>76</v>
      </c>
      <c r="O627" s="462" t="s">
        <v>77</v>
      </c>
      <c r="P627" s="4" t="s">
        <v>78</v>
      </c>
      <c r="Q627" s="4"/>
      <c r="R627" s="462" t="s">
        <v>79</v>
      </c>
      <c r="S627" s="462" t="s">
        <v>80</v>
      </c>
      <c r="T627" s="462" t="str">
        <f>T319</f>
        <v>CUMPLE CON EL REQUERIMIENTO OBLIGATORIO DE QUE CADA CERTIFICADO DEBE ESTAR SOPORTADO EN MÍNIMO DOS DE LOS CÓDIGOS UNSPSC?</v>
      </c>
    </row>
    <row r="628" spans="2:20" ht="30" hidden="1" customHeight="1">
      <c r="B628" s="461"/>
      <c r="C628" s="463"/>
      <c r="D628" s="463"/>
      <c r="E628" s="463"/>
      <c r="F628" s="463"/>
      <c r="G628" s="463"/>
      <c r="H628" s="463"/>
      <c r="I628" s="463"/>
      <c r="J628" s="467" t="s">
        <v>82</v>
      </c>
      <c r="K628" s="468"/>
      <c r="L628" s="468"/>
      <c r="M628" s="469"/>
      <c r="N628" s="463"/>
      <c r="O628" s="463"/>
      <c r="P628" s="3" t="s">
        <v>12</v>
      </c>
      <c r="Q628" s="3" t="s">
        <v>81</v>
      </c>
      <c r="R628" s="463"/>
      <c r="S628" s="463"/>
      <c r="T628" s="463"/>
    </row>
    <row r="629" spans="2:20" ht="30" hidden="1" customHeight="1">
      <c r="B629" s="495">
        <v>1</v>
      </c>
      <c r="C629" s="399"/>
      <c r="D629" s="399"/>
      <c r="E629" s="399"/>
      <c r="F629" s="399"/>
      <c r="G629" s="402"/>
      <c r="H629" s="405"/>
      <c r="I629" s="408"/>
      <c r="J629" s="667"/>
      <c r="K629" s="135"/>
      <c r="L629" s="667"/>
      <c r="M629" s="135"/>
      <c r="N629" s="411"/>
      <c r="O629" s="411"/>
      <c r="P629" s="414"/>
      <c r="Q629" s="417"/>
      <c r="R629" s="417"/>
      <c r="S629" s="420">
        <f>IF(COUNTIF(J629:M631,"CUMPLE")&gt;=1,(G629*I629),0)* (IF(N629="PRESENTÓ CERTIFICADO",1,0))* (IF(O629="ACORDE A ITEM 5.2.1 (T.R.)",1,0) )* ( IF(OR(Q629="SIN OBSERVACIÓN", Q629="REQUERIMIENTOS SUBSANADOS"),1,0)) *(IF(OR(R629="NINGUNO", R629="CUMPLEN CON LO SOLICITADO"),1,0))</f>
        <v>0</v>
      </c>
      <c r="T629" s="448"/>
    </row>
    <row r="630" spans="2:20" ht="30" hidden="1" customHeight="1">
      <c r="B630" s="496"/>
      <c r="C630" s="400"/>
      <c r="D630" s="400"/>
      <c r="E630" s="400"/>
      <c r="F630" s="400"/>
      <c r="G630" s="403"/>
      <c r="H630" s="406"/>
      <c r="I630" s="409"/>
      <c r="J630" s="667"/>
      <c r="K630" s="135"/>
      <c r="L630" s="667"/>
      <c r="M630" s="135"/>
      <c r="N630" s="412"/>
      <c r="O630" s="412"/>
      <c r="P630" s="415"/>
      <c r="Q630" s="418"/>
      <c r="R630" s="418"/>
      <c r="S630" s="421"/>
      <c r="T630" s="449"/>
    </row>
    <row r="631" spans="2:20" ht="30" hidden="1" customHeight="1">
      <c r="B631" s="497"/>
      <c r="C631" s="401"/>
      <c r="D631" s="401"/>
      <c r="E631" s="401"/>
      <c r="F631" s="401"/>
      <c r="G631" s="404"/>
      <c r="H631" s="407"/>
      <c r="I631" s="410"/>
      <c r="J631" s="667"/>
      <c r="K631" s="135"/>
      <c r="L631" s="667"/>
      <c r="M631" s="135"/>
      <c r="N631" s="413"/>
      <c r="O631" s="413"/>
      <c r="P631" s="416"/>
      <c r="Q631" s="419"/>
      <c r="R631" s="419"/>
      <c r="S631" s="422"/>
      <c r="T631" s="449"/>
    </row>
    <row r="632" spans="2:20" ht="30" hidden="1" customHeight="1">
      <c r="B632" s="495">
        <v>2</v>
      </c>
      <c r="C632" s="433"/>
      <c r="D632" s="433"/>
      <c r="E632" s="433"/>
      <c r="F632" s="433"/>
      <c r="G632" s="436"/>
      <c r="H632" s="405"/>
      <c r="I632" s="439"/>
      <c r="J632" s="667"/>
      <c r="K632" s="135"/>
      <c r="L632" s="667"/>
      <c r="M632" s="135"/>
      <c r="N632" s="411"/>
      <c r="O632" s="411"/>
      <c r="P632" s="442"/>
      <c r="Q632" s="445"/>
      <c r="R632" s="445"/>
      <c r="S632" s="420">
        <f t="shared" ref="S632" si="117">IF(COUNTIF(J632:M634,"CUMPLE")&gt;=1,(G632*I632),0)* (IF(N632="PRESENTÓ CERTIFICADO",1,0))* (IF(O632="ACORDE A ITEM 5.2.1 (T.R.)",1,0) )* ( IF(OR(Q632="SIN OBSERVACIÓN", Q632="REQUERIMIENTOS SUBSANADOS"),1,0)) *(IF(OR(R632="NINGUNO", R632="CUMPLEN CON LO SOLICITADO"),1,0))</f>
        <v>0</v>
      </c>
      <c r="T632" s="449"/>
    </row>
    <row r="633" spans="2:20" ht="30" hidden="1" customHeight="1">
      <c r="B633" s="496"/>
      <c r="C633" s="434"/>
      <c r="D633" s="434"/>
      <c r="E633" s="434"/>
      <c r="F633" s="434"/>
      <c r="G633" s="437"/>
      <c r="H633" s="406"/>
      <c r="I633" s="440"/>
      <c r="J633" s="667"/>
      <c r="K633" s="135"/>
      <c r="L633" s="667"/>
      <c r="M633" s="135"/>
      <c r="N633" s="412"/>
      <c r="O633" s="412"/>
      <c r="P633" s="443"/>
      <c r="Q633" s="446"/>
      <c r="R633" s="446"/>
      <c r="S633" s="421"/>
      <c r="T633" s="449"/>
    </row>
    <row r="634" spans="2:20" ht="30" hidden="1" customHeight="1">
      <c r="B634" s="497"/>
      <c r="C634" s="435"/>
      <c r="D634" s="435"/>
      <c r="E634" s="435"/>
      <c r="F634" s="435"/>
      <c r="G634" s="438"/>
      <c r="H634" s="407"/>
      <c r="I634" s="441"/>
      <c r="J634" s="667"/>
      <c r="K634" s="135"/>
      <c r="L634" s="667"/>
      <c r="M634" s="135"/>
      <c r="N634" s="413"/>
      <c r="O634" s="413"/>
      <c r="P634" s="444"/>
      <c r="Q634" s="447"/>
      <c r="R634" s="447"/>
      <c r="S634" s="422"/>
      <c r="T634" s="449"/>
    </row>
    <row r="635" spans="2:20" ht="30" hidden="1" customHeight="1">
      <c r="B635" s="495">
        <v>3</v>
      </c>
      <c r="C635" s="399"/>
      <c r="D635" s="399"/>
      <c r="E635" s="399"/>
      <c r="F635" s="399"/>
      <c r="G635" s="402"/>
      <c r="H635" s="405"/>
      <c r="I635" s="408"/>
      <c r="J635" s="667"/>
      <c r="K635" s="135"/>
      <c r="L635" s="667"/>
      <c r="M635" s="135"/>
      <c r="N635" s="411"/>
      <c r="O635" s="411"/>
      <c r="P635" s="414"/>
      <c r="Q635" s="417"/>
      <c r="R635" s="417"/>
      <c r="S635" s="420">
        <f t="shared" ref="S635" si="118">IF(COUNTIF(J635:M637,"CUMPLE")&gt;=1,(G635*I635),0)* (IF(N635="PRESENTÓ CERTIFICADO",1,0))* (IF(O635="ACORDE A ITEM 5.2.1 (T.R.)",1,0) )* ( IF(OR(Q635="SIN OBSERVACIÓN", Q635="REQUERIMIENTOS SUBSANADOS"),1,0)) *(IF(OR(R635="NINGUNO", R635="CUMPLEN CON LO SOLICITADO"),1,0))</f>
        <v>0</v>
      </c>
      <c r="T635" s="449"/>
    </row>
    <row r="636" spans="2:20" ht="30" hidden="1" customHeight="1">
      <c r="B636" s="496"/>
      <c r="C636" s="400"/>
      <c r="D636" s="400"/>
      <c r="E636" s="400"/>
      <c r="F636" s="400"/>
      <c r="G636" s="403"/>
      <c r="H636" s="406"/>
      <c r="I636" s="409"/>
      <c r="J636" s="667"/>
      <c r="K636" s="135"/>
      <c r="L636" s="667"/>
      <c r="M636" s="135"/>
      <c r="N636" s="412"/>
      <c r="O636" s="412"/>
      <c r="P636" s="415"/>
      <c r="Q636" s="418"/>
      <c r="R636" s="418"/>
      <c r="S636" s="421"/>
      <c r="T636" s="449"/>
    </row>
    <row r="637" spans="2:20" ht="30" hidden="1" customHeight="1">
      <c r="B637" s="497"/>
      <c r="C637" s="401"/>
      <c r="D637" s="401"/>
      <c r="E637" s="401"/>
      <c r="F637" s="401"/>
      <c r="G637" s="404"/>
      <c r="H637" s="407"/>
      <c r="I637" s="410"/>
      <c r="J637" s="667"/>
      <c r="K637" s="135"/>
      <c r="L637" s="667"/>
      <c r="M637" s="135"/>
      <c r="N637" s="413"/>
      <c r="O637" s="413"/>
      <c r="P637" s="416"/>
      <c r="Q637" s="419"/>
      <c r="R637" s="419"/>
      <c r="S637" s="422"/>
      <c r="T637" s="449"/>
    </row>
    <row r="638" spans="2:20" ht="30" hidden="1" customHeight="1">
      <c r="B638" s="495">
        <v>4</v>
      </c>
      <c r="C638" s="433"/>
      <c r="D638" s="433"/>
      <c r="E638" s="433"/>
      <c r="F638" s="433"/>
      <c r="G638" s="436"/>
      <c r="H638" s="405"/>
      <c r="I638" s="439"/>
      <c r="J638" s="667"/>
      <c r="K638" s="135"/>
      <c r="L638" s="667"/>
      <c r="M638" s="135"/>
      <c r="N638" s="411"/>
      <c r="O638" s="411"/>
      <c r="P638" s="442"/>
      <c r="Q638" s="445"/>
      <c r="R638" s="445"/>
      <c r="S638" s="420">
        <f t="shared" ref="S638" si="119">IF(COUNTIF(J638:M640,"CUMPLE")&gt;=1,(G638*I638),0)* (IF(N638="PRESENTÓ CERTIFICADO",1,0))* (IF(O638="ACORDE A ITEM 5.2.1 (T.R.)",1,0) )* ( IF(OR(Q638="SIN OBSERVACIÓN", Q638="REQUERIMIENTOS SUBSANADOS"),1,0)) *(IF(OR(R638="NINGUNO", R638="CUMPLEN CON LO SOLICITADO"),1,0))</f>
        <v>0</v>
      </c>
      <c r="T638" s="449"/>
    </row>
    <row r="639" spans="2:20" ht="30" hidden="1" customHeight="1">
      <c r="B639" s="496"/>
      <c r="C639" s="434"/>
      <c r="D639" s="434"/>
      <c r="E639" s="434"/>
      <c r="F639" s="434"/>
      <c r="G639" s="437"/>
      <c r="H639" s="406"/>
      <c r="I639" s="440"/>
      <c r="J639" s="667"/>
      <c r="K639" s="135"/>
      <c r="L639" s="667"/>
      <c r="M639" s="135"/>
      <c r="N639" s="412"/>
      <c r="O639" s="412"/>
      <c r="P639" s="443"/>
      <c r="Q639" s="446"/>
      <c r="R639" s="446"/>
      <c r="S639" s="421"/>
      <c r="T639" s="449"/>
    </row>
    <row r="640" spans="2:20" ht="30" hidden="1" customHeight="1">
      <c r="B640" s="497"/>
      <c r="C640" s="435"/>
      <c r="D640" s="435"/>
      <c r="E640" s="435"/>
      <c r="F640" s="435"/>
      <c r="G640" s="438"/>
      <c r="H640" s="407"/>
      <c r="I640" s="441"/>
      <c r="J640" s="667"/>
      <c r="K640" s="135"/>
      <c r="L640" s="667"/>
      <c r="M640" s="135"/>
      <c r="N640" s="413"/>
      <c r="O640" s="413"/>
      <c r="P640" s="444"/>
      <c r="Q640" s="447"/>
      <c r="R640" s="447"/>
      <c r="S640" s="422"/>
      <c r="T640" s="449"/>
    </row>
    <row r="641" spans="2:20" ht="30" hidden="1" customHeight="1">
      <c r="B641" s="495">
        <v>5</v>
      </c>
      <c r="C641" s="399"/>
      <c r="D641" s="399"/>
      <c r="E641" s="399"/>
      <c r="F641" s="399"/>
      <c r="G641" s="402"/>
      <c r="H641" s="405"/>
      <c r="I641" s="408"/>
      <c r="J641" s="667"/>
      <c r="K641" s="135"/>
      <c r="L641" s="667"/>
      <c r="M641" s="135"/>
      <c r="N641" s="411"/>
      <c r="O641" s="411"/>
      <c r="P641" s="414"/>
      <c r="Q641" s="417"/>
      <c r="R641" s="417"/>
      <c r="S641" s="420">
        <f t="shared" ref="S641" si="120">IF(COUNTIF(J641:M643,"CUMPLE")&gt;=1,(G641*I641),0)* (IF(N641="PRESENTÓ CERTIFICADO",1,0))* (IF(O641="ACORDE A ITEM 5.2.1 (T.R.)",1,0) )* ( IF(OR(Q641="SIN OBSERVACIÓN", Q641="REQUERIMIENTOS SUBSANADOS"),1,0)) *(IF(OR(R641="NINGUNO", R641="CUMPLEN CON LO SOLICITADO"),1,0))</f>
        <v>0</v>
      </c>
      <c r="T641" s="449"/>
    </row>
    <row r="642" spans="2:20" ht="30" hidden="1" customHeight="1">
      <c r="B642" s="496"/>
      <c r="C642" s="400"/>
      <c r="D642" s="400"/>
      <c r="E642" s="400"/>
      <c r="F642" s="400"/>
      <c r="G642" s="403"/>
      <c r="H642" s="406"/>
      <c r="I642" s="409"/>
      <c r="J642" s="667"/>
      <c r="K642" s="135"/>
      <c r="L642" s="667"/>
      <c r="M642" s="135"/>
      <c r="N642" s="412"/>
      <c r="O642" s="412"/>
      <c r="P642" s="415"/>
      <c r="Q642" s="418"/>
      <c r="R642" s="418"/>
      <c r="S642" s="421"/>
      <c r="T642" s="449"/>
    </row>
    <row r="643" spans="2:20" ht="30" hidden="1" customHeight="1">
      <c r="B643" s="497"/>
      <c r="C643" s="401"/>
      <c r="D643" s="401"/>
      <c r="E643" s="401"/>
      <c r="F643" s="401"/>
      <c r="G643" s="404"/>
      <c r="H643" s="407"/>
      <c r="I643" s="410"/>
      <c r="J643" s="667"/>
      <c r="K643" s="135"/>
      <c r="L643" s="667"/>
      <c r="M643" s="135"/>
      <c r="N643" s="413"/>
      <c r="O643" s="413"/>
      <c r="P643" s="416"/>
      <c r="Q643" s="419"/>
      <c r="R643" s="419"/>
      <c r="S643" s="422"/>
      <c r="T643" s="450"/>
    </row>
    <row r="644" spans="2:20" ht="30" hidden="1" customHeight="1">
      <c r="B644" s="423" t="str">
        <f>IF(S645=" "," ",IF(S645&gt;=$H$6,"CUMPLE CON LA EXPERIENCIA REQUERIDA","NO CUMPLE CON LA EXPERIENCIA REQUERIDA"))</f>
        <v>NO CUMPLE CON LA EXPERIENCIA REQUERIDA</v>
      </c>
      <c r="C644" s="424"/>
      <c r="D644" s="424"/>
      <c r="E644" s="424"/>
      <c r="F644" s="424"/>
      <c r="G644" s="424"/>
      <c r="H644" s="424"/>
      <c r="I644" s="424"/>
      <c r="J644" s="424"/>
      <c r="K644" s="424"/>
      <c r="L644" s="424"/>
      <c r="M644" s="424"/>
      <c r="N644" s="424"/>
      <c r="O644" s="425"/>
      <c r="P644" s="429" t="s">
        <v>21</v>
      </c>
      <c r="Q644" s="430"/>
      <c r="R644" s="7"/>
      <c r="S644" s="6">
        <f>IF(T629="SI",SUM(S629:S643),0)</f>
        <v>0</v>
      </c>
      <c r="T644" s="431" t="str">
        <f>IF(S645=" "," ",IF(S645&gt;=$H$6,"CUMPLE","NO CUMPLE"))</f>
        <v>NO CUMPLE</v>
      </c>
    </row>
    <row r="645" spans="2:20" ht="30" hidden="1" customHeight="1">
      <c r="B645" s="426"/>
      <c r="C645" s="427"/>
      <c r="D645" s="427"/>
      <c r="E645" s="427"/>
      <c r="F645" s="427"/>
      <c r="G645" s="427"/>
      <c r="H645" s="427"/>
      <c r="I645" s="427"/>
      <c r="J645" s="427"/>
      <c r="K645" s="427"/>
      <c r="L645" s="427"/>
      <c r="M645" s="427"/>
      <c r="N645" s="427"/>
      <c r="O645" s="428"/>
      <c r="P645" s="429" t="s">
        <v>23</v>
      </c>
      <c r="Q645" s="430"/>
      <c r="R645" s="7"/>
      <c r="S645" s="74">
        <f>IFERROR((S644/$P$6)," ")</f>
        <v>0</v>
      </c>
      <c r="T645" s="432"/>
    </row>
    <row r="646" spans="2:20" ht="30" hidden="1" customHeight="1"/>
    <row r="647" spans="2:20" ht="30" hidden="1" customHeight="1"/>
    <row r="648" spans="2:20" ht="30" hidden="1" customHeight="1">
      <c r="B648" s="94">
        <v>30</v>
      </c>
      <c r="C648" s="486" t="s">
        <v>75</v>
      </c>
      <c r="D648" s="487"/>
      <c r="E648" s="488"/>
      <c r="F648" s="489" t="str">
        <f>IFERROR(VLOOKUP(B648,LISTA_OFERENTES,2,FALSE)," ")</f>
        <v>O15</v>
      </c>
      <c r="G648" s="490"/>
      <c r="H648" s="490"/>
      <c r="I648" s="490"/>
      <c r="J648" s="490"/>
      <c r="K648" s="490"/>
      <c r="L648" s="490"/>
      <c r="M648" s="490"/>
      <c r="N648" s="490"/>
      <c r="O648" s="491"/>
      <c r="P648" s="492" t="s">
        <v>102</v>
      </c>
      <c r="Q648" s="493"/>
      <c r="R648" s="494"/>
      <c r="S648" s="1">
        <f>5-(INT(COUNTBLANK(C651:C665))-10)</f>
        <v>0</v>
      </c>
      <c r="T648" s="2"/>
    </row>
    <row r="649" spans="2:20" ht="30" hidden="1" customHeight="1">
      <c r="B649" s="460" t="s">
        <v>43</v>
      </c>
      <c r="C649" s="462" t="s">
        <v>14</v>
      </c>
      <c r="D649" s="462" t="s">
        <v>15</v>
      </c>
      <c r="E649" s="462" t="s">
        <v>16</v>
      </c>
      <c r="F649" s="462" t="s">
        <v>17</v>
      </c>
      <c r="G649" s="462" t="s">
        <v>18</v>
      </c>
      <c r="H649" s="462" t="s">
        <v>19</v>
      </c>
      <c r="I649" s="462" t="s">
        <v>20</v>
      </c>
      <c r="J649" s="464" t="s">
        <v>50</v>
      </c>
      <c r="K649" s="465"/>
      <c r="L649" s="465"/>
      <c r="M649" s="466"/>
      <c r="N649" s="462" t="s">
        <v>76</v>
      </c>
      <c r="O649" s="462" t="s">
        <v>77</v>
      </c>
      <c r="P649" s="4" t="s">
        <v>78</v>
      </c>
      <c r="Q649" s="4"/>
      <c r="R649" s="462" t="s">
        <v>79</v>
      </c>
      <c r="S649" s="462" t="s">
        <v>80</v>
      </c>
      <c r="T649" s="462" t="str">
        <f>T341</f>
        <v>CUMPLE CON EL REQUERIMIENTO OBLIGATORIO DE QUE CADA CERTIFICADO DEBE ESTAR SOPORTADO EN MÍNIMO DOS DE LOS CÓDIGOS UNSPSC?</v>
      </c>
    </row>
    <row r="650" spans="2:20" ht="56.25" hidden="1" customHeight="1">
      <c r="B650" s="461"/>
      <c r="C650" s="463"/>
      <c r="D650" s="463"/>
      <c r="E650" s="463"/>
      <c r="F650" s="463"/>
      <c r="G650" s="463"/>
      <c r="H650" s="463"/>
      <c r="I650" s="463"/>
      <c r="J650" s="467" t="s">
        <v>82</v>
      </c>
      <c r="K650" s="468"/>
      <c r="L650" s="468"/>
      <c r="M650" s="469"/>
      <c r="N650" s="463"/>
      <c r="O650" s="463"/>
      <c r="P650" s="3" t="s">
        <v>12</v>
      </c>
      <c r="Q650" s="3" t="s">
        <v>81</v>
      </c>
      <c r="R650" s="463"/>
      <c r="S650" s="463"/>
      <c r="T650" s="463"/>
    </row>
    <row r="651" spans="2:20" ht="30" hidden="1" customHeight="1">
      <c r="B651" s="495">
        <v>1</v>
      </c>
      <c r="C651" s="399"/>
      <c r="D651" s="399"/>
      <c r="E651" s="399"/>
      <c r="F651" s="399"/>
      <c r="G651" s="402"/>
      <c r="H651" s="405"/>
      <c r="I651" s="408"/>
      <c r="J651" s="667"/>
      <c r="K651" s="135"/>
      <c r="L651" s="667"/>
      <c r="M651" s="135"/>
      <c r="N651" s="411"/>
      <c r="O651" s="411"/>
      <c r="P651" s="414"/>
      <c r="Q651" s="417"/>
      <c r="R651" s="417"/>
      <c r="S651" s="420">
        <f>IF(COUNTIF(J651:M653,"CUMPLE")&gt;=1,(G651*I651),0)* (IF(N651="PRESENTÓ CERTIFICADO",1,0))* (IF(O651="ACORDE A ITEM 5.2.1 (T.R.)",1,0) )* ( IF(OR(Q651="SIN OBSERVACIÓN", Q651="REQUERIMIENTOS SUBSANADOS"),1,0)) *(IF(OR(R651="NINGUNO", R651="CUMPLEN CON LO SOLICITADO"),1,0))</f>
        <v>0</v>
      </c>
      <c r="T651" s="448"/>
    </row>
    <row r="652" spans="2:20" ht="30" hidden="1" customHeight="1">
      <c r="B652" s="496"/>
      <c r="C652" s="400"/>
      <c r="D652" s="400"/>
      <c r="E652" s="400"/>
      <c r="F652" s="400"/>
      <c r="G652" s="403"/>
      <c r="H652" s="406"/>
      <c r="I652" s="409"/>
      <c r="J652" s="667"/>
      <c r="K652" s="135"/>
      <c r="L652" s="667"/>
      <c r="M652" s="135"/>
      <c r="N652" s="412"/>
      <c r="O652" s="412"/>
      <c r="P652" s="415"/>
      <c r="Q652" s="418"/>
      <c r="R652" s="418"/>
      <c r="S652" s="421"/>
      <c r="T652" s="449"/>
    </row>
    <row r="653" spans="2:20" ht="30" hidden="1" customHeight="1">
      <c r="B653" s="497"/>
      <c r="C653" s="401"/>
      <c r="D653" s="401"/>
      <c r="E653" s="401"/>
      <c r="F653" s="401"/>
      <c r="G653" s="404"/>
      <c r="H653" s="407"/>
      <c r="I653" s="410"/>
      <c r="J653" s="667"/>
      <c r="K653" s="135"/>
      <c r="L653" s="667"/>
      <c r="M653" s="135"/>
      <c r="N653" s="413"/>
      <c r="O653" s="413"/>
      <c r="P653" s="416"/>
      <c r="Q653" s="419"/>
      <c r="R653" s="419"/>
      <c r="S653" s="422"/>
      <c r="T653" s="449"/>
    </row>
    <row r="654" spans="2:20" ht="30" hidden="1" customHeight="1">
      <c r="B654" s="495">
        <v>2</v>
      </c>
      <c r="C654" s="433"/>
      <c r="D654" s="433"/>
      <c r="E654" s="433"/>
      <c r="F654" s="433"/>
      <c r="G654" s="436"/>
      <c r="H654" s="405"/>
      <c r="I654" s="439"/>
      <c r="J654" s="667"/>
      <c r="K654" s="135"/>
      <c r="L654" s="667"/>
      <c r="M654" s="135"/>
      <c r="N654" s="411"/>
      <c r="O654" s="411"/>
      <c r="P654" s="442"/>
      <c r="Q654" s="445"/>
      <c r="R654" s="445"/>
      <c r="S654" s="420">
        <f t="shared" ref="S654" si="121">IF(COUNTIF(J654:M656,"CUMPLE")&gt;=1,(G654*I654),0)* (IF(N654="PRESENTÓ CERTIFICADO",1,0))* (IF(O654="ACORDE A ITEM 5.2.1 (T.R.)",1,0) )* ( IF(OR(Q654="SIN OBSERVACIÓN", Q654="REQUERIMIENTOS SUBSANADOS"),1,0)) *(IF(OR(R654="NINGUNO", R654="CUMPLEN CON LO SOLICITADO"),1,0))</f>
        <v>0</v>
      </c>
      <c r="T654" s="449"/>
    </row>
    <row r="655" spans="2:20" ht="30" hidden="1" customHeight="1">
      <c r="B655" s="496"/>
      <c r="C655" s="434"/>
      <c r="D655" s="434"/>
      <c r="E655" s="434"/>
      <c r="F655" s="434"/>
      <c r="G655" s="437"/>
      <c r="H655" s="406"/>
      <c r="I655" s="440"/>
      <c r="J655" s="667"/>
      <c r="K655" s="135"/>
      <c r="L655" s="667"/>
      <c r="M655" s="135"/>
      <c r="N655" s="412"/>
      <c r="O655" s="412"/>
      <c r="P655" s="443"/>
      <c r="Q655" s="446"/>
      <c r="R655" s="446"/>
      <c r="S655" s="421"/>
      <c r="T655" s="449"/>
    </row>
    <row r="656" spans="2:20" ht="30" hidden="1" customHeight="1">
      <c r="B656" s="497"/>
      <c r="C656" s="435"/>
      <c r="D656" s="435"/>
      <c r="E656" s="435"/>
      <c r="F656" s="435"/>
      <c r="G656" s="438"/>
      <c r="H656" s="407"/>
      <c r="I656" s="441"/>
      <c r="J656" s="667"/>
      <c r="K656" s="135"/>
      <c r="L656" s="667"/>
      <c r="M656" s="135"/>
      <c r="N656" s="413"/>
      <c r="O656" s="413"/>
      <c r="P656" s="444"/>
      <c r="Q656" s="447"/>
      <c r="R656" s="447"/>
      <c r="S656" s="422"/>
      <c r="T656" s="449"/>
    </row>
    <row r="657" spans="2:20" ht="30" hidden="1" customHeight="1">
      <c r="B657" s="495">
        <v>3</v>
      </c>
      <c r="C657" s="399"/>
      <c r="D657" s="399"/>
      <c r="E657" s="399"/>
      <c r="F657" s="399"/>
      <c r="G657" s="402"/>
      <c r="H657" s="405"/>
      <c r="I657" s="408"/>
      <c r="J657" s="667"/>
      <c r="K657" s="135"/>
      <c r="L657" s="667"/>
      <c r="M657" s="135"/>
      <c r="N657" s="411"/>
      <c r="O657" s="411"/>
      <c r="P657" s="414"/>
      <c r="Q657" s="417"/>
      <c r="R657" s="417"/>
      <c r="S657" s="420">
        <f t="shared" ref="S657" si="122">IF(COUNTIF(J657:M659,"CUMPLE")&gt;=1,(G657*I657),0)* (IF(N657="PRESENTÓ CERTIFICADO",1,0))* (IF(O657="ACORDE A ITEM 5.2.1 (T.R.)",1,0) )* ( IF(OR(Q657="SIN OBSERVACIÓN", Q657="REQUERIMIENTOS SUBSANADOS"),1,0)) *(IF(OR(R657="NINGUNO", R657="CUMPLEN CON LO SOLICITADO"),1,0))</f>
        <v>0</v>
      </c>
      <c r="T657" s="449"/>
    </row>
    <row r="658" spans="2:20" ht="30" hidden="1" customHeight="1">
      <c r="B658" s="496"/>
      <c r="C658" s="400"/>
      <c r="D658" s="400"/>
      <c r="E658" s="400"/>
      <c r="F658" s="400"/>
      <c r="G658" s="403"/>
      <c r="H658" s="406"/>
      <c r="I658" s="409"/>
      <c r="J658" s="667"/>
      <c r="K658" s="135"/>
      <c r="L658" s="667"/>
      <c r="M658" s="135"/>
      <c r="N658" s="412"/>
      <c r="O658" s="412"/>
      <c r="P658" s="415"/>
      <c r="Q658" s="418"/>
      <c r="R658" s="418"/>
      <c r="S658" s="421"/>
      <c r="T658" s="449"/>
    </row>
    <row r="659" spans="2:20" ht="30" hidden="1" customHeight="1">
      <c r="B659" s="497"/>
      <c r="C659" s="401"/>
      <c r="D659" s="401"/>
      <c r="E659" s="401"/>
      <c r="F659" s="401"/>
      <c r="G659" s="404"/>
      <c r="H659" s="407"/>
      <c r="I659" s="410"/>
      <c r="J659" s="667"/>
      <c r="K659" s="135"/>
      <c r="L659" s="667"/>
      <c r="M659" s="135"/>
      <c r="N659" s="413"/>
      <c r="O659" s="413"/>
      <c r="P659" s="416"/>
      <c r="Q659" s="419"/>
      <c r="R659" s="419"/>
      <c r="S659" s="422"/>
      <c r="T659" s="449"/>
    </row>
    <row r="660" spans="2:20" ht="30" hidden="1" customHeight="1">
      <c r="B660" s="495">
        <v>4</v>
      </c>
      <c r="C660" s="433"/>
      <c r="D660" s="433"/>
      <c r="E660" s="433"/>
      <c r="F660" s="433"/>
      <c r="G660" s="436"/>
      <c r="H660" s="405"/>
      <c r="I660" s="439"/>
      <c r="J660" s="667"/>
      <c r="K660" s="135"/>
      <c r="L660" s="667"/>
      <c r="M660" s="135"/>
      <c r="N660" s="411"/>
      <c r="O660" s="411"/>
      <c r="P660" s="442"/>
      <c r="Q660" s="445"/>
      <c r="R660" s="445"/>
      <c r="S660" s="420">
        <f t="shared" ref="S660" si="123">IF(COUNTIF(J660:M662,"CUMPLE")&gt;=1,(G660*I660),0)* (IF(N660="PRESENTÓ CERTIFICADO",1,0))* (IF(O660="ACORDE A ITEM 5.2.1 (T.R.)",1,0) )* ( IF(OR(Q660="SIN OBSERVACIÓN", Q660="REQUERIMIENTOS SUBSANADOS"),1,0)) *(IF(OR(R660="NINGUNO", R660="CUMPLEN CON LO SOLICITADO"),1,0))</f>
        <v>0</v>
      </c>
      <c r="T660" s="449"/>
    </row>
    <row r="661" spans="2:20" ht="30" hidden="1" customHeight="1">
      <c r="B661" s="496"/>
      <c r="C661" s="434"/>
      <c r="D661" s="434"/>
      <c r="E661" s="434"/>
      <c r="F661" s="434"/>
      <c r="G661" s="437"/>
      <c r="H661" s="406"/>
      <c r="I661" s="440"/>
      <c r="J661" s="667"/>
      <c r="K661" s="135"/>
      <c r="L661" s="667"/>
      <c r="M661" s="135"/>
      <c r="N661" s="412"/>
      <c r="O661" s="412"/>
      <c r="P661" s="443"/>
      <c r="Q661" s="446"/>
      <c r="R661" s="446"/>
      <c r="S661" s="421"/>
      <c r="T661" s="449"/>
    </row>
    <row r="662" spans="2:20" ht="30" hidden="1" customHeight="1">
      <c r="B662" s="497"/>
      <c r="C662" s="435"/>
      <c r="D662" s="435"/>
      <c r="E662" s="435"/>
      <c r="F662" s="435"/>
      <c r="G662" s="438"/>
      <c r="H662" s="407"/>
      <c r="I662" s="441"/>
      <c r="J662" s="667"/>
      <c r="K662" s="135"/>
      <c r="L662" s="667"/>
      <c r="M662" s="135"/>
      <c r="N662" s="413"/>
      <c r="O662" s="413"/>
      <c r="P662" s="444"/>
      <c r="Q662" s="447"/>
      <c r="R662" s="447"/>
      <c r="S662" s="422"/>
      <c r="T662" s="449"/>
    </row>
    <row r="663" spans="2:20" ht="30" hidden="1" customHeight="1">
      <c r="B663" s="495">
        <v>5</v>
      </c>
      <c r="C663" s="399"/>
      <c r="D663" s="399"/>
      <c r="E663" s="399"/>
      <c r="F663" s="399"/>
      <c r="G663" s="402"/>
      <c r="H663" s="405"/>
      <c r="I663" s="408"/>
      <c r="J663" s="667"/>
      <c r="K663" s="135"/>
      <c r="L663" s="667"/>
      <c r="M663" s="135"/>
      <c r="N663" s="411"/>
      <c r="O663" s="411"/>
      <c r="P663" s="414"/>
      <c r="Q663" s="417"/>
      <c r="R663" s="417"/>
      <c r="S663" s="420">
        <f t="shared" ref="S663" si="124">IF(COUNTIF(J663:M665,"CUMPLE")&gt;=1,(G663*I663),0)* (IF(N663="PRESENTÓ CERTIFICADO",1,0))* (IF(O663="ACORDE A ITEM 5.2.1 (T.R.)",1,0) )* ( IF(OR(Q663="SIN OBSERVACIÓN", Q663="REQUERIMIENTOS SUBSANADOS"),1,0)) *(IF(OR(R663="NINGUNO", R663="CUMPLEN CON LO SOLICITADO"),1,0))</f>
        <v>0</v>
      </c>
      <c r="T663" s="449"/>
    </row>
    <row r="664" spans="2:20" ht="30" hidden="1" customHeight="1">
      <c r="B664" s="496"/>
      <c r="C664" s="400"/>
      <c r="D664" s="400"/>
      <c r="E664" s="400"/>
      <c r="F664" s="400"/>
      <c r="G664" s="403"/>
      <c r="H664" s="406"/>
      <c r="I664" s="409"/>
      <c r="J664" s="667"/>
      <c r="K664" s="135"/>
      <c r="L664" s="667"/>
      <c r="M664" s="135"/>
      <c r="N664" s="412"/>
      <c r="O664" s="412"/>
      <c r="P664" s="415"/>
      <c r="Q664" s="418"/>
      <c r="R664" s="418"/>
      <c r="S664" s="421"/>
      <c r="T664" s="449"/>
    </row>
    <row r="665" spans="2:20" ht="30" hidden="1" customHeight="1">
      <c r="B665" s="497"/>
      <c r="C665" s="401"/>
      <c r="D665" s="401"/>
      <c r="E665" s="401"/>
      <c r="F665" s="401"/>
      <c r="G665" s="404"/>
      <c r="H665" s="407"/>
      <c r="I665" s="410"/>
      <c r="J665" s="667"/>
      <c r="K665" s="135"/>
      <c r="L665" s="667"/>
      <c r="M665" s="135"/>
      <c r="N665" s="413"/>
      <c r="O665" s="413"/>
      <c r="P665" s="416"/>
      <c r="Q665" s="419"/>
      <c r="R665" s="419"/>
      <c r="S665" s="422"/>
      <c r="T665" s="450"/>
    </row>
    <row r="666" spans="2:20" ht="30" hidden="1" customHeight="1">
      <c r="B666" s="423" t="str">
        <f>IF(S667=" "," ",IF(S667&gt;=$H$6,"CUMPLE CON LA EXPERIENCIA REQUERIDA","NO CUMPLE CON LA EXPERIENCIA REQUERIDA"))</f>
        <v>NO CUMPLE CON LA EXPERIENCIA REQUERIDA</v>
      </c>
      <c r="C666" s="424"/>
      <c r="D666" s="424"/>
      <c r="E666" s="424"/>
      <c r="F666" s="424"/>
      <c r="G666" s="424"/>
      <c r="H666" s="424"/>
      <c r="I666" s="424"/>
      <c r="J666" s="424"/>
      <c r="K666" s="424"/>
      <c r="L666" s="424"/>
      <c r="M666" s="424"/>
      <c r="N666" s="424"/>
      <c r="O666" s="425"/>
      <c r="P666" s="429" t="s">
        <v>21</v>
      </c>
      <c r="Q666" s="430"/>
      <c r="R666" s="7"/>
      <c r="S666" s="6">
        <f>IF(T651="SI",SUM(S651:S665),0)</f>
        <v>0</v>
      </c>
      <c r="T666" s="431" t="str">
        <f>IF(S667=" "," ",IF(S667&gt;=$H$6,"CUMPLE","NO CUMPLE"))</f>
        <v>NO CUMPLE</v>
      </c>
    </row>
    <row r="667" spans="2:20" ht="30" hidden="1" customHeight="1">
      <c r="B667" s="426"/>
      <c r="C667" s="427"/>
      <c r="D667" s="427"/>
      <c r="E667" s="427"/>
      <c r="F667" s="427"/>
      <c r="G667" s="427"/>
      <c r="H667" s="427"/>
      <c r="I667" s="427"/>
      <c r="J667" s="427"/>
      <c r="K667" s="427"/>
      <c r="L667" s="427"/>
      <c r="M667" s="427"/>
      <c r="N667" s="427"/>
      <c r="O667" s="428"/>
      <c r="P667" s="429" t="s">
        <v>23</v>
      </c>
      <c r="Q667" s="430"/>
      <c r="R667" s="7"/>
      <c r="S667" s="74">
        <f>IFERROR((S666/$P$6)," ")</f>
        <v>0</v>
      </c>
      <c r="T667" s="432"/>
    </row>
    <row r="668" spans="2:20" ht="30" hidden="1" customHeight="1"/>
    <row r="669" spans="2:20" ht="30" hidden="1" customHeight="1"/>
    <row r="670" spans="2:20" ht="30" hidden="1" customHeight="1"/>
  </sheetData>
  <sheetProtection algorithmName="SHA-512" hashValue="TrZXjGYjTNpvQ8k3YRlUk12zJY/iG/nC89g+rXsOcnBd5bOI2aGT7zUOENHncfy/bYCOSJqpXp5F4mM9LiruvQ==" saltValue="b+hZo8g588H+vJ2BzGSWCw==" spinCount="100000" sheet="1" objects="1" scenarios="1"/>
  <mergeCells count="2800">
    <mergeCell ref="T666:T667"/>
    <mergeCell ref="P667:Q667"/>
    <mergeCell ref="O663:O665"/>
    <mergeCell ref="P663:P665"/>
    <mergeCell ref="Q663:Q665"/>
    <mergeCell ref="R663:R665"/>
    <mergeCell ref="S663:S665"/>
    <mergeCell ref="B666:O667"/>
    <mergeCell ref="P666:Q666"/>
    <mergeCell ref="S660:S662"/>
    <mergeCell ref="B663:B665"/>
    <mergeCell ref="C663:C665"/>
    <mergeCell ref="D663:D665"/>
    <mergeCell ref="E663:E665"/>
    <mergeCell ref="F663:F665"/>
    <mergeCell ref="G663:G665"/>
    <mergeCell ref="H663:H665"/>
    <mergeCell ref="I663:I665"/>
    <mergeCell ref="N663:N665"/>
    <mergeCell ref="I660:I662"/>
    <mergeCell ref="N660:N662"/>
    <mergeCell ref="O660:O662"/>
    <mergeCell ref="P660:P662"/>
    <mergeCell ref="Q660:Q662"/>
    <mergeCell ref="R660:R662"/>
    <mergeCell ref="T651:T665"/>
    <mergeCell ref="H654:H656"/>
    <mergeCell ref="I654:I656"/>
    <mergeCell ref="N654:N656"/>
    <mergeCell ref="N651:N653"/>
    <mergeCell ref="O651:O653"/>
    <mergeCell ref="P651:P653"/>
    <mergeCell ref="Q657:Q659"/>
    <mergeCell ref="R657:R659"/>
    <mergeCell ref="S657:S659"/>
    <mergeCell ref="B660:B662"/>
    <mergeCell ref="C660:C662"/>
    <mergeCell ref="D660:D662"/>
    <mergeCell ref="E660:E662"/>
    <mergeCell ref="F660:F662"/>
    <mergeCell ref="G660:G662"/>
    <mergeCell ref="H660:H662"/>
    <mergeCell ref="G657:G659"/>
    <mergeCell ref="H657:H659"/>
    <mergeCell ref="I657:I659"/>
    <mergeCell ref="N657:N659"/>
    <mergeCell ref="O657:O659"/>
    <mergeCell ref="P657:P659"/>
    <mergeCell ref="O654:O656"/>
    <mergeCell ref="P654:P656"/>
    <mergeCell ref="Q654:Q656"/>
    <mergeCell ref="R654:R656"/>
    <mergeCell ref="S654:S656"/>
    <mergeCell ref="B657:B659"/>
    <mergeCell ref="C657:C659"/>
    <mergeCell ref="D657:D659"/>
    <mergeCell ref="E657:E659"/>
    <mergeCell ref="F657:F659"/>
    <mergeCell ref="B654:B656"/>
    <mergeCell ref="C654:C656"/>
    <mergeCell ref="D654:D656"/>
    <mergeCell ref="E654:E656"/>
    <mergeCell ref="F654:F656"/>
    <mergeCell ref="G654:G656"/>
    <mergeCell ref="Q651:Q653"/>
    <mergeCell ref="R651:R653"/>
    <mergeCell ref="S651:S653"/>
    <mergeCell ref="T649:T650"/>
    <mergeCell ref="J650:M650"/>
    <mergeCell ref="B651:B653"/>
    <mergeCell ref="C651:C653"/>
    <mergeCell ref="D651:D653"/>
    <mergeCell ref="E651:E653"/>
    <mergeCell ref="F651:F653"/>
    <mergeCell ref="G651:G653"/>
    <mergeCell ref="H651:H653"/>
    <mergeCell ref="I651:I653"/>
    <mergeCell ref="I649:I650"/>
    <mergeCell ref="J649:M649"/>
    <mergeCell ref="N649:N650"/>
    <mergeCell ref="O649:O650"/>
    <mergeCell ref="R649:R650"/>
    <mergeCell ref="S649:S650"/>
    <mergeCell ref="C648:E648"/>
    <mergeCell ref="F648:O648"/>
    <mergeCell ref="P648:R648"/>
    <mergeCell ref="B649:B650"/>
    <mergeCell ref="C649:C650"/>
    <mergeCell ref="D649:D650"/>
    <mergeCell ref="E649:E650"/>
    <mergeCell ref="F649:F650"/>
    <mergeCell ref="G649:G650"/>
    <mergeCell ref="H649:H650"/>
    <mergeCell ref="R641:R643"/>
    <mergeCell ref="S641:S643"/>
    <mergeCell ref="B644:O645"/>
    <mergeCell ref="P644:Q644"/>
    <mergeCell ref="T644:T645"/>
    <mergeCell ref="P645:Q645"/>
    <mergeCell ref="H641:H643"/>
    <mergeCell ref="I641:I643"/>
    <mergeCell ref="N641:N643"/>
    <mergeCell ref="O641:O643"/>
    <mergeCell ref="P641:P643"/>
    <mergeCell ref="Q641:Q643"/>
    <mergeCell ref="B641:B643"/>
    <mergeCell ref="C641:C643"/>
    <mergeCell ref="D641:D643"/>
    <mergeCell ref="E641:E643"/>
    <mergeCell ref="F641:F643"/>
    <mergeCell ref="G641:G643"/>
    <mergeCell ref="D638:D640"/>
    <mergeCell ref="E638:E640"/>
    <mergeCell ref="F638:F640"/>
    <mergeCell ref="G638:G640"/>
    <mergeCell ref="H638:H640"/>
    <mergeCell ref="I638:I640"/>
    <mergeCell ref="H635:H637"/>
    <mergeCell ref="I635:I637"/>
    <mergeCell ref="N635:N637"/>
    <mergeCell ref="O635:O637"/>
    <mergeCell ref="P635:P637"/>
    <mergeCell ref="Q635:Q637"/>
    <mergeCell ref="B635:B637"/>
    <mergeCell ref="C635:C637"/>
    <mergeCell ref="D635:D637"/>
    <mergeCell ref="E635:E637"/>
    <mergeCell ref="F635:F637"/>
    <mergeCell ref="G635:G637"/>
    <mergeCell ref="N632:N634"/>
    <mergeCell ref="O632:O634"/>
    <mergeCell ref="P632:P634"/>
    <mergeCell ref="Q632:Q634"/>
    <mergeCell ref="R632:R634"/>
    <mergeCell ref="S632:S634"/>
    <mergeCell ref="S629:S631"/>
    <mergeCell ref="T629:T643"/>
    <mergeCell ref="B632:B634"/>
    <mergeCell ref="C632:C634"/>
    <mergeCell ref="D632:D634"/>
    <mergeCell ref="E632:E634"/>
    <mergeCell ref="F632:F634"/>
    <mergeCell ref="G632:G634"/>
    <mergeCell ref="H632:H634"/>
    <mergeCell ref="I632:I634"/>
    <mergeCell ref="I629:I631"/>
    <mergeCell ref="N629:N631"/>
    <mergeCell ref="O629:O631"/>
    <mergeCell ref="P629:P631"/>
    <mergeCell ref="Q629:Q631"/>
    <mergeCell ref="R629:R631"/>
    <mergeCell ref="N638:N640"/>
    <mergeCell ref="O638:O640"/>
    <mergeCell ref="P638:P640"/>
    <mergeCell ref="Q638:Q640"/>
    <mergeCell ref="R638:R640"/>
    <mergeCell ref="S638:S640"/>
    <mergeCell ref="R635:R637"/>
    <mergeCell ref="S635:S637"/>
    <mergeCell ref="B638:B640"/>
    <mergeCell ref="C638:C640"/>
    <mergeCell ref="S627:S628"/>
    <mergeCell ref="T627:T628"/>
    <mergeCell ref="J628:M628"/>
    <mergeCell ref="B629:B631"/>
    <mergeCell ref="C629:C631"/>
    <mergeCell ref="D629:D631"/>
    <mergeCell ref="E629:E631"/>
    <mergeCell ref="F629:F631"/>
    <mergeCell ref="G629:G631"/>
    <mergeCell ref="H629:H631"/>
    <mergeCell ref="H627:H628"/>
    <mergeCell ref="I627:I628"/>
    <mergeCell ref="J627:M627"/>
    <mergeCell ref="N627:N628"/>
    <mergeCell ref="O627:O628"/>
    <mergeCell ref="R627:R628"/>
    <mergeCell ref="B627:B628"/>
    <mergeCell ref="C627:C628"/>
    <mergeCell ref="D627:D628"/>
    <mergeCell ref="E627:E628"/>
    <mergeCell ref="F627:F628"/>
    <mergeCell ref="G627:G628"/>
    <mergeCell ref="S619:S621"/>
    <mergeCell ref="B622:O623"/>
    <mergeCell ref="P622:Q622"/>
    <mergeCell ref="T622:T623"/>
    <mergeCell ref="P623:Q623"/>
    <mergeCell ref="C626:E626"/>
    <mergeCell ref="F626:O626"/>
    <mergeCell ref="P626:R626"/>
    <mergeCell ref="I619:I621"/>
    <mergeCell ref="N619:N621"/>
    <mergeCell ref="O619:O621"/>
    <mergeCell ref="P619:P621"/>
    <mergeCell ref="Q619:Q621"/>
    <mergeCell ref="R619:R621"/>
    <mergeCell ref="Q616:Q618"/>
    <mergeCell ref="R616:R618"/>
    <mergeCell ref="S616:S618"/>
    <mergeCell ref="B619:B621"/>
    <mergeCell ref="C619:C621"/>
    <mergeCell ref="D619:D621"/>
    <mergeCell ref="E619:E621"/>
    <mergeCell ref="F619:F621"/>
    <mergeCell ref="G619:G621"/>
    <mergeCell ref="H619:H621"/>
    <mergeCell ref="G616:G618"/>
    <mergeCell ref="H616:H618"/>
    <mergeCell ref="I616:I618"/>
    <mergeCell ref="N616:N618"/>
    <mergeCell ref="O616:O618"/>
    <mergeCell ref="P616:P618"/>
    <mergeCell ref="O613:O615"/>
    <mergeCell ref="P613:P615"/>
    <mergeCell ref="Q613:Q615"/>
    <mergeCell ref="R613:R615"/>
    <mergeCell ref="S613:S615"/>
    <mergeCell ref="B616:B618"/>
    <mergeCell ref="C616:C618"/>
    <mergeCell ref="D616:D618"/>
    <mergeCell ref="E616:E618"/>
    <mergeCell ref="F616:F618"/>
    <mergeCell ref="S610:S612"/>
    <mergeCell ref="B613:B615"/>
    <mergeCell ref="C613:C615"/>
    <mergeCell ref="D613:D615"/>
    <mergeCell ref="E613:E615"/>
    <mergeCell ref="F613:F615"/>
    <mergeCell ref="G613:G615"/>
    <mergeCell ref="H613:H615"/>
    <mergeCell ref="I613:I615"/>
    <mergeCell ref="N613:N615"/>
    <mergeCell ref="I610:I612"/>
    <mergeCell ref="N610:N612"/>
    <mergeCell ref="O610:O612"/>
    <mergeCell ref="P610:P612"/>
    <mergeCell ref="Q610:Q612"/>
    <mergeCell ref="R610:R612"/>
    <mergeCell ref="R607:R609"/>
    <mergeCell ref="S607:S609"/>
    <mergeCell ref="T607:T621"/>
    <mergeCell ref="B610:B612"/>
    <mergeCell ref="C610:C612"/>
    <mergeCell ref="D610:D612"/>
    <mergeCell ref="E610:E612"/>
    <mergeCell ref="F610:F612"/>
    <mergeCell ref="G610:G612"/>
    <mergeCell ref="H610:H612"/>
    <mergeCell ref="H607:H609"/>
    <mergeCell ref="I607:I609"/>
    <mergeCell ref="N607:N609"/>
    <mergeCell ref="O607:O609"/>
    <mergeCell ref="P607:P609"/>
    <mergeCell ref="Q607:Q609"/>
    <mergeCell ref="R605:R606"/>
    <mergeCell ref="S605:S606"/>
    <mergeCell ref="T605:T606"/>
    <mergeCell ref="J606:M606"/>
    <mergeCell ref="B607:B609"/>
    <mergeCell ref="C607:C609"/>
    <mergeCell ref="D607:D609"/>
    <mergeCell ref="E607:E609"/>
    <mergeCell ref="F607:F609"/>
    <mergeCell ref="G607:G609"/>
    <mergeCell ref="G605:G606"/>
    <mergeCell ref="H605:H606"/>
    <mergeCell ref="I605:I606"/>
    <mergeCell ref="J605:M605"/>
    <mergeCell ref="N605:N606"/>
    <mergeCell ref="O605:O606"/>
    <mergeCell ref="T600:T601"/>
    <mergeCell ref="P601:Q601"/>
    <mergeCell ref="C604:E604"/>
    <mergeCell ref="F604:O604"/>
    <mergeCell ref="P604:R604"/>
    <mergeCell ref="B605:B606"/>
    <mergeCell ref="C605:C606"/>
    <mergeCell ref="D605:D606"/>
    <mergeCell ref="E605:E606"/>
    <mergeCell ref="F605:F606"/>
    <mergeCell ref="O597:O599"/>
    <mergeCell ref="P597:P599"/>
    <mergeCell ref="Q597:Q599"/>
    <mergeCell ref="R597:R599"/>
    <mergeCell ref="S597:S599"/>
    <mergeCell ref="B600:O601"/>
    <mergeCell ref="P600:Q600"/>
    <mergeCell ref="G597:G599"/>
    <mergeCell ref="H597:H599"/>
    <mergeCell ref="I597:I599"/>
    <mergeCell ref="N597:N599"/>
    <mergeCell ref="I594:I596"/>
    <mergeCell ref="N594:N596"/>
    <mergeCell ref="O594:O596"/>
    <mergeCell ref="P594:P596"/>
    <mergeCell ref="Q594:Q596"/>
    <mergeCell ref="R594:R596"/>
    <mergeCell ref="Q591:Q593"/>
    <mergeCell ref="R591:R593"/>
    <mergeCell ref="S591:S593"/>
    <mergeCell ref="B594:B596"/>
    <mergeCell ref="C594:C596"/>
    <mergeCell ref="D594:D596"/>
    <mergeCell ref="E594:E596"/>
    <mergeCell ref="F594:F596"/>
    <mergeCell ref="G594:G596"/>
    <mergeCell ref="H594:H596"/>
    <mergeCell ref="G591:G593"/>
    <mergeCell ref="H591:H593"/>
    <mergeCell ref="I591:I593"/>
    <mergeCell ref="N591:N593"/>
    <mergeCell ref="O591:O593"/>
    <mergeCell ref="P591:P593"/>
    <mergeCell ref="O588:O590"/>
    <mergeCell ref="P588:P590"/>
    <mergeCell ref="Q588:Q590"/>
    <mergeCell ref="R588:R590"/>
    <mergeCell ref="S588:S590"/>
    <mergeCell ref="B591:B593"/>
    <mergeCell ref="C591:C593"/>
    <mergeCell ref="D591:D593"/>
    <mergeCell ref="E591:E593"/>
    <mergeCell ref="F591:F593"/>
    <mergeCell ref="T585:T599"/>
    <mergeCell ref="B588:B590"/>
    <mergeCell ref="C588:C590"/>
    <mergeCell ref="D588:D590"/>
    <mergeCell ref="E588:E590"/>
    <mergeCell ref="F588:F590"/>
    <mergeCell ref="G588:G590"/>
    <mergeCell ref="H588:H590"/>
    <mergeCell ref="I588:I590"/>
    <mergeCell ref="N588:N590"/>
    <mergeCell ref="N585:N587"/>
    <mergeCell ref="O585:O587"/>
    <mergeCell ref="P585:P587"/>
    <mergeCell ref="Q585:Q587"/>
    <mergeCell ref="R585:R587"/>
    <mergeCell ref="S585:S587"/>
    <mergeCell ref="S594:S596"/>
    <mergeCell ref="B597:B599"/>
    <mergeCell ref="C597:C599"/>
    <mergeCell ref="D597:D599"/>
    <mergeCell ref="E597:E599"/>
    <mergeCell ref="F597:F599"/>
    <mergeCell ref="T583:T584"/>
    <mergeCell ref="J584:M584"/>
    <mergeCell ref="B585:B587"/>
    <mergeCell ref="C585:C587"/>
    <mergeCell ref="D585:D587"/>
    <mergeCell ref="E585:E587"/>
    <mergeCell ref="F585:F587"/>
    <mergeCell ref="G585:G587"/>
    <mergeCell ref="H585:H587"/>
    <mergeCell ref="I585:I587"/>
    <mergeCell ref="I583:I584"/>
    <mergeCell ref="J583:M583"/>
    <mergeCell ref="N583:N584"/>
    <mergeCell ref="O583:O584"/>
    <mergeCell ref="R583:R584"/>
    <mergeCell ref="S583:S584"/>
    <mergeCell ref="C582:E582"/>
    <mergeCell ref="F582:O582"/>
    <mergeCell ref="P582:R582"/>
    <mergeCell ref="B583:B584"/>
    <mergeCell ref="C583:C584"/>
    <mergeCell ref="D583:D584"/>
    <mergeCell ref="E583:E584"/>
    <mergeCell ref="F583:F584"/>
    <mergeCell ref="G583:G584"/>
    <mergeCell ref="H583:H584"/>
    <mergeCell ref="R575:R577"/>
    <mergeCell ref="S575:S577"/>
    <mergeCell ref="B578:O579"/>
    <mergeCell ref="P578:Q578"/>
    <mergeCell ref="T578:T579"/>
    <mergeCell ref="P579:Q579"/>
    <mergeCell ref="H575:H577"/>
    <mergeCell ref="I575:I577"/>
    <mergeCell ref="N575:N577"/>
    <mergeCell ref="O575:O577"/>
    <mergeCell ref="P575:P577"/>
    <mergeCell ref="Q575:Q577"/>
    <mergeCell ref="B575:B577"/>
    <mergeCell ref="C575:C577"/>
    <mergeCell ref="D575:D577"/>
    <mergeCell ref="E575:E577"/>
    <mergeCell ref="F575:F577"/>
    <mergeCell ref="G575:G577"/>
    <mergeCell ref="D572:D574"/>
    <mergeCell ref="E572:E574"/>
    <mergeCell ref="F572:F574"/>
    <mergeCell ref="G572:G574"/>
    <mergeCell ref="H572:H574"/>
    <mergeCell ref="I572:I574"/>
    <mergeCell ref="H569:H571"/>
    <mergeCell ref="I569:I571"/>
    <mergeCell ref="N569:N571"/>
    <mergeCell ref="O569:O571"/>
    <mergeCell ref="P569:P571"/>
    <mergeCell ref="Q569:Q571"/>
    <mergeCell ref="B569:B571"/>
    <mergeCell ref="C569:C571"/>
    <mergeCell ref="D569:D571"/>
    <mergeCell ref="E569:E571"/>
    <mergeCell ref="F569:F571"/>
    <mergeCell ref="G569:G571"/>
    <mergeCell ref="N566:N568"/>
    <mergeCell ref="O566:O568"/>
    <mergeCell ref="P566:P568"/>
    <mergeCell ref="Q566:Q568"/>
    <mergeCell ref="R566:R568"/>
    <mergeCell ref="S566:S568"/>
    <mergeCell ref="S563:S565"/>
    <mergeCell ref="T563:T577"/>
    <mergeCell ref="B566:B568"/>
    <mergeCell ref="C566:C568"/>
    <mergeCell ref="D566:D568"/>
    <mergeCell ref="E566:E568"/>
    <mergeCell ref="F566:F568"/>
    <mergeCell ref="G566:G568"/>
    <mergeCell ref="H566:H568"/>
    <mergeCell ref="I566:I568"/>
    <mergeCell ref="I563:I565"/>
    <mergeCell ref="N563:N565"/>
    <mergeCell ref="O563:O565"/>
    <mergeCell ref="P563:P565"/>
    <mergeCell ref="Q563:Q565"/>
    <mergeCell ref="R563:R565"/>
    <mergeCell ref="N572:N574"/>
    <mergeCell ref="O572:O574"/>
    <mergeCell ref="P572:P574"/>
    <mergeCell ref="Q572:Q574"/>
    <mergeCell ref="R572:R574"/>
    <mergeCell ref="S572:S574"/>
    <mergeCell ref="R569:R571"/>
    <mergeCell ref="S569:S571"/>
    <mergeCell ref="B572:B574"/>
    <mergeCell ref="C572:C574"/>
    <mergeCell ref="S561:S562"/>
    <mergeCell ref="T561:T562"/>
    <mergeCell ref="J562:M562"/>
    <mergeCell ref="B563:B565"/>
    <mergeCell ref="C563:C565"/>
    <mergeCell ref="D563:D565"/>
    <mergeCell ref="E563:E565"/>
    <mergeCell ref="F563:F565"/>
    <mergeCell ref="G563:G565"/>
    <mergeCell ref="H563:H565"/>
    <mergeCell ref="H561:H562"/>
    <mergeCell ref="I561:I562"/>
    <mergeCell ref="J561:M561"/>
    <mergeCell ref="N561:N562"/>
    <mergeCell ref="O561:O562"/>
    <mergeCell ref="R561:R562"/>
    <mergeCell ref="B561:B562"/>
    <mergeCell ref="C561:C562"/>
    <mergeCell ref="D561:D562"/>
    <mergeCell ref="E561:E562"/>
    <mergeCell ref="F561:F562"/>
    <mergeCell ref="G561:G562"/>
    <mergeCell ref="S553:S555"/>
    <mergeCell ref="B556:O557"/>
    <mergeCell ref="P556:Q556"/>
    <mergeCell ref="T556:T557"/>
    <mergeCell ref="P557:Q557"/>
    <mergeCell ref="C560:E560"/>
    <mergeCell ref="F560:O560"/>
    <mergeCell ref="P560:R560"/>
    <mergeCell ref="I553:I555"/>
    <mergeCell ref="N553:N555"/>
    <mergeCell ref="O553:O555"/>
    <mergeCell ref="P553:P555"/>
    <mergeCell ref="Q553:Q555"/>
    <mergeCell ref="R553:R555"/>
    <mergeCell ref="Q550:Q552"/>
    <mergeCell ref="R550:R552"/>
    <mergeCell ref="S550:S552"/>
    <mergeCell ref="B553:B555"/>
    <mergeCell ref="C553:C555"/>
    <mergeCell ref="D553:D555"/>
    <mergeCell ref="E553:E555"/>
    <mergeCell ref="F553:F555"/>
    <mergeCell ref="G553:G555"/>
    <mergeCell ref="H553:H555"/>
    <mergeCell ref="G550:G552"/>
    <mergeCell ref="H550:H552"/>
    <mergeCell ref="I550:I552"/>
    <mergeCell ref="N550:N552"/>
    <mergeCell ref="O550:O552"/>
    <mergeCell ref="P550:P552"/>
    <mergeCell ref="O547:O549"/>
    <mergeCell ref="P547:P549"/>
    <mergeCell ref="Q547:Q549"/>
    <mergeCell ref="R547:R549"/>
    <mergeCell ref="S547:S549"/>
    <mergeCell ref="B550:B552"/>
    <mergeCell ref="C550:C552"/>
    <mergeCell ref="D550:D552"/>
    <mergeCell ref="E550:E552"/>
    <mergeCell ref="F550:F552"/>
    <mergeCell ref="S544:S546"/>
    <mergeCell ref="B547:B549"/>
    <mergeCell ref="C547:C549"/>
    <mergeCell ref="D547:D549"/>
    <mergeCell ref="E547:E549"/>
    <mergeCell ref="F547:F549"/>
    <mergeCell ref="G547:G549"/>
    <mergeCell ref="H547:H549"/>
    <mergeCell ref="I547:I549"/>
    <mergeCell ref="N547:N549"/>
    <mergeCell ref="I544:I546"/>
    <mergeCell ref="N544:N546"/>
    <mergeCell ref="O544:O546"/>
    <mergeCell ref="P544:P546"/>
    <mergeCell ref="Q544:Q546"/>
    <mergeCell ref="R544:R546"/>
    <mergeCell ref="R541:R543"/>
    <mergeCell ref="S541:S543"/>
    <mergeCell ref="T541:T555"/>
    <mergeCell ref="B544:B546"/>
    <mergeCell ref="C544:C546"/>
    <mergeCell ref="D544:D546"/>
    <mergeCell ref="E544:E546"/>
    <mergeCell ref="F544:F546"/>
    <mergeCell ref="G544:G546"/>
    <mergeCell ref="H544:H546"/>
    <mergeCell ref="H541:H543"/>
    <mergeCell ref="I541:I543"/>
    <mergeCell ref="N541:N543"/>
    <mergeCell ref="O541:O543"/>
    <mergeCell ref="P541:P543"/>
    <mergeCell ref="Q541:Q543"/>
    <mergeCell ref="R539:R540"/>
    <mergeCell ref="S539:S540"/>
    <mergeCell ref="T539:T540"/>
    <mergeCell ref="J540:M540"/>
    <mergeCell ref="B541:B543"/>
    <mergeCell ref="C541:C543"/>
    <mergeCell ref="D541:D543"/>
    <mergeCell ref="E541:E543"/>
    <mergeCell ref="F541:F543"/>
    <mergeCell ref="G541:G543"/>
    <mergeCell ref="G539:G540"/>
    <mergeCell ref="H539:H540"/>
    <mergeCell ref="I539:I540"/>
    <mergeCell ref="J539:M539"/>
    <mergeCell ref="N539:N540"/>
    <mergeCell ref="O539:O540"/>
    <mergeCell ref="T534:T535"/>
    <mergeCell ref="P535:Q535"/>
    <mergeCell ref="C538:E538"/>
    <mergeCell ref="F538:O538"/>
    <mergeCell ref="P538:R538"/>
    <mergeCell ref="B539:B540"/>
    <mergeCell ref="C539:C540"/>
    <mergeCell ref="D539:D540"/>
    <mergeCell ref="E539:E540"/>
    <mergeCell ref="F539:F540"/>
    <mergeCell ref="O531:O533"/>
    <mergeCell ref="P531:P533"/>
    <mergeCell ref="Q531:Q533"/>
    <mergeCell ref="R531:R533"/>
    <mergeCell ref="S531:S533"/>
    <mergeCell ref="B534:O535"/>
    <mergeCell ref="P534:Q534"/>
    <mergeCell ref="G531:G533"/>
    <mergeCell ref="H531:H533"/>
    <mergeCell ref="I531:I533"/>
    <mergeCell ref="N531:N533"/>
    <mergeCell ref="I528:I530"/>
    <mergeCell ref="N528:N530"/>
    <mergeCell ref="O528:O530"/>
    <mergeCell ref="P528:P530"/>
    <mergeCell ref="Q528:Q530"/>
    <mergeCell ref="R528:R530"/>
    <mergeCell ref="Q525:Q527"/>
    <mergeCell ref="R525:R527"/>
    <mergeCell ref="S525:S527"/>
    <mergeCell ref="B528:B530"/>
    <mergeCell ref="C528:C530"/>
    <mergeCell ref="D528:D530"/>
    <mergeCell ref="E528:E530"/>
    <mergeCell ref="F528:F530"/>
    <mergeCell ref="G528:G530"/>
    <mergeCell ref="H528:H530"/>
    <mergeCell ref="G525:G527"/>
    <mergeCell ref="H525:H527"/>
    <mergeCell ref="I525:I527"/>
    <mergeCell ref="N525:N527"/>
    <mergeCell ref="O525:O527"/>
    <mergeCell ref="P525:P527"/>
    <mergeCell ref="O522:O524"/>
    <mergeCell ref="P522:P524"/>
    <mergeCell ref="Q522:Q524"/>
    <mergeCell ref="R522:R524"/>
    <mergeCell ref="S522:S524"/>
    <mergeCell ref="B525:B527"/>
    <mergeCell ref="C525:C527"/>
    <mergeCell ref="D525:D527"/>
    <mergeCell ref="E525:E527"/>
    <mergeCell ref="F525:F527"/>
    <mergeCell ref="T519:T533"/>
    <mergeCell ref="B522:B524"/>
    <mergeCell ref="C522:C524"/>
    <mergeCell ref="D522:D524"/>
    <mergeCell ref="E522:E524"/>
    <mergeCell ref="F522:F524"/>
    <mergeCell ref="G522:G524"/>
    <mergeCell ref="H522:H524"/>
    <mergeCell ref="I522:I524"/>
    <mergeCell ref="N522:N524"/>
    <mergeCell ref="N519:N521"/>
    <mergeCell ref="O519:O521"/>
    <mergeCell ref="P519:P521"/>
    <mergeCell ref="Q519:Q521"/>
    <mergeCell ref="R519:R521"/>
    <mergeCell ref="S519:S521"/>
    <mergeCell ref="S528:S530"/>
    <mergeCell ref="B531:B533"/>
    <mergeCell ref="C531:C533"/>
    <mergeCell ref="D531:D533"/>
    <mergeCell ref="E531:E533"/>
    <mergeCell ref="F531:F533"/>
    <mergeCell ref="T517:T518"/>
    <mergeCell ref="J518:M518"/>
    <mergeCell ref="B519:B521"/>
    <mergeCell ref="C519:C521"/>
    <mergeCell ref="D519:D521"/>
    <mergeCell ref="E519:E521"/>
    <mergeCell ref="F519:F521"/>
    <mergeCell ref="G519:G521"/>
    <mergeCell ref="H519:H521"/>
    <mergeCell ref="I519:I521"/>
    <mergeCell ref="I517:I518"/>
    <mergeCell ref="J517:M517"/>
    <mergeCell ref="N517:N518"/>
    <mergeCell ref="O517:O518"/>
    <mergeCell ref="R517:R518"/>
    <mergeCell ref="S517:S518"/>
    <mergeCell ref="C516:E516"/>
    <mergeCell ref="F516:O516"/>
    <mergeCell ref="P516:R516"/>
    <mergeCell ref="B517:B518"/>
    <mergeCell ref="C517:C518"/>
    <mergeCell ref="D517:D518"/>
    <mergeCell ref="E517:E518"/>
    <mergeCell ref="F517:F518"/>
    <mergeCell ref="G517:G518"/>
    <mergeCell ref="H517:H518"/>
    <mergeCell ref="R509:R511"/>
    <mergeCell ref="S509:S511"/>
    <mergeCell ref="B512:O513"/>
    <mergeCell ref="P512:Q512"/>
    <mergeCell ref="T512:T513"/>
    <mergeCell ref="P513:Q513"/>
    <mergeCell ref="H509:H511"/>
    <mergeCell ref="I509:I511"/>
    <mergeCell ref="N509:N511"/>
    <mergeCell ref="O509:O511"/>
    <mergeCell ref="P509:P511"/>
    <mergeCell ref="Q509:Q511"/>
    <mergeCell ref="B509:B511"/>
    <mergeCell ref="C509:C511"/>
    <mergeCell ref="D509:D511"/>
    <mergeCell ref="E509:E511"/>
    <mergeCell ref="F509:F511"/>
    <mergeCell ref="G509:G511"/>
    <mergeCell ref="D506:D508"/>
    <mergeCell ref="E506:E508"/>
    <mergeCell ref="F506:F508"/>
    <mergeCell ref="G506:G508"/>
    <mergeCell ref="H506:H508"/>
    <mergeCell ref="I506:I508"/>
    <mergeCell ref="H503:H505"/>
    <mergeCell ref="I503:I505"/>
    <mergeCell ref="N503:N505"/>
    <mergeCell ref="O503:O505"/>
    <mergeCell ref="P503:P505"/>
    <mergeCell ref="Q503:Q505"/>
    <mergeCell ref="B503:B505"/>
    <mergeCell ref="C503:C505"/>
    <mergeCell ref="D503:D505"/>
    <mergeCell ref="E503:E505"/>
    <mergeCell ref="F503:F505"/>
    <mergeCell ref="G503:G505"/>
    <mergeCell ref="N500:N502"/>
    <mergeCell ref="O500:O502"/>
    <mergeCell ref="P500:P502"/>
    <mergeCell ref="Q500:Q502"/>
    <mergeCell ref="R500:R502"/>
    <mergeCell ref="S500:S502"/>
    <mergeCell ref="S497:S499"/>
    <mergeCell ref="T497:T511"/>
    <mergeCell ref="B500:B502"/>
    <mergeCell ref="C500:C502"/>
    <mergeCell ref="D500:D502"/>
    <mergeCell ref="E500:E502"/>
    <mergeCell ref="F500:F502"/>
    <mergeCell ref="G500:G502"/>
    <mergeCell ref="H500:H502"/>
    <mergeCell ref="I500:I502"/>
    <mergeCell ref="I497:I499"/>
    <mergeCell ref="N497:N499"/>
    <mergeCell ref="O497:O499"/>
    <mergeCell ref="P497:P499"/>
    <mergeCell ref="Q497:Q499"/>
    <mergeCell ref="R497:R499"/>
    <mergeCell ref="N506:N508"/>
    <mergeCell ref="O506:O508"/>
    <mergeCell ref="P506:P508"/>
    <mergeCell ref="Q506:Q508"/>
    <mergeCell ref="R506:R508"/>
    <mergeCell ref="S506:S508"/>
    <mergeCell ref="R503:R505"/>
    <mergeCell ref="S503:S505"/>
    <mergeCell ref="B506:B508"/>
    <mergeCell ref="C506:C508"/>
    <mergeCell ref="S495:S496"/>
    <mergeCell ref="T495:T496"/>
    <mergeCell ref="J496:M496"/>
    <mergeCell ref="B497:B499"/>
    <mergeCell ref="C497:C499"/>
    <mergeCell ref="D497:D499"/>
    <mergeCell ref="E497:E499"/>
    <mergeCell ref="F497:F499"/>
    <mergeCell ref="G497:G499"/>
    <mergeCell ref="H497:H499"/>
    <mergeCell ref="H495:H496"/>
    <mergeCell ref="I495:I496"/>
    <mergeCell ref="J495:M495"/>
    <mergeCell ref="N495:N496"/>
    <mergeCell ref="O495:O496"/>
    <mergeCell ref="R495:R496"/>
    <mergeCell ref="B495:B496"/>
    <mergeCell ref="C495:C496"/>
    <mergeCell ref="D495:D496"/>
    <mergeCell ref="E495:E496"/>
    <mergeCell ref="F495:F496"/>
    <mergeCell ref="G495:G496"/>
    <mergeCell ref="S487:S489"/>
    <mergeCell ref="B490:O491"/>
    <mergeCell ref="P490:Q490"/>
    <mergeCell ref="T490:T491"/>
    <mergeCell ref="P491:Q491"/>
    <mergeCell ref="C494:E494"/>
    <mergeCell ref="F494:O494"/>
    <mergeCell ref="P494:R494"/>
    <mergeCell ref="I487:I489"/>
    <mergeCell ref="N487:N489"/>
    <mergeCell ref="O487:O489"/>
    <mergeCell ref="P487:P489"/>
    <mergeCell ref="Q487:Q489"/>
    <mergeCell ref="R487:R489"/>
    <mergeCell ref="Q484:Q486"/>
    <mergeCell ref="R484:R486"/>
    <mergeCell ref="S484:S486"/>
    <mergeCell ref="B487:B489"/>
    <mergeCell ref="C487:C489"/>
    <mergeCell ref="D487:D489"/>
    <mergeCell ref="E487:E489"/>
    <mergeCell ref="F487:F489"/>
    <mergeCell ref="G487:G489"/>
    <mergeCell ref="H487:H489"/>
    <mergeCell ref="G484:G486"/>
    <mergeCell ref="H484:H486"/>
    <mergeCell ref="I484:I486"/>
    <mergeCell ref="N484:N486"/>
    <mergeCell ref="O484:O486"/>
    <mergeCell ref="P484:P486"/>
    <mergeCell ref="O481:O483"/>
    <mergeCell ref="P481:P483"/>
    <mergeCell ref="Q481:Q483"/>
    <mergeCell ref="R481:R483"/>
    <mergeCell ref="S481:S483"/>
    <mergeCell ref="B484:B486"/>
    <mergeCell ref="C484:C486"/>
    <mergeCell ref="D484:D486"/>
    <mergeCell ref="E484:E486"/>
    <mergeCell ref="F484:F486"/>
    <mergeCell ref="S478:S480"/>
    <mergeCell ref="B481:B483"/>
    <mergeCell ref="C481:C483"/>
    <mergeCell ref="D481:D483"/>
    <mergeCell ref="E481:E483"/>
    <mergeCell ref="F481:F483"/>
    <mergeCell ref="G481:G483"/>
    <mergeCell ref="H481:H483"/>
    <mergeCell ref="I481:I483"/>
    <mergeCell ref="N481:N483"/>
    <mergeCell ref="I478:I480"/>
    <mergeCell ref="N478:N480"/>
    <mergeCell ref="O478:O480"/>
    <mergeCell ref="P478:P480"/>
    <mergeCell ref="Q478:Q480"/>
    <mergeCell ref="R478:R480"/>
    <mergeCell ref="R475:R477"/>
    <mergeCell ref="S475:S477"/>
    <mergeCell ref="T475:T489"/>
    <mergeCell ref="B478:B480"/>
    <mergeCell ref="C478:C480"/>
    <mergeCell ref="D478:D480"/>
    <mergeCell ref="E478:E480"/>
    <mergeCell ref="F478:F480"/>
    <mergeCell ref="G478:G480"/>
    <mergeCell ref="H478:H480"/>
    <mergeCell ref="H475:H477"/>
    <mergeCell ref="I475:I477"/>
    <mergeCell ref="N475:N477"/>
    <mergeCell ref="O475:O477"/>
    <mergeCell ref="P475:P477"/>
    <mergeCell ref="Q475:Q477"/>
    <mergeCell ref="R473:R474"/>
    <mergeCell ref="S473:S474"/>
    <mergeCell ref="T473:T474"/>
    <mergeCell ref="J474:M474"/>
    <mergeCell ref="B475:B477"/>
    <mergeCell ref="C475:C477"/>
    <mergeCell ref="D475:D477"/>
    <mergeCell ref="E475:E477"/>
    <mergeCell ref="F475:F477"/>
    <mergeCell ref="G475:G477"/>
    <mergeCell ref="G473:G474"/>
    <mergeCell ref="H473:H474"/>
    <mergeCell ref="I473:I474"/>
    <mergeCell ref="J473:M473"/>
    <mergeCell ref="N473:N474"/>
    <mergeCell ref="O473:O474"/>
    <mergeCell ref="T468:T469"/>
    <mergeCell ref="P469:Q469"/>
    <mergeCell ref="C472:E472"/>
    <mergeCell ref="F472:O472"/>
    <mergeCell ref="P472:R472"/>
    <mergeCell ref="B473:B474"/>
    <mergeCell ref="C473:C474"/>
    <mergeCell ref="D473:D474"/>
    <mergeCell ref="E473:E474"/>
    <mergeCell ref="F473:F474"/>
    <mergeCell ref="O465:O467"/>
    <mergeCell ref="P465:P467"/>
    <mergeCell ref="Q465:Q467"/>
    <mergeCell ref="R465:R467"/>
    <mergeCell ref="S465:S467"/>
    <mergeCell ref="B468:O469"/>
    <mergeCell ref="P468:Q468"/>
    <mergeCell ref="G465:G467"/>
    <mergeCell ref="H465:H467"/>
    <mergeCell ref="I465:I467"/>
    <mergeCell ref="N465:N467"/>
    <mergeCell ref="I462:I464"/>
    <mergeCell ref="N462:N464"/>
    <mergeCell ref="O462:O464"/>
    <mergeCell ref="P462:P464"/>
    <mergeCell ref="Q462:Q464"/>
    <mergeCell ref="R462:R464"/>
    <mergeCell ref="Q459:Q461"/>
    <mergeCell ref="R459:R461"/>
    <mergeCell ref="S459:S461"/>
    <mergeCell ref="B462:B464"/>
    <mergeCell ref="C462:C464"/>
    <mergeCell ref="D462:D464"/>
    <mergeCell ref="E462:E464"/>
    <mergeCell ref="F462:F464"/>
    <mergeCell ref="G462:G464"/>
    <mergeCell ref="H462:H464"/>
    <mergeCell ref="G459:G461"/>
    <mergeCell ref="H459:H461"/>
    <mergeCell ref="I459:I461"/>
    <mergeCell ref="N459:N461"/>
    <mergeCell ref="O459:O461"/>
    <mergeCell ref="P459:P461"/>
    <mergeCell ref="O456:O458"/>
    <mergeCell ref="P456:P458"/>
    <mergeCell ref="Q456:Q458"/>
    <mergeCell ref="R456:R458"/>
    <mergeCell ref="S456:S458"/>
    <mergeCell ref="B459:B461"/>
    <mergeCell ref="C459:C461"/>
    <mergeCell ref="D459:D461"/>
    <mergeCell ref="E459:E461"/>
    <mergeCell ref="F459:F461"/>
    <mergeCell ref="T453:T467"/>
    <mergeCell ref="B456:B458"/>
    <mergeCell ref="C456:C458"/>
    <mergeCell ref="D456:D458"/>
    <mergeCell ref="E456:E458"/>
    <mergeCell ref="F456:F458"/>
    <mergeCell ref="G456:G458"/>
    <mergeCell ref="H456:H458"/>
    <mergeCell ref="I456:I458"/>
    <mergeCell ref="N456:N458"/>
    <mergeCell ref="N453:N455"/>
    <mergeCell ref="O453:O455"/>
    <mergeCell ref="P453:P455"/>
    <mergeCell ref="Q453:Q455"/>
    <mergeCell ref="R453:R455"/>
    <mergeCell ref="S453:S455"/>
    <mergeCell ref="S462:S464"/>
    <mergeCell ref="B465:B467"/>
    <mergeCell ref="C465:C467"/>
    <mergeCell ref="D465:D467"/>
    <mergeCell ref="E465:E467"/>
    <mergeCell ref="F465:F467"/>
    <mergeCell ref="T451:T452"/>
    <mergeCell ref="J452:M452"/>
    <mergeCell ref="B453:B455"/>
    <mergeCell ref="C453:C455"/>
    <mergeCell ref="D453:D455"/>
    <mergeCell ref="E453:E455"/>
    <mergeCell ref="F453:F455"/>
    <mergeCell ref="G453:G455"/>
    <mergeCell ref="H453:H455"/>
    <mergeCell ref="I453:I455"/>
    <mergeCell ref="I451:I452"/>
    <mergeCell ref="J451:M451"/>
    <mergeCell ref="N451:N452"/>
    <mergeCell ref="O451:O452"/>
    <mergeCell ref="R451:R452"/>
    <mergeCell ref="S451:S452"/>
    <mergeCell ref="C450:E450"/>
    <mergeCell ref="F450:O450"/>
    <mergeCell ref="P450:R450"/>
    <mergeCell ref="B451:B452"/>
    <mergeCell ref="C451:C452"/>
    <mergeCell ref="D451:D452"/>
    <mergeCell ref="E451:E452"/>
    <mergeCell ref="F451:F452"/>
    <mergeCell ref="G451:G452"/>
    <mergeCell ref="H451:H452"/>
    <mergeCell ref="R443:R445"/>
    <mergeCell ref="S443:S445"/>
    <mergeCell ref="B446:O447"/>
    <mergeCell ref="P446:Q446"/>
    <mergeCell ref="T446:T447"/>
    <mergeCell ref="P447:Q447"/>
    <mergeCell ref="H443:H445"/>
    <mergeCell ref="I443:I445"/>
    <mergeCell ref="N443:N445"/>
    <mergeCell ref="O443:O445"/>
    <mergeCell ref="P443:P445"/>
    <mergeCell ref="Q443:Q445"/>
    <mergeCell ref="B443:B445"/>
    <mergeCell ref="C443:C445"/>
    <mergeCell ref="D443:D445"/>
    <mergeCell ref="E443:E445"/>
    <mergeCell ref="F443:F445"/>
    <mergeCell ref="G443:G445"/>
    <mergeCell ref="D440:D442"/>
    <mergeCell ref="E440:E442"/>
    <mergeCell ref="F440:F442"/>
    <mergeCell ref="G440:G442"/>
    <mergeCell ref="H440:H442"/>
    <mergeCell ref="I440:I442"/>
    <mergeCell ref="H437:H439"/>
    <mergeCell ref="I437:I439"/>
    <mergeCell ref="N437:N439"/>
    <mergeCell ref="O437:O439"/>
    <mergeCell ref="P437:P439"/>
    <mergeCell ref="Q437:Q439"/>
    <mergeCell ref="B437:B439"/>
    <mergeCell ref="C437:C439"/>
    <mergeCell ref="D437:D439"/>
    <mergeCell ref="E437:E439"/>
    <mergeCell ref="F437:F439"/>
    <mergeCell ref="G437:G439"/>
    <mergeCell ref="N434:N436"/>
    <mergeCell ref="O434:O436"/>
    <mergeCell ref="P434:P436"/>
    <mergeCell ref="Q434:Q436"/>
    <mergeCell ref="R434:R436"/>
    <mergeCell ref="S434:S436"/>
    <mergeCell ref="S431:S433"/>
    <mergeCell ref="T431:T445"/>
    <mergeCell ref="B434:B436"/>
    <mergeCell ref="C434:C436"/>
    <mergeCell ref="D434:D436"/>
    <mergeCell ref="E434:E436"/>
    <mergeCell ref="F434:F436"/>
    <mergeCell ref="G434:G436"/>
    <mergeCell ref="H434:H436"/>
    <mergeCell ref="I434:I436"/>
    <mergeCell ref="I431:I433"/>
    <mergeCell ref="N431:N433"/>
    <mergeCell ref="O431:O433"/>
    <mergeCell ref="P431:P433"/>
    <mergeCell ref="Q431:Q433"/>
    <mergeCell ref="R431:R433"/>
    <mergeCell ref="N440:N442"/>
    <mergeCell ref="O440:O442"/>
    <mergeCell ref="P440:P442"/>
    <mergeCell ref="Q440:Q442"/>
    <mergeCell ref="R440:R442"/>
    <mergeCell ref="S440:S442"/>
    <mergeCell ref="R437:R439"/>
    <mergeCell ref="S437:S439"/>
    <mergeCell ref="B440:B442"/>
    <mergeCell ref="C440:C442"/>
    <mergeCell ref="S429:S430"/>
    <mergeCell ref="T429:T430"/>
    <mergeCell ref="J430:M430"/>
    <mergeCell ref="B431:B433"/>
    <mergeCell ref="C431:C433"/>
    <mergeCell ref="D431:D433"/>
    <mergeCell ref="E431:E433"/>
    <mergeCell ref="F431:F433"/>
    <mergeCell ref="G431:G433"/>
    <mergeCell ref="H431:H433"/>
    <mergeCell ref="H429:H430"/>
    <mergeCell ref="I429:I430"/>
    <mergeCell ref="J429:M429"/>
    <mergeCell ref="N429:N430"/>
    <mergeCell ref="O429:O430"/>
    <mergeCell ref="R429:R430"/>
    <mergeCell ref="B429:B430"/>
    <mergeCell ref="C429:C430"/>
    <mergeCell ref="D429:D430"/>
    <mergeCell ref="E429:E430"/>
    <mergeCell ref="F429:F430"/>
    <mergeCell ref="G429:G430"/>
    <mergeCell ref="S421:S423"/>
    <mergeCell ref="B424:O425"/>
    <mergeCell ref="P424:Q424"/>
    <mergeCell ref="T424:T425"/>
    <mergeCell ref="P425:Q425"/>
    <mergeCell ref="C428:E428"/>
    <mergeCell ref="F428:O428"/>
    <mergeCell ref="P428:R428"/>
    <mergeCell ref="I421:I423"/>
    <mergeCell ref="N421:N423"/>
    <mergeCell ref="O421:O423"/>
    <mergeCell ref="P421:P423"/>
    <mergeCell ref="Q421:Q423"/>
    <mergeCell ref="R421:R423"/>
    <mergeCell ref="Q418:Q420"/>
    <mergeCell ref="R418:R420"/>
    <mergeCell ref="S418:S420"/>
    <mergeCell ref="B421:B423"/>
    <mergeCell ref="C421:C423"/>
    <mergeCell ref="D421:D423"/>
    <mergeCell ref="E421:E423"/>
    <mergeCell ref="F421:F423"/>
    <mergeCell ref="G421:G423"/>
    <mergeCell ref="H421:H423"/>
    <mergeCell ref="G418:G420"/>
    <mergeCell ref="H418:H420"/>
    <mergeCell ref="I418:I420"/>
    <mergeCell ref="N418:N420"/>
    <mergeCell ref="O418:O420"/>
    <mergeCell ref="P418:P420"/>
    <mergeCell ref="O415:O417"/>
    <mergeCell ref="P415:P417"/>
    <mergeCell ref="Q415:Q417"/>
    <mergeCell ref="R415:R417"/>
    <mergeCell ref="S415:S417"/>
    <mergeCell ref="B418:B420"/>
    <mergeCell ref="C418:C420"/>
    <mergeCell ref="D418:D420"/>
    <mergeCell ref="E418:E420"/>
    <mergeCell ref="F418:F420"/>
    <mergeCell ref="S412:S414"/>
    <mergeCell ref="B415:B417"/>
    <mergeCell ref="C415:C417"/>
    <mergeCell ref="D415:D417"/>
    <mergeCell ref="E415:E417"/>
    <mergeCell ref="F415:F417"/>
    <mergeCell ref="G415:G417"/>
    <mergeCell ref="H415:H417"/>
    <mergeCell ref="I415:I417"/>
    <mergeCell ref="N415:N417"/>
    <mergeCell ref="I412:I414"/>
    <mergeCell ref="N412:N414"/>
    <mergeCell ref="O412:O414"/>
    <mergeCell ref="P412:P414"/>
    <mergeCell ref="Q412:Q414"/>
    <mergeCell ref="R412:R414"/>
    <mergeCell ref="R409:R411"/>
    <mergeCell ref="S409:S411"/>
    <mergeCell ref="T409:T423"/>
    <mergeCell ref="B412:B414"/>
    <mergeCell ref="C412:C414"/>
    <mergeCell ref="D412:D414"/>
    <mergeCell ref="E412:E414"/>
    <mergeCell ref="F412:F414"/>
    <mergeCell ref="G412:G414"/>
    <mergeCell ref="H412:H414"/>
    <mergeCell ref="H409:H411"/>
    <mergeCell ref="I409:I411"/>
    <mergeCell ref="N409:N411"/>
    <mergeCell ref="O409:O411"/>
    <mergeCell ref="P409:P411"/>
    <mergeCell ref="Q409:Q411"/>
    <mergeCell ref="R407:R408"/>
    <mergeCell ref="S407:S408"/>
    <mergeCell ref="T407:T408"/>
    <mergeCell ref="J408:M408"/>
    <mergeCell ref="B409:B411"/>
    <mergeCell ref="C409:C411"/>
    <mergeCell ref="D409:D411"/>
    <mergeCell ref="E409:E411"/>
    <mergeCell ref="F409:F411"/>
    <mergeCell ref="G409:G411"/>
    <mergeCell ref="G407:G408"/>
    <mergeCell ref="H407:H408"/>
    <mergeCell ref="I407:I408"/>
    <mergeCell ref="J407:M407"/>
    <mergeCell ref="N407:N408"/>
    <mergeCell ref="O407:O408"/>
    <mergeCell ref="T402:T403"/>
    <mergeCell ref="P403:Q403"/>
    <mergeCell ref="C406:E406"/>
    <mergeCell ref="F406:O406"/>
    <mergeCell ref="P406:R406"/>
    <mergeCell ref="B407:B408"/>
    <mergeCell ref="C407:C408"/>
    <mergeCell ref="D407:D408"/>
    <mergeCell ref="E407:E408"/>
    <mergeCell ref="F407:F408"/>
    <mergeCell ref="O399:O401"/>
    <mergeCell ref="P399:P401"/>
    <mergeCell ref="Q399:Q401"/>
    <mergeCell ref="R399:R401"/>
    <mergeCell ref="S399:S401"/>
    <mergeCell ref="B402:O403"/>
    <mergeCell ref="P402:Q402"/>
    <mergeCell ref="G399:G401"/>
    <mergeCell ref="H399:H401"/>
    <mergeCell ref="I399:I401"/>
    <mergeCell ref="N399:N401"/>
    <mergeCell ref="I396:I398"/>
    <mergeCell ref="N396:N398"/>
    <mergeCell ref="O396:O398"/>
    <mergeCell ref="P396:P398"/>
    <mergeCell ref="Q396:Q398"/>
    <mergeCell ref="R396:R398"/>
    <mergeCell ref="Q393:Q395"/>
    <mergeCell ref="R393:R395"/>
    <mergeCell ref="S393:S395"/>
    <mergeCell ref="B396:B398"/>
    <mergeCell ref="C396:C398"/>
    <mergeCell ref="D396:D398"/>
    <mergeCell ref="E396:E398"/>
    <mergeCell ref="F396:F398"/>
    <mergeCell ref="G396:G398"/>
    <mergeCell ref="H396:H398"/>
    <mergeCell ref="G393:G395"/>
    <mergeCell ref="H393:H395"/>
    <mergeCell ref="I393:I395"/>
    <mergeCell ref="N393:N395"/>
    <mergeCell ref="O393:O395"/>
    <mergeCell ref="P393:P395"/>
    <mergeCell ref="O390:O392"/>
    <mergeCell ref="P390:P392"/>
    <mergeCell ref="Q390:Q392"/>
    <mergeCell ref="R390:R392"/>
    <mergeCell ref="S390:S392"/>
    <mergeCell ref="B393:B395"/>
    <mergeCell ref="C393:C395"/>
    <mergeCell ref="D393:D395"/>
    <mergeCell ref="E393:E395"/>
    <mergeCell ref="F393:F395"/>
    <mergeCell ref="T387:T401"/>
    <mergeCell ref="B390:B392"/>
    <mergeCell ref="C390:C392"/>
    <mergeCell ref="D390:D392"/>
    <mergeCell ref="E390:E392"/>
    <mergeCell ref="F390:F392"/>
    <mergeCell ref="G390:G392"/>
    <mergeCell ref="H390:H392"/>
    <mergeCell ref="I390:I392"/>
    <mergeCell ref="N390:N392"/>
    <mergeCell ref="N387:N389"/>
    <mergeCell ref="O387:O389"/>
    <mergeCell ref="P387:P389"/>
    <mergeCell ref="Q387:Q389"/>
    <mergeCell ref="R387:R389"/>
    <mergeCell ref="S387:S389"/>
    <mergeCell ref="S396:S398"/>
    <mergeCell ref="B399:B401"/>
    <mergeCell ref="C399:C401"/>
    <mergeCell ref="D399:D401"/>
    <mergeCell ref="E399:E401"/>
    <mergeCell ref="F399:F401"/>
    <mergeCell ref="T385:T386"/>
    <mergeCell ref="J386:M386"/>
    <mergeCell ref="B387:B389"/>
    <mergeCell ref="C387:C389"/>
    <mergeCell ref="D387:D389"/>
    <mergeCell ref="E387:E389"/>
    <mergeCell ref="F387:F389"/>
    <mergeCell ref="G387:G389"/>
    <mergeCell ref="H387:H389"/>
    <mergeCell ref="I387:I389"/>
    <mergeCell ref="I385:I386"/>
    <mergeCell ref="J385:M385"/>
    <mergeCell ref="N385:N386"/>
    <mergeCell ref="O385:O386"/>
    <mergeCell ref="R385:R386"/>
    <mergeCell ref="S385:S386"/>
    <mergeCell ref="C384:E384"/>
    <mergeCell ref="F384:O384"/>
    <mergeCell ref="P384:R384"/>
    <mergeCell ref="B385:B386"/>
    <mergeCell ref="C385:C386"/>
    <mergeCell ref="D385:D386"/>
    <mergeCell ref="E385:E386"/>
    <mergeCell ref="F385:F386"/>
    <mergeCell ref="G385:G386"/>
    <mergeCell ref="H385:H386"/>
    <mergeCell ref="R377:R379"/>
    <mergeCell ref="S377:S379"/>
    <mergeCell ref="B380:O381"/>
    <mergeCell ref="P380:Q380"/>
    <mergeCell ref="T380:T381"/>
    <mergeCell ref="P381:Q381"/>
    <mergeCell ref="H377:H379"/>
    <mergeCell ref="I377:I379"/>
    <mergeCell ref="N377:N379"/>
    <mergeCell ref="O377:O379"/>
    <mergeCell ref="P377:P379"/>
    <mergeCell ref="Q377:Q379"/>
    <mergeCell ref="B377:B379"/>
    <mergeCell ref="C377:C379"/>
    <mergeCell ref="D377:D379"/>
    <mergeCell ref="E377:E379"/>
    <mergeCell ref="F377:F379"/>
    <mergeCell ref="G377:G379"/>
    <mergeCell ref="D374:D376"/>
    <mergeCell ref="E374:E376"/>
    <mergeCell ref="F374:F376"/>
    <mergeCell ref="G374:G376"/>
    <mergeCell ref="H374:H376"/>
    <mergeCell ref="I374:I376"/>
    <mergeCell ref="H371:H373"/>
    <mergeCell ref="I371:I373"/>
    <mergeCell ref="N371:N373"/>
    <mergeCell ref="O371:O373"/>
    <mergeCell ref="P371:P373"/>
    <mergeCell ref="Q371:Q373"/>
    <mergeCell ref="B371:B373"/>
    <mergeCell ref="C371:C373"/>
    <mergeCell ref="D371:D373"/>
    <mergeCell ref="E371:E373"/>
    <mergeCell ref="F371:F373"/>
    <mergeCell ref="G371:G373"/>
    <mergeCell ref="N368:N370"/>
    <mergeCell ref="O368:O370"/>
    <mergeCell ref="P368:P370"/>
    <mergeCell ref="Q368:Q370"/>
    <mergeCell ref="R368:R370"/>
    <mergeCell ref="S368:S370"/>
    <mergeCell ref="S365:S367"/>
    <mergeCell ref="T365:T379"/>
    <mergeCell ref="B368:B370"/>
    <mergeCell ref="C368:C370"/>
    <mergeCell ref="D368:D370"/>
    <mergeCell ref="E368:E370"/>
    <mergeCell ref="F368:F370"/>
    <mergeCell ref="G368:G370"/>
    <mergeCell ref="H368:H370"/>
    <mergeCell ref="I368:I370"/>
    <mergeCell ref="I365:I367"/>
    <mergeCell ref="N365:N367"/>
    <mergeCell ref="O365:O367"/>
    <mergeCell ref="P365:P367"/>
    <mergeCell ref="Q365:Q367"/>
    <mergeCell ref="R365:R367"/>
    <mergeCell ref="N374:N376"/>
    <mergeCell ref="O374:O376"/>
    <mergeCell ref="P374:P376"/>
    <mergeCell ref="Q374:Q376"/>
    <mergeCell ref="R374:R376"/>
    <mergeCell ref="S374:S376"/>
    <mergeCell ref="R371:R373"/>
    <mergeCell ref="S371:S373"/>
    <mergeCell ref="B374:B376"/>
    <mergeCell ref="C374:C376"/>
    <mergeCell ref="S363:S364"/>
    <mergeCell ref="T363:T364"/>
    <mergeCell ref="J364:M364"/>
    <mergeCell ref="B365:B367"/>
    <mergeCell ref="C365:C367"/>
    <mergeCell ref="D365:D367"/>
    <mergeCell ref="E365:E367"/>
    <mergeCell ref="F365:F367"/>
    <mergeCell ref="G365:G367"/>
    <mergeCell ref="H365:H367"/>
    <mergeCell ref="H363:H364"/>
    <mergeCell ref="I363:I364"/>
    <mergeCell ref="J363:M363"/>
    <mergeCell ref="N363:N364"/>
    <mergeCell ref="O363:O364"/>
    <mergeCell ref="R363:R364"/>
    <mergeCell ref="B363:B364"/>
    <mergeCell ref="C363:C364"/>
    <mergeCell ref="D363:D364"/>
    <mergeCell ref="E363:E364"/>
    <mergeCell ref="F363:F364"/>
    <mergeCell ref="G363:G364"/>
    <mergeCell ref="S355:S357"/>
    <mergeCell ref="B358:O359"/>
    <mergeCell ref="P358:Q358"/>
    <mergeCell ref="T358:T359"/>
    <mergeCell ref="P359:Q359"/>
    <mergeCell ref="C362:E362"/>
    <mergeCell ref="F362:O362"/>
    <mergeCell ref="P362:R362"/>
    <mergeCell ref="I355:I357"/>
    <mergeCell ref="N355:N357"/>
    <mergeCell ref="O355:O357"/>
    <mergeCell ref="P355:P357"/>
    <mergeCell ref="Q355:Q357"/>
    <mergeCell ref="R355:R357"/>
    <mergeCell ref="Q352:Q354"/>
    <mergeCell ref="R352:R354"/>
    <mergeCell ref="S352:S354"/>
    <mergeCell ref="B355:B357"/>
    <mergeCell ref="C355:C357"/>
    <mergeCell ref="D355:D357"/>
    <mergeCell ref="E355:E357"/>
    <mergeCell ref="F355:F357"/>
    <mergeCell ref="G355:G357"/>
    <mergeCell ref="H355:H357"/>
    <mergeCell ref="G352:G354"/>
    <mergeCell ref="H352:H354"/>
    <mergeCell ref="I352:I354"/>
    <mergeCell ref="N352:N354"/>
    <mergeCell ref="O352:O354"/>
    <mergeCell ref="P352:P354"/>
    <mergeCell ref="O349:O351"/>
    <mergeCell ref="P349:P351"/>
    <mergeCell ref="Q349:Q351"/>
    <mergeCell ref="R349:R351"/>
    <mergeCell ref="S349:S351"/>
    <mergeCell ref="B352:B354"/>
    <mergeCell ref="C352:C354"/>
    <mergeCell ref="D352:D354"/>
    <mergeCell ref="E352:E354"/>
    <mergeCell ref="F352:F354"/>
    <mergeCell ref="S346:S348"/>
    <mergeCell ref="B349:B351"/>
    <mergeCell ref="C349:C351"/>
    <mergeCell ref="D349:D351"/>
    <mergeCell ref="E349:E351"/>
    <mergeCell ref="F349:F351"/>
    <mergeCell ref="G349:G351"/>
    <mergeCell ref="H349:H351"/>
    <mergeCell ref="I349:I351"/>
    <mergeCell ref="N349:N351"/>
    <mergeCell ref="I346:I348"/>
    <mergeCell ref="N346:N348"/>
    <mergeCell ref="O346:O348"/>
    <mergeCell ref="P346:P348"/>
    <mergeCell ref="Q346:Q348"/>
    <mergeCell ref="R346:R348"/>
    <mergeCell ref="R343:R345"/>
    <mergeCell ref="S343:S345"/>
    <mergeCell ref="T343:T357"/>
    <mergeCell ref="B346:B348"/>
    <mergeCell ref="C346:C348"/>
    <mergeCell ref="D346:D348"/>
    <mergeCell ref="E346:E348"/>
    <mergeCell ref="F346:F348"/>
    <mergeCell ref="G346:G348"/>
    <mergeCell ref="H346:H348"/>
    <mergeCell ref="H343:H345"/>
    <mergeCell ref="I343:I345"/>
    <mergeCell ref="N343:N345"/>
    <mergeCell ref="O343:O345"/>
    <mergeCell ref="P343:P345"/>
    <mergeCell ref="Q343:Q345"/>
    <mergeCell ref="R341:R342"/>
    <mergeCell ref="S341:S342"/>
    <mergeCell ref="T341:T342"/>
    <mergeCell ref="J342:M342"/>
    <mergeCell ref="B343:B345"/>
    <mergeCell ref="C343:C345"/>
    <mergeCell ref="D343:D345"/>
    <mergeCell ref="E343:E345"/>
    <mergeCell ref="F343:F345"/>
    <mergeCell ref="G343:G345"/>
    <mergeCell ref="G341:G342"/>
    <mergeCell ref="H341:H342"/>
    <mergeCell ref="I341:I342"/>
    <mergeCell ref="J341:M341"/>
    <mergeCell ref="N341:N342"/>
    <mergeCell ref="O341:O342"/>
    <mergeCell ref="T336:T337"/>
    <mergeCell ref="P337:Q337"/>
    <mergeCell ref="C340:E340"/>
    <mergeCell ref="F340:O340"/>
    <mergeCell ref="P340:R340"/>
    <mergeCell ref="B341:B342"/>
    <mergeCell ref="C341:C342"/>
    <mergeCell ref="D341:D342"/>
    <mergeCell ref="E341:E342"/>
    <mergeCell ref="F341:F342"/>
    <mergeCell ref="O333:O335"/>
    <mergeCell ref="P333:P335"/>
    <mergeCell ref="Q333:Q335"/>
    <mergeCell ref="R333:R335"/>
    <mergeCell ref="S333:S335"/>
    <mergeCell ref="B336:O337"/>
    <mergeCell ref="P336:Q336"/>
    <mergeCell ref="G333:G335"/>
    <mergeCell ref="H333:H335"/>
    <mergeCell ref="I333:I335"/>
    <mergeCell ref="N333:N335"/>
    <mergeCell ref="I330:I332"/>
    <mergeCell ref="N330:N332"/>
    <mergeCell ref="O330:O332"/>
    <mergeCell ref="P330:P332"/>
    <mergeCell ref="Q330:Q332"/>
    <mergeCell ref="R330:R332"/>
    <mergeCell ref="Q327:Q329"/>
    <mergeCell ref="R327:R329"/>
    <mergeCell ref="S327:S329"/>
    <mergeCell ref="B330:B332"/>
    <mergeCell ref="C330:C332"/>
    <mergeCell ref="D330:D332"/>
    <mergeCell ref="E330:E332"/>
    <mergeCell ref="F330:F332"/>
    <mergeCell ref="G330:G332"/>
    <mergeCell ref="H330:H332"/>
    <mergeCell ref="G327:G329"/>
    <mergeCell ref="H327:H329"/>
    <mergeCell ref="I327:I329"/>
    <mergeCell ref="N327:N329"/>
    <mergeCell ref="O327:O329"/>
    <mergeCell ref="P327:P329"/>
    <mergeCell ref="O324:O326"/>
    <mergeCell ref="P324:P326"/>
    <mergeCell ref="Q324:Q326"/>
    <mergeCell ref="R324:R326"/>
    <mergeCell ref="S324:S326"/>
    <mergeCell ref="B327:B329"/>
    <mergeCell ref="C327:C329"/>
    <mergeCell ref="D327:D329"/>
    <mergeCell ref="E327:E329"/>
    <mergeCell ref="F327:F329"/>
    <mergeCell ref="T321:T335"/>
    <mergeCell ref="B324:B326"/>
    <mergeCell ref="C324:C326"/>
    <mergeCell ref="D324:D326"/>
    <mergeCell ref="E324:E326"/>
    <mergeCell ref="F324:F326"/>
    <mergeCell ref="G324:G326"/>
    <mergeCell ref="H324:H326"/>
    <mergeCell ref="I324:I326"/>
    <mergeCell ref="N324:N326"/>
    <mergeCell ref="N321:N323"/>
    <mergeCell ref="O321:O323"/>
    <mergeCell ref="P321:P323"/>
    <mergeCell ref="Q321:Q323"/>
    <mergeCell ref="R321:R323"/>
    <mergeCell ref="S321:S323"/>
    <mergeCell ref="S330:S332"/>
    <mergeCell ref="B333:B335"/>
    <mergeCell ref="C333:C335"/>
    <mergeCell ref="D333:D335"/>
    <mergeCell ref="E333:E335"/>
    <mergeCell ref="F333:F335"/>
    <mergeCell ref="T319:T320"/>
    <mergeCell ref="J320:M320"/>
    <mergeCell ref="B321:B323"/>
    <mergeCell ref="C321:C323"/>
    <mergeCell ref="D321:D323"/>
    <mergeCell ref="E321:E323"/>
    <mergeCell ref="F321:F323"/>
    <mergeCell ref="G321:G323"/>
    <mergeCell ref="H321:H323"/>
    <mergeCell ref="I321:I323"/>
    <mergeCell ref="I319:I320"/>
    <mergeCell ref="J319:M319"/>
    <mergeCell ref="N319:N320"/>
    <mergeCell ref="O319:O320"/>
    <mergeCell ref="R319:R320"/>
    <mergeCell ref="S319:S320"/>
    <mergeCell ref="C318:E318"/>
    <mergeCell ref="F318:O318"/>
    <mergeCell ref="P318:R318"/>
    <mergeCell ref="B319:B320"/>
    <mergeCell ref="C319:C320"/>
    <mergeCell ref="D319:D320"/>
    <mergeCell ref="E319:E320"/>
    <mergeCell ref="F319:F320"/>
    <mergeCell ref="G319:G320"/>
    <mergeCell ref="H319:H320"/>
    <mergeCell ref="R311:R313"/>
    <mergeCell ref="S311:S313"/>
    <mergeCell ref="B314:O315"/>
    <mergeCell ref="P314:Q314"/>
    <mergeCell ref="T314:T315"/>
    <mergeCell ref="P315:Q315"/>
    <mergeCell ref="H311:H313"/>
    <mergeCell ref="I311:I313"/>
    <mergeCell ref="N311:N313"/>
    <mergeCell ref="O311:O313"/>
    <mergeCell ref="P311:P313"/>
    <mergeCell ref="Q311:Q313"/>
    <mergeCell ref="B311:B313"/>
    <mergeCell ref="C311:C313"/>
    <mergeCell ref="D311:D313"/>
    <mergeCell ref="E311:E313"/>
    <mergeCell ref="F311:F313"/>
    <mergeCell ref="G311:G313"/>
    <mergeCell ref="D308:D310"/>
    <mergeCell ref="E308:E310"/>
    <mergeCell ref="F308:F310"/>
    <mergeCell ref="G308:G310"/>
    <mergeCell ref="H308:H310"/>
    <mergeCell ref="I308:I310"/>
    <mergeCell ref="H305:H307"/>
    <mergeCell ref="I305:I307"/>
    <mergeCell ref="N305:N307"/>
    <mergeCell ref="O305:O307"/>
    <mergeCell ref="P305:P307"/>
    <mergeCell ref="Q305:Q307"/>
    <mergeCell ref="B305:B307"/>
    <mergeCell ref="C305:C307"/>
    <mergeCell ref="D305:D307"/>
    <mergeCell ref="E305:E307"/>
    <mergeCell ref="F305:F307"/>
    <mergeCell ref="G305:G307"/>
    <mergeCell ref="N302:N304"/>
    <mergeCell ref="O302:O304"/>
    <mergeCell ref="P302:P304"/>
    <mergeCell ref="Q302:Q304"/>
    <mergeCell ref="R302:R304"/>
    <mergeCell ref="S302:S304"/>
    <mergeCell ref="S299:S301"/>
    <mergeCell ref="T299:T313"/>
    <mergeCell ref="B302:B304"/>
    <mergeCell ref="C302:C304"/>
    <mergeCell ref="D302:D304"/>
    <mergeCell ref="E302:E304"/>
    <mergeCell ref="F302:F304"/>
    <mergeCell ref="G302:G304"/>
    <mergeCell ref="H302:H304"/>
    <mergeCell ref="I302:I304"/>
    <mergeCell ref="I299:I301"/>
    <mergeCell ref="N299:N301"/>
    <mergeCell ref="O299:O301"/>
    <mergeCell ref="P299:P301"/>
    <mergeCell ref="Q299:Q301"/>
    <mergeCell ref="R299:R301"/>
    <mergeCell ref="N308:N310"/>
    <mergeCell ref="O308:O310"/>
    <mergeCell ref="P308:P310"/>
    <mergeCell ref="Q308:Q310"/>
    <mergeCell ref="R308:R310"/>
    <mergeCell ref="S308:S310"/>
    <mergeCell ref="R305:R307"/>
    <mergeCell ref="S305:S307"/>
    <mergeCell ref="B308:B310"/>
    <mergeCell ref="C308:C310"/>
    <mergeCell ref="S297:S298"/>
    <mergeCell ref="T297:T298"/>
    <mergeCell ref="J298:M298"/>
    <mergeCell ref="B299:B301"/>
    <mergeCell ref="C299:C301"/>
    <mergeCell ref="D299:D301"/>
    <mergeCell ref="E299:E301"/>
    <mergeCell ref="F299:F301"/>
    <mergeCell ref="G299:G301"/>
    <mergeCell ref="H299:H301"/>
    <mergeCell ref="H297:H298"/>
    <mergeCell ref="I297:I298"/>
    <mergeCell ref="J297:M297"/>
    <mergeCell ref="N297:N298"/>
    <mergeCell ref="O297:O298"/>
    <mergeCell ref="R297:R298"/>
    <mergeCell ref="B297:B298"/>
    <mergeCell ref="C297:C298"/>
    <mergeCell ref="D297:D298"/>
    <mergeCell ref="E297:E298"/>
    <mergeCell ref="F297:F298"/>
    <mergeCell ref="G297:G298"/>
    <mergeCell ref="S289:S291"/>
    <mergeCell ref="B292:O293"/>
    <mergeCell ref="P292:Q292"/>
    <mergeCell ref="T292:T293"/>
    <mergeCell ref="P293:Q293"/>
    <mergeCell ref="C296:E296"/>
    <mergeCell ref="F296:O296"/>
    <mergeCell ref="P296:R296"/>
    <mergeCell ref="I289:I291"/>
    <mergeCell ref="N289:N291"/>
    <mergeCell ref="O289:O291"/>
    <mergeCell ref="P289:P291"/>
    <mergeCell ref="Q289:Q291"/>
    <mergeCell ref="R289:R291"/>
    <mergeCell ref="Q286:Q288"/>
    <mergeCell ref="R286:R288"/>
    <mergeCell ref="S286:S288"/>
    <mergeCell ref="B289:B291"/>
    <mergeCell ref="C289:C291"/>
    <mergeCell ref="D289:D291"/>
    <mergeCell ref="E289:E291"/>
    <mergeCell ref="F289:F291"/>
    <mergeCell ref="G289:G291"/>
    <mergeCell ref="H289:H291"/>
    <mergeCell ref="G286:G288"/>
    <mergeCell ref="H286:H288"/>
    <mergeCell ref="I286:I288"/>
    <mergeCell ref="N286:N288"/>
    <mergeCell ref="O286:O288"/>
    <mergeCell ref="P286:P288"/>
    <mergeCell ref="O283:O285"/>
    <mergeCell ref="P283:P285"/>
    <mergeCell ref="Q283:Q285"/>
    <mergeCell ref="R283:R285"/>
    <mergeCell ref="S283:S285"/>
    <mergeCell ref="B286:B288"/>
    <mergeCell ref="C286:C288"/>
    <mergeCell ref="D286:D288"/>
    <mergeCell ref="E286:E288"/>
    <mergeCell ref="F286:F288"/>
    <mergeCell ref="S280:S282"/>
    <mergeCell ref="B283:B285"/>
    <mergeCell ref="C283:C285"/>
    <mergeCell ref="D283:D285"/>
    <mergeCell ref="E283:E285"/>
    <mergeCell ref="F283:F285"/>
    <mergeCell ref="G283:G285"/>
    <mergeCell ref="H283:H285"/>
    <mergeCell ref="I283:I285"/>
    <mergeCell ref="N283:N285"/>
    <mergeCell ref="I280:I282"/>
    <mergeCell ref="N280:N282"/>
    <mergeCell ref="O280:O282"/>
    <mergeCell ref="P280:P282"/>
    <mergeCell ref="Q280:Q282"/>
    <mergeCell ref="R280:R282"/>
    <mergeCell ref="R277:R279"/>
    <mergeCell ref="S277:S279"/>
    <mergeCell ref="T277:T291"/>
    <mergeCell ref="B280:B282"/>
    <mergeCell ref="C280:C282"/>
    <mergeCell ref="D280:D282"/>
    <mergeCell ref="E280:E282"/>
    <mergeCell ref="F280:F282"/>
    <mergeCell ref="G280:G282"/>
    <mergeCell ref="H280:H282"/>
    <mergeCell ref="H277:H279"/>
    <mergeCell ref="I277:I279"/>
    <mergeCell ref="N277:N279"/>
    <mergeCell ref="O277:O279"/>
    <mergeCell ref="P277:P279"/>
    <mergeCell ref="Q277:Q279"/>
    <mergeCell ref="R275:R276"/>
    <mergeCell ref="S275:S276"/>
    <mergeCell ref="T275:T276"/>
    <mergeCell ref="J276:M276"/>
    <mergeCell ref="B277:B279"/>
    <mergeCell ref="C277:C279"/>
    <mergeCell ref="D277:D279"/>
    <mergeCell ref="E277:E279"/>
    <mergeCell ref="F277:F279"/>
    <mergeCell ref="G277:G279"/>
    <mergeCell ref="G275:G276"/>
    <mergeCell ref="H275:H276"/>
    <mergeCell ref="I275:I276"/>
    <mergeCell ref="J275:M275"/>
    <mergeCell ref="N275:N276"/>
    <mergeCell ref="O275:O276"/>
    <mergeCell ref="T270:T271"/>
    <mergeCell ref="P271:Q271"/>
    <mergeCell ref="C274:E274"/>
    <mergeCell ref="F274:O274"/>
    <mergeCell ref="P274:R274"/>
    <mergeCell ref="B275:B276"/>
    <mergeCell ref="C275:C276"/>
    <mergeCell ref="D275:D276"/>
    <mergeCell ref="E275:E276"/>
    <mergeCell ref="F275:F276"/>
    <mergeCell ref="O267:O269"/>
    <mergeCell ref="P267:P269"/>
    <mergeCell ref="Q267:Q269"/>
    <mergeCell ref="R267:R269"/>
    <mergeCell ref="S267:S269"/>
    <mergeCell ref="B270:O271"/>
    <mergeCell ref="P270:Q270"/>
    <mergeCell ref="G267:G269"/>
    <mergeCell ref="H267:H269"/>
    <mergeCell ref="I267:I269"/>
    <mergeCell ref="N267:N269"/>
    <mergeCell ref="I264:I266"/>
    <mergeCell ref="N264:N266"/>
    <mergeCell ref="O264:O266"/>
    <mergeCell ref="P264:P266"/>
    <mergeCell ref="Q264:Q266"/>
    <mergeCell ref="R264:R266"/>
    <mergeCell ref="Q261:Q263"/>
    <mergeCell ref="R261:R263"/>
    <mergeCell ref="S261:S263"/>
    <mergeCell ref="B264:B266"/>
    <mergeCell ref="C264:C266"/>
    <mergeCell ref="D264:D266"/>
    <mergeCell ref="E264:E266"/>
    <mergeCell ref="F264:F266"/>
    <mergeCell ref="G264:G266"/>
    <mergeCell ref="H264:H266"/>
    <mergeCell ref="G261:G263"/>
    <mergeCell ref="H261:H263"/>
    <mergeCell ref="I261:I263"/>
    <mergeCell ref="N261:N263"/>
    <mergeCell ref="O261:O263"/>
    <mergeCell ref="P261:P263"/>
    <mergeCell ref="O258:O260"/>
    <mergeCell ref="P258:P260"/>
    <mergeCell ref="Q258:Q260"/>
    <mergeCell ref="R258:R260"/>
    <mergeCell ref="S258:S260"/>
    <mergeCell ref="B261:B263"/>
    <mergeCell ref="C261:C263"/>
    <mergeCell ref="D261:D263"/>
    <mergeCell ref="E261:E263"/>
    <mergeCell ref="F261:F263"/>
    <mergeCell ref="T255:T269"/>
    <mergeCell ref="B258:B260"/>
    <mergeCell ref="C258:C260"/>
    <mergeCell ref="D258:D260"/>
    <mergeCell ref="E258:E260"/>
    <mergeCell ref="F258:F260"/>
    <mergeCell ref="G258:G260"/>
    <mergeCell ref="H258:H260"/>
    <mergeCell ref="I258:I260"/>
    <mergeCell ref="N258:N260"/>
    <mergeCell ref="N255:N257"/>
    <mergeCell ref="O255:O257"/>
    <mergeCell ref="P255:P257"/>
    <mergeCell ref="Q255:Q257"/>
    <mergeCell ref="R255:R257"/>
    <mergeCell ref="S255:S257"/>
    <mergeCell ref="S264:S266"/>
    <mergeCell ref="B267:B269"/>
    <mergeCell ref="C267:C269"/>
    <mergeCell ref="D267:D269"/>
    <mergeCell ref="E267:E269"/>
    <mergeCell ref="F267:F269"/>
    <mergeCell ref="T253:T254"/>
    <mergeCell ref="J254:M254"/>
    <mergeCell ref="B255:B257"/>
    <mergeCell ref="C255:C257"/>
    <mergeCell ref="D255:D257"/>
    <mergeCell ref="E255:E257"/>
    <mergeCell ref="F255:F257"/>
    <mergeCell ref="G255:G257"/>
    <mergeCell ref="H255:H257"/>
    <mergeCell ref="I255:I257"/>
    <mergeCell ref="I253:I254"/>
    <mergeCell ref="J253:M253"/>
    <mergeCell ref="N253:N254"/>
    <mergeCell ref="O253:O254"/>
    <mergeCell ref="R253:R254"/>
    <mergeCell ref="S253:S254"/>
    <mergeCell ref="C252:E252"/>
    <mergeCell ref="F252:O252"/>
    <mergeCell ref="P252:R252"/>
    <mergeCell ref="B253:B254"/>
    <mergeCell ref="C253:C254"/>
    <mergeCell ref="D253:D254"/>
    <mergeCell ref="E253:E254"/>
    <mergeCell ref="F253:F254"/>
    <mergeCell ref="G253:G254"/>
    <mergeCell ref="H253:H254"/>
    <mergeCell ref="R245:R247"/>
    <mergeCell ref="S245:S247"/>
    <mergeCell ref="B248:O249"/>
    <mergeCell ref="P248:Q248"/>
    <mergeCell ref="T248:T249"/>
    <mergeCell ref="P249:Q249"/>
    <mergeCell ref="H245:H247"/>
    <mergeCell ref="I245:I247"/>
    <mergeCell ref="N245:N247"/>
    <mergeCell ref="O245:O247"/>
    <mergeCell ref="P245:P247"/>
    <mergeCell ref="Q245:Q247"/>
    <mergeCell ref="B245:B247"/>
    <mergeCell ref="C245:C247"/>
    <mergeCell ref="D245:D247"/>
    <mergeCell ref="E245:E247"/>
    <mergeCell ref="F245:F247"/>
    <mergeCell ref="G245:G247"/>
    <mergeCell ref="D242:D244"/>
    <mergeCell ref="E242:E244"/>
    <mergeCell ref="F242:F244"/>
    <mergeCell ref="G242:G244"/>
    <mergeCell ref="H242:H244"/>
    <mergeCell ref="I242:I244"/>
    <mergeCell ref="H239:H241"/>
    <mergeCell ref="I239:I241"/>
    <mergeCell ref="N239:N241"/>
    <mergeCell ref="O239:O241"/>
    <mergeCell ref="P239:P241"/>
    <mergeCell ref="Q239:Q241"/>
    <mergeCell ref="B239:B241"/>
    <mergeCell ref="C239:C241"/>
    <mergeCell ref="D239:D241"/>
    <mergeCell ref="E239:E241"/>
    <mergeCell ref="F239:F241"/>
    <mergeCell ref="G239:G241"/>
    <mergeCell ref="N236:N238"/>
    <mergeCell ref="O236:O238"/>
    <mergeCell ref="P236:P238"/>
    <mergeCell ref="Q236:Q238"/>
    <mergeCell ref="R236:R238"/>
    <mergeCell ref="S236:S238"/>
    <mergeCell ref="S233:S235"/>
    <mergeCell ref="T233:T247"/>
    <mergeCell ref="B236:B238"/>
    <mergeCell ref="C236:C238"/>
    <mergeCell ref="D236:D238"/>
    <mergeCell ref="E236:E238"/>
    <mergeCell ref="F236:F238"/>
    <mergeCell ref="G236:G238"/>
    <mergeCell ref="H236:H238"/>
    <mergeCell ref="I236:I238"/>
    <mergeCell ref="I233:I235"/>
    <mergeCell ref="N233:N235"/>
    <mergeCell ref="O233:O235"/>
    <mergeCell ref="P233:P235"/>
    <mergeCell ref="Q233:Q235"/>
    <mergeCell ref="R233:R235"/>
    <mergeCell ref="N242:N244"/>
    <mergeCell ref="O242:O244"/>
    <mergeCell ref="P242:P244"/>
    <mergeCell ref="Q242:Q244"/>
    <mergeCell ref="R242:R244"/>
    <mergeCell ref="S242:S244"/>
    <mergeCell ref="R239:R241"/>
    <mergeCell ref="S239:S241"/>
    <mergeCell ref="B242:B244"/>
    <mergeCell ref="C242:C244"/>
    <mergeCell ref="S231:S232"/>
    <mergeCell ref="T231:T232"/>
    <mergeCell ref="J232:M232"/>
    <mergeCell ref="B233:B235"/>
    <mergeCell ref="C233:C235"/>
    <mergeCell ref="D233:D235"/>
    <mergeCell ref="E233:E235"/>
    <mergeCell ref="F233:F235"/>
    <mergeCell ref="G233:G235"/>
    <mergeCell ref="H233:H235"/>
    <mergeCell ref="H231:H232"/>
    <mergeCell ref="I231:I232"/>
    <mergeCell ref="J231:M231"/>
    <mergeCell ref="N231:N232"/>
    <mergeCell ref="O231:O232"/>
    <mergeCell ref="R231:R232"/>
    <mergeCell ref="B231:B232"/>
    <mergeCell ref="C231:C232"/>
    <mergeCell ref="D231:D232"/>
    <mergeCell ref="E231:E232"/>
    <mergeCell ref="F231:F232"/>
    <mergeCell ref="G231:G232"/>
    <mergeCell ref="S223:S225"/>
    <mergeCell ref="B226:O227"/>
    <mergeCell ref="P226:Q226"/>
    <mergeCell ref="T226:T227"/>
    <mergeCell ref="P227:Q227"/>
    <mergeCell ref="C230:E230"/>
    <mergeCell ref="F230:O230"/>
    <mergeCell ref="P230:R230"/>
    <mergeCell ref="I223:I225"/>
    <mergeCell ref="N223:N225"/>
    <mergeCell ref="O223:O225"/>
    <mergeCell ref="P223:P225"/>
    <mergeCell ref="Q223:Q225"/>
    <mergeCell ref="R223:R225"/>
    <mergeCell ref="Q220:Q222"/>
    <mergeCell ref="R220:R222"/>
    <mergeCell ref="S220:S222"/>
    <mergeCell ref="B223:B225"/>
    <mergeCell ref="C223:C225"/>
    <mergeCell ref="D223:D225"/>
    <mergeCell ref="E223:E225"/>
    <mergeCell ref="F223:F225"/>
    <mergeCell ref="G223:G225"/>
    <mergeCell ref="H223:H225"/>
    <mergeCell ref="G220:G222"/>
    <mergeCell ref="H220:H222"/>
    <mergeCell ref="I220:I222"/>
    <mergeCell ref="N220:N222"/>
    <mergeCell ref="O220:O222"/>
    <mergeCell ref="P220:P222"/>
    <mergeCell ref="O217:O219"/>
    <mergeCell ref="P217:P219"/>
    <mergeCell ref="Q217:Q219"/>
    <mergeCell ref="R217:R219"/>
    <mergeCell ref="S217:S219"/>
    <mergeCell ref="B220:B222"/>
    <mergeCell ref="C220:C222"/>
    <mergeCell ref="D220:D222"/>
    <mergeCell ref="E220:E222"/>
    <mergeCell ref="F220:F222"/>
    <mergeCell ref="S214:S216"/>
    <mergeCell ref="B217:B219"/>
    <mergeCell ref="C217:C219"/>
    <mergeCell ref="D217:D219"/>
    <mergeCell ref="E217:E219"/>
    <mergeCell ref="F217:F219"/>
    <mergeCell ref="G217:G219"/>
    <mergeCell ref="H217:H219"/>
    <mergeCell ref="I217:I219"/>
    <mergeCell ref="N217:N219"/>
    <mergeCell ref="I214:I216"/>
    <mergeCell ref="N214:N216"/>
    <mergeCell ref="O214:O216"/>
    <mergeCell ref="P214:P216"/>
    <mergeCell ref="Q214:Q216"/>
    <mergeCell ref="R214:R216"/>
    <mergeCell ref="R211:R213"/>
    <mergeCell ref="S211:S213"/>
    <mergeCell ref="T211:T225"/>
    <mergeCell ref="B214:B216"/>
    <mergeCell ref="C214:C216"/>
    <mergeCell ref="D214:D216"/>
    <mergeCell ref="E214:E216"/>
    <mergeCell ref="F214:F216"/>
    <mergeCell ref="G214:G216"/>
    <mergeCell ref="H214:H216"/>
    <mergeCell ref="H211:H213"/>
    <mergeCell ref="I211:I213"/>
    <mergeCell ref="N211:N213"/>
    <mergeCell ref="O211:O213"/>
    <mergeCell ref="P211:P213"/>
    <mergeCell ref="Q211:Q213"/>
    <mergeCell ref="R209:R210"/>
    <mergeCell ref="S209:S210"/>
    <mergeCell ref="T209:T210"/>
    <mergeCell ref="J210:M210"/>
    <mergeCell ref="B211:B213"/>
    <mergeCell ref="C211:C213"/>
    <mergeCell ref="D211:D213"/>
    <mergeCell ref="E211:E213"/>
    <mergeCell ref="F211:F213"/>
    <mergeCell ref="G211:G213"/>
    <mergeCell ref="G209:G210"/>
    <mergeCell ref="H209:H210"/>
    <mergeCell ref="I209:I210"/>
    <mergeCell ref="J209:M209"/>
    <mergeCell ref="N209:N210"/>
    <mergeCell ref="O209:O210"/>
    <mergeCell ref="T204:T205"/>
    <mergeCell ref="P205:Q205"/>
    <mergeCell ref="C208:E208"/>
    <mergeCell ref="F208:O208"/>
    <mergeCell ref="P208:R208"/>
    <mergeCell ref="B209:B210"/>
    <mergeCell ref="C209:C210"/>
    <mergeCell ref="D209:D210"/>
    <mergeCell ref="E209:E210"/>
    <mergeCell ref="F209:F210"/>
    <mergeCell ref="O201:O203"/>
    <mergeCell ref="P201:P203"/>
    <mergeCell ref="Q201:Q203"/>
    <mergeCell ref="R201:R203"/>
    <mergeCell ref="S201:S203"/>
    <mergeCell ref="B204:O205"/>
    <mergeCell ref="P204:Q204"/>
    <mergeCell ref="G201:G203"/>
    <mergeCell ref="H201:H203"/>
    <mergeCell ref="I201:I203"/>
    <mergeCell ref="N201:N203"/>
    <mergeCell ref="I198:I200"/>
    <mergeCell ref="N198:N200"/>
    <mergeCell ref="O198:O200"/>
    <mergeCell ref="P198:P200"/>
    <mergeCell ref="Q198:Q200"/>
    <mergeCell ref="R198:R200"/>
    <mergeCell ref="Q195:Q197"/>
    <mergeCell ref="R195:R197"/>
    <mergeCell ref="S195:S197"/>
    <mergeCell ref="B198:B200"/>
    <mergeCell ref="C198:C200"/>
    <mergeCell ref="D198:D200"/>
    <mergeCell ref="E198:E200"/>
    <mergeCell ref="F198:F200"/>
    <mergeCell ref="G198:G200"/>
    <mergeCell ref="H198:H200"/>
    <mergeCell ref="G195:G197"/>
    <mergeCell ref="H195:H197"/>
    <mergeCell ref="I195:I197"/>
    <mergeCell ref="N195:N197"/>
    <mergeCell ref="O195:O197"/>
    <mergeCell ref="P195:P197"/>
    <mergeCell ref="O192:O194"/>
    <mergeCell ref="P192:P194"/>
    <mergeCell ref="Q192:Q194"/>
    <mergeCell ref="R192:R194"/>
    <mergeCell ref="S192:S194"/>
    <mergeCell ref="B195:B197"/>
    <mergeCell ref="C195:C197"/>
    <mergeCell ref="D195:D197"/>
    <mergeCell ref="E195:E197"/>
    <mergeCell ref="F195:F197"/>
    <mergeCell ref="T189:T203"/>
    <mergeCell ref="B192:B194"/>
    <mergeCell ref="C192:C194"/>
    <mergeCell ref="D192:D194"/>
    <mergeCell ref="E192:E194"/>
    <mergeCell ref="F192:F194"/>
    <mergeCell ref="G192:G194"/>
    <mergeCell ref="H192:H194"/>
    <mergeCell ref="I192:I194"/>
    <mergeCell ref="N192:N194"/>
    <mergeCell ref="N189:N191"/>
    <mergeCell ref="O189:O191"/>
    <mergeCell ref="P189:P191"/>
    <mergeCell ref="Q189:Q191"/>
    <mergeCell ref="R189:R191"/>
    <mergeCell ref="S189:S191"/>
    <mergeCell ref="S198:S200"/>
    <mergeCell ref="B201:B203"/>
    <mergeCell ref="C201:C203"/>
    <mergeCell ref="D201:D203"/>
    <mergeCell ref="E201:E203"/>
    <mergeCell ref="F201:F203"/>
    <mergeCell ref="T187:T188"/>
    <mergeCell ref="J188:M188"/>
    <mergeCell ref="B189:B191"/>
    <mergeCell ref="C189:C191"/>
    <mergeCell ref="D189:D191"/>
    <mergeCell ref="E189:E191"/>
    <mergeCell ref="F189:F191"/>
    <mergeCell ref="G189:G191"/>
    <mergeCell ref="H189:H191"/>
    <mergeCell ref="I189:I191"/>
    <mergeCell ref="I187:I188"/>
    <mergeCell ref="J187:M187"/>
    <mergeCell ref="N187:N188"/>
    <mergeCell ref="O187:O188"/>
    <mergeCell ref="R187:R188"/>
    <mergeCell ref="S187:S188"/>
    <mergeCell ref="C186:E186"/>
    <mergeCell ref="F186:O186"/>
    <mergeCell ref="P186:R186"/>
    <mergeCell ref="B187:B188"/>
    <mergeCell ref="C187:C188"/>
    <mergeCell ref="D187:D188"/>
    <mergeCell ref="E187:E188"/>
    <mergeCell ref="F187:F188"/>
    <mergeCell ref="G187:G188"/>
    <mergeCell ref="H187:H188"/>
    <mergeCell ref="R179:R181"/>
    <mergeCell ref="S179:S181"/>
    <mergeCell ref="B182:O183"/>
    <mergeCell ref="P182:Q182"/>
    <mergeCell ref="T182:T183"/>
    <mergeCell ref="P183:Q183"/>
    <mergeCell ref="H179:H181"/>
    <mergeCell ref="I179:I181"/>
    <mergeCell ref="N179:N181"/>
    <mergeCell ref="O179:O181"/>
    <mergeCell ref="P179:P181"/>
    <mergeCell ref="Q179:Q181"/>
    <mergeCell ref="B179:B181"/>
    <mergeCell ref="C179:C181"/>
    <mergeCell ref="D179:D181"/>
    <mergeCell ref="E179:E181"/>
    <mergeCell ref="F179:F181"/>
    <mergeCell ref="G179:G181"/>
    <mergeCell ref="D176:D178"/>
    <mergeCell ref="E176:E178"/>
    <mergeCell ref="F176:F178"/>
    <mergeCell ref="G176:G178"/>
    <mergeCell ref="H176:H178"/>
    <mergeCell ref="I176:I178"/>
    <mergeCell ref="H173:H175"/>
    <mergeCell ref="I173:I175"/>
    <mergeCell ref="N173:N175"/>
    <mergeCell ref="O173:O175"/>
    <mergeCell ref="P173:P175"/>
    <mergeCell ref="Q173:Q175"/>
    <mergeCell ref="B173:B175"/>
    <mergeCell ref="C173:C175"/>
    <mergeCell ref="D173:D175"/>
    <mergeCell ref="E173:E175"/>
    <mergeCell ref="F173:F175"/>
    <mergeCell ref="G173:G175"/>
    <mergeCell ref="N170:N172"/>
    <mergeCell ref="O170:O172"/>
    <mergeCell ref="P170:P172"/>
    <mergeCell ref="Q170:Q172"/>
    <mergeCell ref="R170:R172"/>
    <mergeCell ref="S170:S172"/>
    <mergeCell ref="S167:S169"/>
    <mergeCell ref="T167:T181"/>
    <mergeCell ref="B170:B172"/>
    <mergeCell ref="C170:C172"/>
    <mergeCell ref="D170:D172"/>
    <mergeCell ref="E170:E172"/>
    <mergeCell ref="F170:F172"/>
    <mergeCell ref="G170:G172"/>
    <mergeCell ref="H170:H172"/>
    <mergeCell ref="I170:I172"/>
    <mergeCell ref="I167:I169"/>
    <mergeCell ref="N167:N169"/>
    <mergeCell ref="O167:O169"/>
    <mergeCell ref="P167:P169"/>
    <mergeCell ref="Q167:Q169"/>
    <mergeCell ref="R167:R169"/>
    <mergeCell ref="N176:N178"/>
    <mergeCell ref="O176:O178"/>
    <mergeCell ref="P176:P178"/>
    <mergeCell ref="Q176:Q178"/>
    <mergeCell ref="R176:R178"/>
    <mergeCell ref="S176:S178"/>
    <mergeCell ref="R173:R175"/>
    <mergeCell ref="S173:S175"/>
    <mergeCell ref="B176:B178"/>
    <mergeCell ref="C176:C178"/>
    <mergeCell ref="S165:S166"/>
    <mergeCell ref="T165:T166"/>
    <mergeCell ref="J166:M166"/>
    <mergeCell ref="B167:B169"/>
    <mergeCell ref="C167:C169"/>
    <mergeCell ref="D167:D169"/>
    <mergeCell ref="E167:E169"/>
    <mergeCell ref="F167:F169"/>
    <mergeCell ref="G167:G169"/>
    <mergeCell ref="H167:H169"/>
    <mergeCell ref="H165:H166"/>
    <mergeCell ref="I165:I166"/>
    <mergeCell ref="J165:M165"/>
    <mergeCell ref="N165:N166"/>
    <mergeCell ref="O165:O166"/>
    <mergeCell ref="R165:R166"/>
    <mergeCell ref="B165:B166"/>
    <mergeCell ref="C165:C166"/>
    <mergeCell ref="D165:D166"/>
    <mergeCell ref="E165:E166"/>
    <mergeCell ref="F165:F166"/>
    <mergeCell ref="G165:G166"/>
    <mergeCell ref="S157:S159"/>
    <mergeCell ref="B160:O161"/>
    <mergeCell ref="P160:Q160"/>
    <mergeCell ref="T160:T161"/>
    <mergeCell ref="P161:Q161"/>
    <mergeCell ref="C164:E164"/>
    <mergeCell ref="F164:O164"/>
    <mergeCell ref="P164:R164"/>
    <mergeCell ref="I157:I159"/>
    <mergeCell ref="N157:N159"/>
    <mergeCell ref="O157:O159"/>
    <mergeCell ref="P157:P159"/>
    <mergeCell ref="Q157:Q159"/>
    <mergeCell ref="R157:R159"/>
    <mergeCell ref="Q154:Q156"/>
    <mergeCell ref="R154:R156"/>
    <mergeCell ref="S154:S156"/>
    <mergeCell ref="B157:B159"/>
    <mergeCell ref="C157:C159"/>
    <mergeCell ref="D157:D159"/>
    <mergeCell ref="E157:E159"/>
    <mergeCell ref="F157:F159"/>
    <mergeCell ref="G157:G159"/>
    <mergeCell ref="H157:H159"/>
    <mergeCell ref="G154:G156"/>
    <mergeCell ref="H154:H156"/>
    <mergeCell ref="I154:I156"/>
    <mergeCell ref="N154:N156"/>
    <mergeCell ref="O154:O156"/>
    <mergeCell ref="P154:P156"/>
    <mergeCell ref="O151:O153"/>
    <mergeCell ref="P151:P153"/>
    <mergeCell ref="Q151:Q153"/>
    <mergeCell ref="R151:R153"/>
    <mergeCell ref="S151:S153"/>
    <mergeCell ref="B154:B156"/>
    <mergeCell ref="C154:C156"/>
    <mergeCell ref="D154:D156"/>
    <mergeCell ref="E154:E156"/>
    <mergeCell ref="F154:F156"/>
    <mergeCell ref="S148:S150"/>
    <mergeCell ref="B151:B153"/>
    <mergeCell ref="C151:C153"/>
    <mergeCell ref="D151:D153"/>
    <mergeCell ref="E151:E153"/>
    <mergeCell ref="F151:F153"/>
    <mergeCell ref="G151:G153"/>
    <mergeCell ref="H151:H153"/>
    <mergeCell ref="I151:I153"/>
    <mergeCell ref="N151:N153"/>
    <mergeCell ref="I148:I150"/>
    <mergeCell ref="N148:N150"/>
    <mergeCell ref="O148:O150"/>
    <mergeCell ref="P148:P150"/>
    <mergeCell ref="Q148:Q150"/>
    <mergeCell ref="R148:R150"/>
    <mergeCell ref="R145:R147"/>
    <mergeCell ref="S145:S147"/>
    <mergeCell ref="T145:T159"/>
    <mergeCell ref="B148:B150"/>
    <mergeCell ref="C148:C150"/>
    <mergeCell ref="D148:D150"/>
    <mergeCell ref="E148:E150"/>
    <mergeCell ref="F148:F150"/>
    <mergeCell ref="G148:G150"/>
    <mergeCell ref="H148:H150"/>
    <mergeCell ref="H145:H147"/>
    <mergeCell ref="I145:I147"/>
    <mergeCell ref="N145:N147"/>
    <mergeCell ref="O145:O147"/>
    <mergeCell ref="P145:P147"/>
    <mergeCell ref="Q145:Q147"/>
    <mergeCell ref="R143:R144"/>
    <mergeCell ref="S143:S144"/>
    <mergeCell ref="T143:T144"/>
    <mergeCell ref="J144:M144"/>
    <mergeCell ref="B145:B147"/>
    <mergeCell ref="C145:C147"/>
    <mergeCell ref="D145:D147"/>
    <mergeCell ref="E145:E147"/>
    <mergeCell ref="F145:F147"/>
    <mergeCell ref="G145:G147"/>
    <mergeCell ref="G143:G144"/>
    <mergeCell ref="H143:H144"/>
    <mergeCell ref="I143:I144"/>
    <mergeCell ref="J143:M143"/>
    <mergeCell ref="N143:N144"/>
    <mergeCell ref="O143:O144"/>
    <mergeCell ref="T138:T139"/>
    <mergeCell ref="P139:Q139"/>
    <mergeCell ref="C142:E142"/>
    <mergeCell ref="F142:O142"/>
    <mergeCell ref="P142:R142"/>
    <mergeCell ref="B143:B144"/>
    <mergeCell ref="C143:C144"/>
    <mergeCell ref="D143:D144"/>
    <mergeCell ref="E143:E144"/>
    <mergeCell ref="F143:F144"/>
    <mergeCell ref="O135:O137"/>
    <mergeCell ref="P135:P137"/>
    <mergeCell ref="Q135:Q137"/>
    <mergeCell ref="R135:R137"/>
    <mergeCell ref="S135:S137"/>
    <mergeCell ref="B138:O139"/>
    <mergeCell ref="P138:Q138"/>
    <mergeCell ref="G135:G137"/>
    <mergeCell ref="H135:H137"/>
    <mergeCell ref="I135:I137"/>
    <mergeCell ref="N135:N137"/>
    <mergeCell ref="I132:I134"/>
    <mergeCell ref="N132:N134"/>
    <mergeCell ref="O132:O134"/>
    <mergeCell ref="P132:P134"/>
    <mergeCell ref="Q132:Q134"/>
    <mergeCell ref="R132:R134"/>
    <mergeCell ref="Q129:Q131"/>
    <mergeCell ref="R129:R131"/>
    <mergeCell ref="S129:S131"/>
    <mergeCell ref="B132:B134"/>
    <mergeCell ref="C132:C134"/>
    <mergeCell ref="D132:D134"/>
    <mergeCell ref="E132:E134"/>
    <mergeCell ref="F132:F134"/>
    <mergeCell ref="G132:G134"/>
    <mergeCell ref="H132:H134"/>
    <mergeCell ref="G129:G131"/>
    <mergeCell ref="H129:H131"/>
    <mergeCell ref="I129:I131"/>
    <mergeCell ref="N129:N131"/>
    <mergeCell ref="O129:O131"/>
    <mergeCell ref="P129:P131"/>
    <mergeCell ref="O126:O128"/>
    <mergeCell ref="P126:P128"/>
    <mergeCell ref="Q126:Q128"/>
    <mergeCell ref="R126:R128"/>
    <mergeCell ref="S126:S128"/>
    <mergeCell ref="B129:B131"/>
    <mergeCell ref="C129:C131"/>
    <mergeCell ref="D129:D131"/>
    <mergeCell ref="E129:E131"/>
    <mergeCell ref="F129:F131"/>
    <mergeCell ref="T123:T137"/>
    <mergeCell ref="B126:B128"/>
    <mergeCell ref="C126:C128"/>
    <mergeCell ref="D126:D128"/>
    <mergeCell ref="E126:E128"/>
    <mergeCell ref="F126:F128"/>
    <mergeCell ref="G126:G128"/>
    <mergeCell ref="H126:H128"/>
    <mergeCell ref="I126:I128"/>
    <mergeCell ref="N126:N128"/>
    <mergeCell ref="N123:N125"/>
    <mergeCell ref="O123:O125"/>
    <mergeCell ref="P123:P125"/>
    <mergeCell ref="Q123:Q125"/>
    <mergeCell ref="R123:R125"/>
    <mergeCell ref="S123:S125"/>
    <mergeCell ref="S132:S134"/>
    <mergeCell ref="B135:B137"/>
    <mergeCell ref="C135:C137"/>
    <mergeCell ref="D135:D137"/>
    <mergeCell ref="E135:E137"/>
    <mergeCell ref="F135:F137"/>
    <mergeCell ref="T121:T122"/>
    <mergeCell ref="J122:M122"/>
    <mergeCell ref="B123:B125"/>
    <mergeCell ref="C123:C125"/>
    <mergeCell ref="D123:D125"/>
    <mergeCell ref="E123:E125"/>
    <mergeCell ref="F123:F125"/>
    <mergeCell ref="G123:G125"/>
    <mergeCell ref="H123:H125"/>
    <mergeCell ref="I123:I125"/>
    <mergeCell ref="I121:I122"/>
    <mergeCell ref="J121:M121"/>
    <mergeCell ref="N121:N122"/>
    <mergeCell ref="O121:O122"/>
    <mergeCell ref="R121:R122"/>
    <mergeCell ref="S121:S122"/>
    <mergeCell ref="C120:E120"/>
    <mergeCell ref="F120:O120"/>
    <mergeCell ref="P120:R120"/>
    <mergeCell ref="B121:B122"/>
    <mergeCell ref="C121:C122"/>
    <mergeCell ref="D121:D122"/>
    <mergeCell ref="E121:E122"/>
    <mergeCell ref="F121:F122"/>
    <mergeCell ref="G121:G122"/>
    <mergeCell ref="H121:H122"/>
    <mergeCell ref="R113:R115"/>
    <mergeCell ref="S113:S115"/>
    <mergeCell ref="B116:O117"/>
    <mergeCell ref="P116:Q116"/>
    <mergeCell ref="T116:T117"/>
    <mergeCell ref="P117:Q117"/>
    <mergeCell ref="H113:H115"/>
    <mergeCell ref="I113:I115"/>
    <mergeCell ref="N113:N115"/>
    <mergeCell ref="O113:O115"/>
    <mergeCell ref="P113:P115"/>
    <mergeCell ref="Q113:Q115"/>
    <mergeCell ref="B113:B115"/>
    <mergeCell ref="C113:C115"/>
    <mergeCell ref="D113:D115"/>
    <mergeCell ref="E113:E115"/>
    <mergeCell ref="F113:F115"/>
    <mergeCell ref="G113:G115"/>
    <mergeCell ref="D110:D112"/>
    <mergeCell ref="E110:E112"/>
    <mergeCell ref="F110:F112"/>
    <mergeCell ref="G110:G112"/>
    <mergeCell ref="H110:H112"/>
    <mergeCell ref="I110:I112"/>
    <mergeCell ref="H107:H109"/>
    <mergeCell ref="I107:I109"/>
    <mergeCell ref="N107:N109"/>
    <mergeCell ref="O107:O109"/>
    <mergeCell ref="P107:P109"/>
    <mergeCell ref="Q107:Q109"/>
    <mergeCell ref="B107:B109"/>
    <mergeCell ref="C107:C109"/>
    <mergeCell ref="D107:D109"/>
    <mergeCell ref="E107:E109"/>
    <mergeCell ref="F107:F109"/>
    <mergeCell ref="G107:G109"/>
    <mergeCell ref="N104:N106"/>
    <mergeCell ref="O104:O106"/>
    <mergeCell ref="P104:P106"/>
    <mergeCell ref="Q104:Q106"/>
    <mergeCell ref="R104:R106"/>
    <mergeCell ref="S104:S106"/>
    <mergeCell ref="S101:S103"/>
    <mergeCell ref="T101:T115"/>
    <mergeCell ref="B104:B106"/>
    <mergeCell ref="C104:C106"/>
    <mergeCell ref="D104:D106"/>
    <mergeCell ref="E104:E106"/>
    <mergeCell ref="F104:F106"/>
    <mergeCell ref="G104:G106"/>
    <mergeCell ref="H104:H106"/>
    <mergeCell ref="I104:I106"/>
    <mergeCell ref="I101:I103"/>
    <mergeCell ref="N101:N103"/>
    <mergeCell ref="O101:O103"/>
    <mergeCell ref="P101:P103"/>
    <mergeCell ref="Q101:Q103"/>
    <mergeCell ref="R101:R103"/>
    <mergeCell ref="N110:N112"/>
    <mergeCell ref="O110:O112"/>
    <mergeCell ref="P110:P112"/>
    <mergeCell ref="Q110:Q112"/>
    <mergeCell ref="R110:R112"/>
    <mergeCell ref="S110:S112"/>
    <mergeCell ref="R107:R109"/>
    <mergeCell ref="S107:S109"/>
    <mergeCell ref="B110:B112"/>
    <mergeCell ref="C110:C112"/>
    <mergeCell ref="S99:S100"/>
    <mergeCell ref="T99:T100"/>
    <mergeCell ref="J100:M100"/>
    <mergeCell ref="B101:B103"/>
    <mergeCell ref="C101:C103"/>
    <mergeCell ref="D101:D103"/>
    <mergeCell ref="E101:E103"/>
    <mergeCell ref="F101:F103"/>
    <mergeCell ref="G101:G103"/>
    <mergeCell ref="H101:H103"/>
    <mergeCell ref="H99:H100"/>
    <mergeCell ref="I99:I100"/>
    <mergeCell ref="J99:M99"/>
    <mergeCell ref="N99:N100"/>
    <mergeCell ref="O99:O100"/>
    <mergeCell ref="R99:R100"/>
    <mergeCell ref="B99:B100"/>
    <mergeCell ref="C99:C100"/>
    <mergeCell ref="D99:D100"/>
    <mergeCell ref="E99:E100"/>
    <mergeCell ref="F99:F100"/>
    <mergeCell ref="G99:G100"/>
    <mergeCell ref="S91:S93"/>
    <mergeCell ref="B94:O95"/>
    <mergeCell ref="P94:Q94"/>
    <mergeCell ref="T94:T95"/>
    <mergeCell ref="P95:Q95"/>
    <mergeCell ref="C98:E98"/>
    <mergeCell ref="F98:O98"/>
    <mergeCell ref="P98:R98"/>
    <mergeCell ref="I91:I93"/>
    <mergeCell ref="N91:N93"/>
    <mergeCell ref="O91:O93"/>
    <mergeCell ref="P91:P93"/>
    <mergeCell ref="Q91:Q93"/>
    <mergeCell ref="R91:R93"/>
    <mergeCell ref="Q88:Q90"/>
    <mergeCell ref="R88:R90"/>
    <mergeCell ref="S88:S90"/>
    <mergeCell ref="B91:B93"/>
    <mergeCell ref="C91:C93"/>
    <mergeCell ref="D91:D93"/>
    <mergeCell ref="E91:E93"/>
    <mergeCell ref="F91:F93"/>
    <mergeCell ref="G91:G93"/>
    <mergeCell ref="H91:H93"/>
    <mergeCell ref="G88:G90"/>
    <mergeCell ref="H88:H90"/>
    <mergeCell ref="I88:I90"/>
    <mergeCell ref="N88:N90"/>
    <mergeCell ref="O88:O90"/>
    <mergeCell ref="P88:P90"/>
    <mergeCell ref="O85:O87"/>
    <mergeCell ref="P85:P87"/>
    <mergeCell ref="Q85:Q87"/>
    <mergeCell ref="R85:R87"/>
    <mergeCell ref="S85:S87"/>
    <mergeCell ref="B88:B90"/>
    <mergeCell ref="C88:C90"/>
    <mergeCell ref="D88:D90"/>
    <mergeCell ref="E88:E90"/>
    <mergeCell ref="F88:F90"/>
    <mergeCell ref="S82:S84"/>
    <mergeCell ref="B85:B87"/>
    <mergeCell ref="C85:C87"/>
    <mergeCell ref="D85:D87"/>
    <mergeCell ref="E85:E87"/>
    <mergeCell ref="F85:F87"/>
    <mergeCell ref="G85:G87"/>
    <mergeCell ref="H85:H87"/>
    <mergeCell ref="I85:I87"/>
    <mergeCell ref="N85:N87"/>
    <mergeCell ref="I82:I84"/>
    <mergeCell ref="N82:N84"/>
    <mergeCell ref="O82:O84"/>
    <mergeCell ref="P82:P84"/>
    <mergeCell ref="Q82:Q84"/>
    <mergeCell ref="R82:R84"/>
    <mergeCell ref="R79:R81"/>
    <mergeCell ref="S79:S81"/>
    <mergeCell ref="T79:T93"/>
    <mergeCell ref="B82:B84"/>
    <mergeCell ref="C82:C84"/>
    <mergeCell ref="D82:D84"/>
    <mergeCell ref="E82:E84"/>
    <mergeCell ref="F82:F84"/>
    <mergeCell ref="G82:G84"/>
    <mergeCell ref="H82:H84"/>
    <mergeCell ref="H79:H81"/>
    <mergeCell ref="I79:I81"/>
    <mergeCell ref="N79:N81"/>
    <mergeCell ref="O79:O81"/>
    <mergeCell ref="P79:P81"/>
    <mergeCell ref="Q79:Q81"/>
    <mergeCell ref="R77:R78"/>
    <mergeCell ref="S77:S78"/>
    <mergeCell ref="T77:T78"/>
    <mergeCell ref="J78:M78"/>
    <mergeCell ref="B79:B81"/>
    <mergeCell ref="C79:C81"/>
    <mergeCell ref="D79:D81"/>
    <mergeCell ref="E79:E81"/>
    <mergeCell ref="F79:F81"/>
    <mergeCell ref="G79:G81"/>
    <mergeCell ref="G77:G78"/>
    <mergeCell ref="H77:H78"/>
    <mergeCell ref="I77:I78"/>
    <mergeCell ref="J77:M77"/>
    <mergeCell ref="N77:N78"/>
    <mergeCell ref="O77:O78"/>
    <mergeCell ref="T72:T73"/>
    <mergeCell ref="P73:Q73"/>
    <mergeCell ref="C76:E76"/>
    <mergeCell ref="F76:O76"/>
    <mergeCell ref="P76:R76"/>
    <mergeCell ref="B77:B78"/>
    <mergeCell ref="C77:C78"/>
    <mergeCell ref="D77:D78"/>
    <mergeCell ref="E77:E78"/>
    <mergeCell ref="F77:F78"/>
    <mergeCell ref="O69:O71"/>
    <mergeCell ref="P69:P71"/>
    <mergeCell ref="Q69:Q71"/>
    <mergeCell ref="R69:R71"/>
    <mergeCell ref="S69:S71"/>
    <mergeCell ref="B72:O73"/>
    <mergeCell ref="P72:Q72"/>
    <mergeCell ref="G69:G71"/>
    <mergeCell ref="H69:H71"/>
    <mergeCell ref="I69:I71"/>
    <mergeCell ref="N69:N71"/>
    <mergeCell ref="I66:I68"/>
    <mergeCell ref="N66:N68"/>
    <mergeCell ref="O66:O68"/>
    <mergeCell ref="P66:P68"/>
    <mergeCell ref="Q66:Q68"/>
    <mergeCell ref="R66:R68"/>
    <mergeCell ref="Q63:Q65"/>
    <mergeCell ref="R63:R65"/>
    <mergeCell ref="S63:S65"/>
    <mergeCell ref="B66:B68"/>
    <mergeCell ref="C66:C68"/>
    <mergeCell ref="D66:D68"/>
    <mergeCell ref="E66:E68"/>
    <mergeCell ref="F66:F68"/>
    <mergeCell ref="G66:G68"/>
    <mergeCell ref="H66:H68"/>
    <mergeCell ref="G63:G65"/>
    <mergeCell ref="H63:H65"/>
    <mergeCell ref="I63:I65"/>
    <mergeCell ref="N63:N65"/>
    <mergeCell ref="O63:O65"/>
    <mergeCell ref="P63:P65"/>
    <mergeCell ref="O60:O62"/>
    <mergeCell ref="P60:P62"/>
    <mergeCell ref="Q60:Q62"/>
    <mergeCell ref="R60:R62"/>
    <mergeCell ref="S60:S62"/>
    <mergeCell ref="B63:B65"/>
    <mergeCell ref="C63:C65"/>
    <mergeCell ref="D63:D65"/>
    <mergeCell ref="E63:E65"/>
    <mergeCell ref="F63:F65"/>
    <mergeCell ref="T57:T71"/>
    <mergeCell ref="B60:B62"/>
    <mergeCell ref="C60:C62"/>
    <mergeCell ref="D60:D62"/>
    <mergeCell ref="E60:E62"/>
    <mergeCell ref="F60:F62"/>
    <mergeCell ref="G60:G62"/>
    <mergeCell ref="H60:H62"/>
    <mergeCell ref="I60:I62"/>
    <mergeCell ref="N60:N62"/>
    <mergeCell ref="N57:N59"/>
    <mergeCell ref="O57:O59"/>
    <mergeCell ref="P57:P59"/>
    <mergeCell ref="Q57:Q59"/>
    <mergeCell ref="R57:R59"/>
    <mergeCell ref="S57:S59"/>
    <mergeCell ref="S66:S68"/>
    <mergeCell ref="B69:B71"/>
    <mergeCell ref="C69:C71"/>
    <mergeCell ref="D69:D71"/>
    <mergeCell ref="E69:E71"/>
    <mergeCell ref="F69:F71"/>
    <mergeCell ref="T55:T56"/>
    <mergeCell ref="J56:M56"/>
    <mergeCell ref="B57:B59"/>
    <mergeCell ref="C57:C59"/>
    <mergeCell ref="D57:D59"/>
    <mergeCell ref="E57:E59"/>
    <mergeCell ref="F57:F59"/>
    <mergeCell ref="G57:G59"/>
    <mergeCell ref="H57:H59"/>
    <mergeCell ref="I57:I59"/>
    <mergeCell ref="I55:I56"/>
    <mergeCell ref="J55:M55"/>
    <mergeCell ref="N55:N56"/>
    <mergeCell ref="O55:O56"/>
    <mergeCell ref="R55:R56"/>
    <mergeCell ref="S55:S56"/>
    <mergeCell ref="C54:E54"/>
    <mergeCell ref="F54:O54"/>
    <mergeCell ref="P54:R54"/>
    <mergeCell ref="B55:B56"/>
    <mergeCell ref="C55:C56"/>
    <mergeCell ref="D55:D56"/>
    <mergeCell ref="E55:E56"/>
    <mergeCell ref="F55:F56"/>
    <mergeCell ref="G55:G56"/>
    <mergeCell ref="H55:H56"/>
    <mergeCell ref="R47:R49"/>
    <mergeCell ref="S47:S49"/>
    <mergeCell ref="B50:O51"/>
    <mergeCell ref="P50:Q50"/>
    <mergeCell ref="T50:T51"/>
    <mergeCell ref="P51:Q51"/>
    <mergeCell ref="H47:H49"/>
    <mergeCell ref="I47:I49"/>
    <mergeCell ref="N47:N49"/>
    <mergeCell ref="O47:O49"/>
    <mergeCell ref="P47:P49"/>
    <mergeCell ref="Q47:Q49"/>
    <mergeCell ref="B47:B49"/>
    <mergeCell ref="C47:C49"/>
    <mergeCell ref="D47:D49"/>
    <mergeCell ref="E47:E49"/>
    <mergeCell ref="F47:F49"/>
    <mergeCell ref="G47:G49"/>
    <mergeCell ref="D44:D46"/>
    <mergeCell ref="E44:E46"/>
    <mergeCell ref="F44:F46"/>
    <mergeCell ref="G44:G46"/>
    <mergeCell ref="H44:H46"/>
    <mergeCell ref="I44:I46"/>
    <mergeCell ref="H41:H43"/>
    <mergeCell ref="I41:I43"/>
    <mergeCell ref="N41:N43"/>
    <mergeCell ref="O41:O43"/>
    <mergeCell ref="P41:P43"/>
    <mergeCell ref="Q41:Q43"/>
    <mergeCell ref="B41:B43"/>
    <mergeCell ref="C41:C43"/>
    <mergeCell ref="D41:D43"/>
    <mergeCell ref="E41:E43"/>
    <mergeCell ref="F41:F43"/>
    <mergeCell ref="G41:G43"/>
    <mergeCell ref="N38:N40"/>
    <mergeCell ref="O38:O40"/>
    <mergeCell ref="P38:P40"/>
    <mergeCell ref="Q38:Q40"/>
    <mergeCell ref="R38:R40"/>
    <mergeCell ref="S38:S40"/>
    <mergeCell ref="S35:S37"/>
    <mergeCell ref="T35:T49"/>
    <mergeCell ref="B38:B40"/>
    <mergeCell ref="C38:C40"/>
    <mergeCell ref="D38:D40"/>
    <mergeCell ref="E38:E40"/>
    <mergeCell ref="F38:F40"/>
    <mergeCell ref="G38:G40"/>
    <mergeCell ref="H38:H40"/>
    <mergeCell ref="I38:I40"/>
    <mergeCell ref="I35:I37"/>
    <mergeCell ref="N35:N37"/>
    <mergeCell ref="O35:O37"/>
    <mergeCell ref="P35:P37"/>
    <mergeCell ref="Q35:Q37"/>
    <mergeCell ref="R35:R37"/>
    <mergeCell ref="N44:N46"/>
    <mergeCell ref="O44:O46"/>
    <mergeCell ref="P44:P46"/>
    <mergeCell ref="Q44:Q46"/>
    <mergeCell ref="R44:R46"/>
    <mergeCell ref="S44:S46"/>
    <mergeCell ref="R41:R43"/>
    <mergeCell ref="S41:S43"/>
    <mergeCell ref="B44:B46"/>
    <mergeCell ref="C44:C46"/>
    <mergeCell ref="S33:S34"/>
    <mergeCell ref="T33:T34"/>
    <mergeCell ref="J34:M34"/>
    <mergeCell ref="B35:B37"/>
    <mergeCell ref="C35:C37"/>
    <mergeCell ref="D35:D37"/>
    <mergeCell ref="E35:E37"/>
    <mergeCell ref="F35:F37"/>
    <mergeCell ref="G35:G37"/>
    <mergeCell ref="H35:H37"/>
    <mergeCell ref="H33:H34"/>
    <mergeCell ref="I33:I34"/>
    <mergeCell ref="J33:M33"/>
    <mergeCell ref="N33:N34"/>
    <mergeCell ref="O33:O34"/>
    <mergeCell ref="R33:R34"/>
    <mergeCell ref="B33:B34"/>
    <mergeCell ref="C33:C34"/>
    <mergeCell ref="D33:D34"/>
    <mergeCell ref="E33:E34"/>
    <mergeCell ref="F33:F34"/>
    <mergeCell ref="G33:G34"/>
    <mergeCell ref="S25:S27"/>
    <mergeCell ref="B28:O29"/>
    <mergeCell ref="P28:Q28"/>
    <mergeCell ref="T28:T29"/>
    <mergeCell ref="P29:Q29"/>
    <mergeCell ref="C32:E32"/>
    <mergeCell ref="F32:O32"/>
    <mergeCell ref="P32:R32"/>
    <mergeCell ref="I25:I27"/>
    <mergeCell ref="N25:N27"/>
    <mergeCell ref="O25:O27"/>
    <mergeCell ref="P25:P27"/>
    <mergeCell ref="Q25:Q27"/>
    <mergeCell ref="R25:R27"/>
    <mergeCell ref="Q22:Q24"/>
    <mergeCell ref="R22:R24"/>
    <mergeCell ref="S22:S24"/>
    <mergeCell ref="B25:B27"/>
    <mergeCell ref="C25:C27"/>
    <mergeCell ref="D25:D27"/>
    <mergeCell ref="E25:E27"/>
    <mergeCell ref="F25:F27"/>
    <mergeCell ref="G25:G27"/>
    <mergeCell ref="H25:H27"/>
    <mergeCell ref="G22:G24"/>
    <mergeCell ref="H22:H24"/>
    <mergeCell ref="I22:I24"/>
    <mergeCell ref="N22:N24"/>
    <mergeCell ref="O22:O24"/>
    <mergeCell ref="P22:P24"/>
    <mergeCell ref="O19:O21"/>
    <mergeCell ref="P19:P21"/>
    <mergeCell ref="Q19:Q21"/>
    <mergeCell ref="R19:R21"/>
    <mergeCell ref="S19:S21"/>
    <mergeCell ref="B22:B24"/>
    <mergeCell ref="C22:C24"/>
    <mergeCell ref="D22:D24"/>
    <mergeCell ref="E22:E24"/>
    <mergeCell ref="F22:F24"/>
    <mergeCell ref="S16:S18"/>
    <mergeCell ref="B19:B21"/>
    <mergeCell ref="C19:C21"/>
    <mergeCell ref="D19:D21"/>
    <mergeCell ref="E19:E21"/>
    <mergeCell ref="F19:F21"/>
    <mergeCell ref="G19:G21"/>
    <mergeCell ref="H19:H21"/>
    <mergeCell ref="I19:I21"/>
    <mergeCell ref="N19:N21"/>
    <mergeCell ref="I16:I18"/>
    <mergeCell ref="N16:N18"/>
    <mergeCell ref="O16:O18"/>
    <mergeCell ref="P16:P18"/>
    <mergeCell ref="Q16:Q18"/>
    <mergeCell ref="R16:R18"/>
    <mergeCell ref="S13:S15"/>
    <mergeCell ref="T13:T27"/>
    <mergeCell ref="AI13:AI41"/>
    <mergeCell ref="B16:B18"/>
    <mergeCell ref="C16:C18"/>
    <mergeCell ref="D16:D18"/>
    <mergeCell ref="E16:E18"/>
    <mergeCell ref="F16:F18"/>
    <mergeCell ref="G16:G18"/>
    <mergeCell ref="H16:H18"/>
    <mergeCell ref="I13:I15"/>
    <mergeCell ref="N13:N15"/>
    <mergeCell ref="O13:O15"/>
    <mergeCell ref="P13:P15"/>
    <mergeCell ref="Q13:Q15"/>
    <mergeCell ref="R13:R15"/>
    <mergeCell ref="T11:T12"/>
    <mergeCell ref="W11:Y11"/>
    <mergeCell ref="J12:M12"/>
    <mergeCell ref="B13:B15"/>
    <mergeCell ref="C13:C15"/>
    <mergeCell ref="D13:D15"/>
    <mergeCell ref="E13:E15"/>
    <mergeCell ref="F13:F15"/>
    <mergeCell ref="G13:G15"/>
    <mergeCell ref="H13:H15"/>
    <mergeCell ref="I11:I12"/>
    <mergeCell ref="J11:M11"/>
    <mergeCell ref="N11:N12"/>
    <mergeCell ref="O11:O12"/>
    <mergeCell ref="R11:R12"/>
    <mergeCell ref="S11:S12"/>
    <mergeCell ref="C10:E10"/>
    <mergeCell ref="F10:O10"/>
    <mergeCell ref="P10:R10"/>
    <mergeCell ref="B11:B12"/>
    <mergeCell ref="C11:C12"/>
    <mergeCell ref="D11:D12"/>
    <mergeCell ref="E11:E12"/>
    <mergeCell ref="F11:F12"/>
    <mergeCell ref="G11:G12"/>
    <mergeCell ref="H11:H12"/>
    <mergeCell ref="B1:S1"/>
    <mergeCell ref="B3:S3"/>
    <mergeCell ref="F4:N4"/>
    <mergeCell ref="F5:G5"/>
    <mergeCell ref="L5:M6"/>
    <mergeCell ref="N5:O5"/>
    <mergeCell ref="F6:G6"/>
    <mergeCell ref="N6:O6"/>
  </mergeCells>
  <conditionalFormatting sqref="K13">
    <cfRule type="expression" dxfId="6728" priority="7054">
      <formula>J13="NO CUMPLE"</formula>
    </cfRule>
    <cfRule type="expression" dxfId="6727" priority="7055">
      <formula>J13="CUMPLE"</formula>
    </cfRule>
  </conditionalFormatting>
  <conditionalFormatting sqref="M13">
    <cfRule type="expression" dxfId="6726" priority="7052">
      <formula>L13="NO CUMPLE"</formula>
    </cfRule>
    <cfRule type="expression" dxfId="6725" priority="7053">
      <formula>L13="CUMPLE"</formula>
    </cfRule>
  </conditionalFormatting>
  <conditionalFormatting sqref="N13">
    <cfRule type="expression" dxfId="6724" priority="7049">
      <formula>N13=" "</formula>
    </cfRule>
    <cfRule type="expression" dxfId="6723" priority="7050">
      <formula>N13="NO PRESENTÓ CERTIFICADO"</formula>
    </cfRule>
    <cfRule type="expression" dxfId="6722" priority="7051">
      <formula>N13="PRESENTÓ CERTIFICADO"</formula>
    </cfRule>
  </conditionalFormatting>
  <conditionalFormatting sqref="J13">
    <cfRule type="cellIs" dxfId="6721" priority="7047" operator="equal">
      <formula>"NO CUMPLE"</formula>
    </cfRule>
    <cfRule type="cellIs" dxfId="6720" priority="7048" operator="equal">
      <formula>"CUMPLE"</formula>
    </cfRule>
  </conditionalFormatting>
  <conditionalFormatting sqref="L13:L15">
    <cfRule type="cellIs" dxfId="6719" priority="7045" operator="equal">
      <formula>"NO CUMPLE"</formula>
    </cfRule>
    <cfRule type="cellIs" dxfId="6718" priority="7046" operator="equal">
      <formula>"CUMPLE"</formula>
    </cfRule>
  </conditionalFormatting>
  <conditionalFormatting sqref="S13">
    <cfRule type="cellIs" dxfId="6717" priority="7043" operator="greaterThan">
      <formula>0</formula>
    </cfRule>
    <cfRule type="cellIs" dxfId="6716" priority="7044" operator="equal">
      <formula>0</formula>
    </cfRule>
  </conditionalFormatting>
  <conditionalFormatting sqref="P13">
    <cfRule type="expression" dxfId="6715" priority="7030">
      <formula>Q13="NO SUBSANABLE"</formula>
    </cfRule>
    <cfRule type="expression" dxfId="6714" priority="7032">
      <formula>Q13="REQUERIMIENTOS SUBSANADOS"</formula>
    </cfRule>
    <cfRule type="expression" dxfId="6713" priority="7033">
      <formula>Q13="PENDIENTES POR SUBSANAR"</formula>
    </cfRule>
    <cfRule type="expression" dxfId="6712" priority="7038">
      <formula>Q13="SIN OBSERVACIÓN"</formula>
    </cfRule>
    <cfRule type="containsBlanks" dxfId="6711" priority="7039">
      <formula>LEN(TRIM(P13))=0</formula>
    </cfRule>
  </conditionalFormatting>
  <conditionalFormatting sqref="O13">
    <cfRule type="cellIs" dxfId="6710" priority="7031" operator="equal">
      <formula>"PENDIENTE POR DESCRIPCIÓN"</formula>
    </cfRule>
    <cfRule type="cellIs" dxfId="6709" priority="7035" operator="equal">
      <formula>"DESCRIPCIÓN INSUFICIENTE"</formula>
    </cfRule>
    <cfRule type="cellIs" dxfId="6708" priority="7036" operator="equal">
      <formula>"NO ESTÁ ACORDE A ITEM 5.2.1 (T.R.)"</formula>
    </cfRule>
    <cfRule type="cellIs" dxfId="6707" priority="7037" operator="equal">
      <formula>"ACORDE A ITEM 5.2.1 (T.R.)"</formula>
    </cfRule>
  </conditionalFormatting>
  <conditionalFormatting sqref="Q13">
    <cfRule type="containsBlanks" dxfId="6706" priority="7025">
      <formula>LEN(TRIM(Q13))=0</formula>
    </cfRule>
    <cfRule type="cellIs" dxfId="6705" priority="7034" operator="equal">
      <formula>"REQUERIMIENTOS SUBSANADOS"</formula>
    </cfRule>
    <cfRule type="containsText" dxfId="6704" priority="7040" operator="containsText" text="NO SUBSANABLE">
      <formula>NOT(ISERROR(SEARCH("NO SUBSANABLE",Q13)))</formula>
    </cfRule>
    <cfRule type="containsText" dxfId="6703" priority="7041" operator="containsText" text="PENDIENTES POR SUBSANAR">
      <formula>NOT(ISERROR(SEARCH("PENDIENTES POR SUBSANAR",Q13)))</formula>
    </cfRule>
    <cfRule type="containsText" dxfId="6702" priority="7042" operator="containsText" text="SIN OBSERVACIÓN">
      <formula>NOT(ISERROR(SEARCH("SIN OBSERVACIÓN",Q13)))</formula>
    </cfRule>
  </conditionalFormatting>
  <conditionalFormatting sqref="R13">
    <cfRule type="containsBlanks" dxfId="6701" priority="7024">
      <formula>LEN(TRIM(R13))=0</formula>
    </cfRule>
    <cfRule type="cellIs" dxfId="6700" priority="7026" operator="equal">
      <formula>"NO CUMPLEN CON LO SOLICITADO"</formula>
    </cfRule>
    <cfRule type="cellIs" dxfId="6699" priority="7027" operator="equal">
      <formula>"CUMPLEN CON LO SOLICITADO"</formula>
    </cfRule>
    <cfRule type="cellIs" dxfId="6698" priority="7028" operator="equal">
      <formula>"PENDIENTES"</formula>
    </cfRule>
    <cfRule type="cellIs" dxfId="6697" priority="7029" operator="equal">
      <formula>"NINGUNO"</formula>
    </cfRule>
  </conditionalFormatting>
  <conditionalFormatting sqref="T28">
    <cfRule type="cellIs" dxfId="6696" priority="7022" operator="equal">
      <formula>"NO CUMPLE"</formula>
    </cfRule>
    <cfRule type="cellIs" dxfId="6695" priority="7023" operator="equal">
      <formula>"CUMPLE"</formula>
    </cfRule>
  </conditionalFormatting>
  <conditionalFormatting sqref="B28">
    <cfRule type="cellIs" dxfId="6694" priority="7020" operator="equal">
      <formula>"NO CUMPLE CON LA EXPERIENCIA REQUERIDA"</formula>
    </cfRule>
    <cfRule type="cellIs" dxfId="6693" priority="7021" operator="equal">
      <formula>"CUMPLE CON LA EXPERIENCIA REQUERIDA"</formula>
    </cfRule>
  </conditionalFormatting>
  <conditionalFormatting sqref="N16">
    <cfRule type="expression" dxfId="6692" priority="7010">
      <formula>N16=" "</formula>
    </cfRule>
    <cfRule type="expression" dxfId="6691" priority="7011">
      <formula>N16="NO PRESENTÓ CERTIFICADO"</formula>
    </cfRule>
    <cfRule type="expression" dxfId="6690" priority="7012">
      <formula>N16="PRESENTÓ CERTIFICADO"</formula>
    </cfRule>
  </conditionalFormatting>
  <conditionalFormatting sqref="P16 P19">
    <cfRule type="expression" dxfId="6689" priority="6997">
      <formula>Q16="NO SUBSANABLE"</formula>
    </cfRule>
    <cfRule type="expression" dxfId="6688" priority="6999">
      <formula>Q16="REQUERIMIENTOS SUBSANADOS"</formula>
    </cfRule>
    <cfRule type="expression" dxfId="6687" priority="7000">
      <formula>Q16="PENDIENTES POR SUBSANAR"</formula>
    </cfRule>
    <cfRule type="expression" dxfId="6686" priority="7005">
      <formula>Q16="SIN OBSERVACIÓN"</formula>
    </cfRule>
    <cfRule type="containsBlanks" dxfId="6685" priority="7006">
      <formula>LEN(TRIM(P16))=0</formula>
    </cfRule>
  </conditionalFormatting>
  <conditionalFormatting sqref="O16">
    <cfRule type="cellIs" dxfId="6684" priority="6998" operator="equal">
      <formula>"PENDIENTE POR DESCRIPCIÓN"</formula>
    </cfRule>
    <cfRule type="cellIs" dxfId="6683" priority="7002" operator="equal">
      <formula>"DESCRIPCIÓN INSUFICIENTE"</formula>
    </cfRule>
    <cfRule type="cellIs" dxfId="6682" priority="7003" operator="equal">
      <formula>"NO ESTÁ ACORDE A ITEM 5.2.1 (T.R.)"</formula>
    </cfRule>
    <cfRule type="cellIs" dxfId="6681" priority="7004" operator="equal">
      <formula>"ACORDE A ITEM 5.2.1 (T.R.)"</formula>
    </cfRule>
  </conditionalFormatting>
  <conditionalFormatting sqref="Q16">
    <cfRule type="containsBlanks" dxfId="6680" priority="6992">
      <formula>LEN(TRIM(Q16))=0</formula>
    </cfRule>
    <cfRule type="cellIs" dxfId="6679" priority="7001" operator="equal">
      <formula>"REQUERIMIENTOS SUBSANADOS"</formula>
    </cfRule>
    <cfRule type="containsText" dxfId="6678" priority="7007" operator="containsText" text="NO SUBSANABLE">
      <formula>NOT(ISERROR(SEARCH("NO SUBSANABLE",Q16)))</formula>
    </cfRule>
    <cfRule type="containsText" dxfId="6677" priority="7008" operator="containsText" text="PENDIENTES POR SUBSANAR">
      <formula>NOT(ISERROR(SEARCH("PENDIENTES POR SUBSANAR",Q16)))</formula>
    </cfRule>
    <cfRule type="containsText" dxfId="6676" priority="7009" operator="containsText" text="SIN OBSERVACIÓN">
      <formula>NOT(ISERROR(SEARCH("SIN OBSERVACIÓN",Q16)))</formula>
    </cfRule>
  </conditionalFormatting>
  <conditionalFormatting sqref="R16">
    <cfRule type="containsBlanks" dxfId="6675" priority="6991">
      <formula>LEN(TRIM(R16))=0</formula>
    </cfRule>
    <cfRule type="cellIs" dxfId="6674" priority="6993" operator="equal">
      <formula>"NO CUMPLEN CON LO SOLICITADO"</formula>
    </cfRule>
    <cfRule type="cellIs" dxfId="6673" priority="6994" operator="equal">
      <formula>"CUMPLEN CON LO SOLICITADO"</formula>
    </cfRule>
    <cfRule type="cellIs" dxfId="6672" priority="6995" operator="equal">
      <formula>"PENDIENTES"</formula>
    </cfRule>
    <cfRule type="cellIs" dxfId="6671" priority="6996" operator="equal">
      <formula>"NINGUNO"</formula>
    </cfRule>
  </conditionalFormatting>
  <conditionalFormatting sqref="H19">
    <cfRule type="notContainsBlanks" dxfId="6670" priority="6990">
      <formula>LEN(TRIM(H19))&gt;0</formula>
    </cfRule>
  </conditionalFormatting>
  <conditionalFormatting sqref="G19">
    <cfRule type="notContainsBlanks" dxfId="6669" priority="6989">
      <formula>LEN(TRIM(G19))&gt;0</formula>
    </cfRule>
  </conditionalFormatting>
  <conditionalFormatting sqref="F19">
    <cfRule type="notContainsBlanks" dxfId="6668" priority="6988">
      <formula>LEN(TRIM(F19))&gt;0</formula>
    </cfRule>
  </conditionalFormatting>
  <conditionalFormatting sqref="E19">
    <cfRule type="notContainsBlanks" dxfId="6667" priority="6987">
      <formula>LEN(TRIM(E19))&gt;0</formula>
    </cfRule>
  </conditionalFormatting>
  <conditionalFormatting sqref="D19">
    <cfRule type="notContainsBlanks" dxfId="6666" priority="6986">
      <formula>LEN(TRIM(D19))&gt;0</formula>
    </cfRule>
  </conditionalFormatting>
  <conditionalFormatting sqref="C19">
    <cfRule type="notContainsBlanks" dxfId="6665" priority="6985">
      <formula>LEN(TRIM(C19))&gt;0</formula>
    </cfRule>
  </conditionalFormatting>
  <conditionalFormatting sqref="I19">
    <cfRule type="notContainsBlanks" dxfId="6664" priority="6984">
      <formula>LEN(TRIM(I19))&gt;0</formula>
    </cfRule>
  </conditionalFormatting>
  <conditionalFormatting sqref="N22">
    <cfRule type="expression" dxfId="6663" priority="6981">
      <formula>N22=" "</formula>
    </cfRule>
    <cfRule type="expression" dxfId="6662" priority="6982">
      <formula>N22="NO PRESENTÓ CERTIFICADO"</formula>
    </cfRule>
    <cfRule type="expression" dxfId="6661" priority="6983">
      <formula>N22="PRESENTÓ CERTIFICADO"</formula>
    </cfRule>
  </conditionalFormatting>
  <conditionalFormatting sqref="P22">
    <cfRule type="expression" dxfId="6660" priority="6968">
      <formula>Q22="NO SUBSANABLE"</formula>
    </cfRule>
    <cfRule type="expression" dxfId="6659" priority="6970">
      <formula>Q22="REQUERIMIENTOS SUBSANADOS"</formula>
    </cfRule>
    <cfRule type="expression" dxfId="6658" priority="6971">
      <formula>Q22="PENDIENTES POR SUBSANAR"</formula>
    </cfRule>
    <cfRule type="expression" dxfId="6657" priority="6976">
      <formula>Q22="SIN OBSERVACIÓN"</formula>
    </cfRule>
    <cfRule type="containsBlanks" dxfId="6656" priority="6977">
      <formula>LEN(TRIM(P22))=0</formula>
    </cfRule>
  </conditionalFormatting>
  <conditionalFormatting sqref="O22">
    <cfRule type="cellIs" dxfId="6655" priority="6969" operator="equal">
      <formula>"PENDIENTE POR DESCRIPCIÓN"</formula>
    </cfRule>
    <cfRule type="cellIs" dxfId="6654" priority="6973" operator="equal">
      <formula>"DESCRIPCIÓN INSUFICIENTE"</formula>
    </cfRule>
    <cfRule type="cellIs" dxfId="6653" priority="6974" operator="equal">
      <formula>"NO ESTÁ ACORDE A ITEM 5.2.1 (T.R.)"</formula>
    </cfRule>
    <cfRule type="cellIs" dxfId="6652" priority="6975" operator="equal">
      <formula>"ACORDE A ITEM 5.2.1 (T.R.)"</formula>
    </cfRule>
  </conditionalFormatting>
  <conditionalFormatting sqref="Q22">
    <cfRule type="containsBlanks" dxfId="6651" priority="6963">
      <formula>LEN(TRIM(Q22))=0</formula>
    </cfRule>
    <cfRule type="cellIs" dxfId="6650" priority="6972" operator="equal">
      <formula>"REQUERIMIENTOS SUBSANADOS"</formula>
    </cfRule>
    <cfRule type="containsText" dxfId="6649" priority="6978" operator="containsText" text="NO SUBSANABLE">
      <formula>NOT(ISERROR(SEARCH("NO SUBSANABLE",Q22)))</formula>
    </cfRule>
    <cfRule type="containsText" dxfId="6648" priority="6979" operator="containsText" text="PENDIENTES POR SUBSANAR">
      <formula>NOT(ISERROR(SEARCH("PENDIENTES POR SUBSANAR",Q22)))</formula>
    </cfRule>
    <cfRule type="containsText" dxfId="6647" priority="6980" operator="containsText" text="SIN OBSERVACIÓN">
      <formula>NOT(ISERROR(SEARCH("SIN OBSERVACIÓN",Q22)))</formula>
    </cfRule>
  </conditionalFormatting>
  <conditionalFormatting sqref="R22">
    <cfRule type="containsBlanks" dxfId="6646" priority="6962">
      <formula>LEN(TRIM(R22))=0</formula>
    </cfRule>
    <cfRule type="cellIs" dxfId="6645" priority="6964" operator="equal">
      <formula>"NO CUMPLEN CON LO SOLICITADO"</formula>
    </cfRule>
    <cfRule type="cellIs" dxfId="6644" priority="6965" operator="equal">
      <formula>"CUMPLEN CON LO SOLICITADO"</formula>
    </cfRule>
    <cfRule type="cellIs" dxfId="6643" priority="6966" operator="equal">
      <formula>"PENDIENTES"</formula>
    </cfRule>
    <cfRule type="cellIs" dxfId="6642" priority="6967" operator="equal">
      <formula>"NINGUNO"</formula>
    </cfRule>
  </conditionalFormatting>
  <conditionalFormatting sqref="H22">
    <cfRule type="notContainsBlanks" dxfId="6641" priority="6961">
      <formula>LEN(TRIM(H22))&gt;0</formula>
    </cfRule>
  </conditionalFormatting>
  <conditionalFormatting sqref="G22">
    <cfRule type="notContainsBlanks" dxfId="6640" priority="6960">
      <formula>LEN(TRIM(G22))&gt;0</formula>
    </cfRule>
  </conditionalFormatting>
  <conditionalFormatting sqref="F22">
    <cfRule type="notContainsBlanks" dxfId="6639" priority="6959">
      <formula>LEN(TRIM(F22))&gt;0</formula>
    </cfRule>
  </conditionalFormatting>
  <conditionalFormatting sqref="E22">
    <cfRule type="notContainsBlanks" dxfId="6638" priority="6958">
      <formula>LEN(TRIM(E22))&gt;0</formula>
    </cfRule>
  </conditionalFormatting>
  <conditionalFormatting sqref="D22">
    <cfRule type="notContainsBlanks" dxfId="6637" priority="6957">
      <formula>LEN(TRIM(D22))&gt;0</formula>
    </cfRule>
  </conditionalFormatting>
  <conditionalFormatting sqref="C22">
    <cfRule type="notContainsBlanks" dxfId="6636" priority="6956">
      <formula>LEN(TRIM(C22))&gt;0</formula>
    </cfRule>
  </conditionalFormatting>
  <conditionalFormatting sqref="I22">
    <cfRule type="notContainsBlanks" dxfId="6635" priority="6955">
      <formula>LEN(TRIM(I22))&gt;0</formula>
    </cfRule>
  </conditionalFormatting>
  <conditionalFormatting sqref="T13">
    <cfRule type="cellIs" dxfId="6634" priority="6953" operator="equal">
      <formula>"NO"</formula>
    </cfRule>
    <cfRule type="cellIs" dxfId="6633" priority="6954" operator="equal">
      <formula>"SI"</formula>
    </cfRule>
  </conditionalFormatting>
  <conditionalFormatting sqref="N25">
    <cfRule type="expression" dxfId="6632" priority="6950">
      <formula>N25=" "</formula>
    </cfRule>
    <cfRule type="expression" dxfId="6631" priority="6951">
      <formula>N25="NO PRESENTÓ CERTIFICADO"</formula>
    </cfRule>
    <cfRule type="expression" dxfId="6630" priority="6952">
      <formula>N25="PRESENTÓ CERTIFICADO"</formula>
    </cfRule>
  </conditionalFormatting>
  <conditionalFormatting sqref="P25">
    <cfRule type="expression" dxfId="6629" priority="6937">
      <formula>Q25="NO SUBSANABLE"</formula>
    </cfRule>
    <cfRule type="expression" dxfId="6628" priority="6939">
      <formula>Q25="REQUERIMIENTOS SUBSANADOS"</formula>
    </cfRule>
    <cfRule type="expression" dxfId="6627" priority="6940">
      <formula>Q25="PENDIENTES POR SUBSANAR"</formula>
    </cfRule>
    <cfRule type="expression" dxfId="6626" priority="6945">
      <formula>Q25="SIN OBSERVACIÓN"</formula>
    </cfRule>
    <cfRule type="containsBlanks" dxfId="6625" priority="6946">
      <formula>LEN(TRIM(P25))=0</formula>
    </cfRule>
  </conditionalFormatting>
  <conditionalFormatting sqref="O25">
    <cfRule type="cellIs" dxfId="6624" priority="6938" operator="equal">
      <formula>"PENDIENTE POR DESCRIPCIÓN"</formula>
    </cfRule>
    <cfRule type="cellIs" dxfId="6623" priority="6942" operator="equal">
      <formula>"DESCRIPCIÓN INSUFICIENTE"</formula>
    </cfRule>
    <cfRule type="cellIs" dxfId="6622" priority="6943" operator="equal">
      <formula>"NO ESTÁ ACORDE A ITEM 5.2.1 (T.R.)"</formula>
    </cfRule>
    <cfRule type="cellIs" dxfId="6621" priority="6944" operator="equal">
      <formula>"ACORDE A ITEM 5.2.1 (T.R.)"</formula>
    </cfRule>
  </conditionalFormatting>
  <conditionalFormatting sqref="Q25">
    <cfRule type="containsBlanks" dxfId="6620" priority="6932">
      <formula>LEN(TRIM(Q25))=0</formula>
    </cfRule>
    <cfRule type="cellIs" dxfId="6619" priority="6941" operator="equal">
      <formula>"REQUERIMIENTOS SUBSANADOS"</formula>
    </cfRule>
    <cfRule type="containsText" dxfId="6618" priority="6947" operator="containsText" text="NO SUBSANABLE">
      <formula>NOT(ISERROR(SEARCH("NO SUBSANABLE",Q25)))</formula>
    </cfRule>
    <cfRule type="containsText" dxfId="6617" priority="6948" operator="containsText" text="PENDIENTES POR SUBSANAR">
      <formula>NOT(ISERROR(SEARCH("PENDIENTES POR SUBSANAR",Q25)))</formula>
    </cfRule>
    <cfRule type="containsText" dxfId="6616" priority="6949" operator="containsText" text="SIN OBSERVACIÓN">
      <formula>NOT(ISERROR(SEARCH("SIN OBSERVACIÓN",Q25)))</formula>
    </cfRule>
  </conditionalFormatting>
  <conditionalFormatting sqref="R25">
    <cfRule type="containsBlanks" dxfId="6615" priority="6931">
      <formula>LEN(TRIM(R25))=0</formula>
    </cfRule>
    <cfRule type="cellIs" dxfId="6614" priority="6933" operator="equal">
      <formula>"NO CUMPLEN CON LO SOLICITADO"</formula>
    </cfRule>
    <cfRule type="cellIs" dxfId="6613" priority="6934" operator="equal">
      <formula>"CUMPLEN CON LO SOLICITADO"</formula>
    </cfRule>
    <cfRule type="cellIs" dxfId="6612" priority="6935" operator="equal">
      <formula>"PENDIENTES"</formula>
    </cfRule>
    <cfRule type="cellIs" dxfId="6611" priority="6936" operator="equal">
      <formula>"NINGUNO"</formula>
    </cfRule>
  </conditionalFormatting>
  <conditionalFormatting sqref="H25">
    <cfRule type="notContainsBlanks" dxfId="6610" priority="6930">
      <formula>LEN(TRIM(H25))&gt;0</formula>
    </cfRule>
  </conditionalFormatting>
  <conditionalFormatting sqref="G25">
    <cfRule type="notContainsBlanks" dxfId="6609" priority="6929">
      <formula>LEN(TRIM(G25))&gt;0</formula>
    </cfRule>
  </conditionalFormatting>
  <conditionalFormatting sqref="F25">
    <cfRule type="notContainsBlanks" dxfId="6608" priority="6928">
      <formula>LEN(TRIM(F25))&gt;0</formula>
    </cfRule>
  </conditionalFormatting>
  <conditionalFormatting sqref="E25">
    <cfRule type="notContainsBlanks" dxfId="6607" priority="6927">
      <formula>LEN(TRIM(E25))&gt;0</formula>
    </cfRule>
  </conditionalFormatting>
  <conditionalFormatting sqref="D25">
    <cfRule type="notContainsBlanks" dxfId="6606" priority="6926">
      <formula>LEN(TRIM(D25))&gt;0</formula>
    </cfRule>
  </conditionalFormatting>
  <conditionalFormatting sqref="C25">
    <cfRule type="notContainsBlanks" dxfId="6605" priority="6925">
      <formula>LEN(TRIM(C25))&gt;0</formula>
    </cfRule>
  </conditionalFormatting>
  <conditionalFormatting sqref="I25">
    <cfRule type="notContainsBlanks" dxfId="6604" priority="6924">
      <formula>LEN(TRIM(I25))&gt;0</formula>
    </cfRule>
  </conditionalFormatting>
  <conditionalFormatting sqref="K14:K15">
    <cfRule type="expression" dxfId="6603" priority="6922">
      <formula>J14="NO CUMPLE"</formula>
    </cfRule>
    <cfRule type="expression" dxfId="6602" priority="6923">
      <formula>J14="CUMPLE"</formula>
    </cfRule>
  </conditionalFormatting>
  <conditionalFormatting sqref="J14:J15">
    <cfRule type="cellIs" dxfId="6601" priority="6920" operator="equal">
      <formula>"NO CUMPLE"</formula>
    </cfRule>
    <cfRule type="cellIs" dxfId="6600" priority="6921" operator="equal">
      <formula>"CUMPLE"</formula>
    </cfRule>
  </conditionalFormatting>
  <conditionalFormatting sqref="M14">
    <cfRule type="expression" dxfId="6599" priority="6918">
      <formula>L14="NO CUMPLE"</formula>
    </cfRule>
    <cfRule type="expression" dxfId="6598" priority="6919">
      <formula>L14="CUMPLE"</formula>
    </cfRule>
  </conditionalFormatting>
  <conditionalFormatting sqref="B50">
    <cfRule type="cellIs" dxfId="6597" priority="6916" operator="equal">
      <formula>"NO CUMPLE CON LA EXPERIENCIA REQUERIDA"</formula>
    </cfRule>
    <cfRule type="cellIs" dxfId="6596" priority="6917" operator="equal">
      <formula>"CUMPLE CON LA EXPERIENCIA REQUERIDA"</formula>
    </cfRule>
  </conditionalFormatting>
  <conditionalFormatting sqref="B72">
    <cfRule type="cellIs" dxfId="6595" priority="6914" operator="equal">
      <formula>"NO CUMPLE CON LA EXPERIENCIA REQUERIDA"</formula>
    </cfRule>
    <cfRule type="cellIs" dxfId="6594" priority="6915" operator="equal">
      <formula>"CUMPLE CON LA EXPERIENCIA REQUERIDA"</formula>
    </cfRule>
  </conditionalFormatting>
  <conditionalFormatting sqref="B94">
    <cfRule type="cellIs" dxfId="6593" priority="6912" operator="equal">
      <formula>"NO CUMPLE CON LA EXPERIENCIA REQUERIDA"</formula>
    </cfRule>
    <cfRule type="cellIs" dxfId="6592" priority="6913" operator="equal">
      <formula>"CUMPLE CON LA EXPERIENCIA REQUERIDA"</formula>
    </cfRule>
  </conditionalFormatting>
  <conditionalFormatting sqref="B116">
    <cfRule type="cellIs" dxfId="6591" priority="6910" operator="equal">
      <formula>"NO CUMPLE CON LA EXPERIENCIA REQUERIDA"</formula>
    </cfRule>
    <cfRule type="cellIs" dxfId="6590" priority="6911" operator="equal">
      <formula>"CUMPLE CON LA EXPERIENCIA REQUERIDA"</formula>
    </cfRule>
  </conditionalFormatting>
  <conditionalFormatting sqref="B138">
    <cfRule type="cellIs" dxfId="6589" priority="6908" operator="equal">
      <formula>"NO CUMPLE CON LA EXPERIENCIA REQUERIDA"</formula>
    </cfRule>
    <cfRule type="cellIs" dxfId="6588" priority="6909" operator="equal">
      <formula>"CUMPLE CON LA EXPERIENCIA REQUERIDA"</formula>
    </cfRule>
  </conditionalFormatting>
  <conditionalFormatting sqref="N145">
    <cfRule type="expression" dxfId="6587" priority="6905">
      <formula>N145=" "</formula>
    </cfRule>
    <cfRule type="expression" dxfId="6586" priority="6906">
      <formula>N145="NO PRESENTÓ CERTIFICADO"</formula>
    </cfRule>
    <cfRule type="expression" dxfId="6585" priority="6907">
      <formula>N145="PRESENTÓ CERTIFICADO"</formula>
    </cfRule>
  </conditionalFormatting>
  <conditionalFormatting sqref="P145">
    <cfRule type="expression" dxfId="6584" priority="6892">
      <formula>Q145="NO SUBSANABLE"</formula>
    </cfRule>
    <cfRule type="expression" dxfId="6583" priority="6894">
      <formula>Q145="REQUERIMIENTOS SUBSANADOS"</formula>
    </cfRule>
    <cfRule type="expression" dxfId="6582" priority="6895">
      <formula>Q145="PENDIENTES POR SUBSANAR"</formula>
    </cfRule>
    <cfRule type="expression" dxfId="6581" priority="6900">
      <formula>Q145="SIN OBSERVACIÓN"</formula>
    </cfRule>
    <cfRule type="containsBlanks" dxfId="6580" priority="6901">
      <formula>LEN(TRIM(P145))=0</formula>
    </cfRule>
  </conditionalFormatting>
  <conditionalFormatting sqref="O145">
    <cfRule type="cellIs" dxfId="6579" priority="6893" operator="equal">
      <formula>"PENDIENTE POR DESCRIPCIÓN"</formula>
    </cfRule>
    <cfRule type="cellIs" dxfId="6578" priority="6897" operator="equal">
      <formula>"DESCRIPCIÓN INSUFICIENTE"</formula>
    </cfRule>
    <cfRule type="cellIs" dxfId="6577" priority="6898" operator="equal">
      <formula>"NO ESTÁ ACORDE A ITEM 5.2.1 (T.R.)"</formula>
    </cfRule>
    <cfRule type="cellIs" dxfId="6576" priority="6899" operator="equal">
      <formula>"ACORDE A ITEM 5.2.1 (T.R.)"</formula>
    </cfRule>
  </conditionalFormatting>
  <conditionalFormatting sqref="Q145">
    <cfRule type="containsBlanks" dxfId="6575" priority="6887">
      <formula>LEN(TRIM(Q145))=0</formula>
    </cfRule>
    <cfRule type="cellIs" dxfId="6574" priority="6896" operator="equal">
      <formula>"REQUERIMIENTOS SUBSANADOS"</formula>
    </cfRule>
    <cfRule type="containsText" dxfId="6573" priority="6902" operator="containsText" text="NO SUBSANABLE">
      <formula>NOT(ISERROR(SEARCH("NO SUBSANABLE",Q145)))</formula>
    </cfRule>
    <cfRule type="containsText" dxfId="6572" priority="6903" operator="containsText" text="PENDIENTES POR SUBSANAR">
      <formula>NOT(ISERROR(SEARCH("PENDIENTES POR SUBSANAR",Q145)))</formula>
    </cfRule>
    <cfRule type="containsText" dxfId="6571" priority="6904" operator="containsText" text="SIN OBSERVACIÓN">
      <formula>NOT(ISERROR(SEARCH("SIN OBSERVACIÓN",Q145)))</formula>
    </cfRule>
  </conditionalFormatting>
  <conditionalFormatting sqref="R145">
    <cfRule type="containsBlanks" dxfId="6570" priority="6886">
      <formula>LEN(TRIM(R145))=0</formula>
    </cfRule>
    <cfRule type="cellIs" dxfId="6569" priority="6888" operator="equal">
      <formula>"NO CUMPLEN CON LO SOLICITADO"</formula>
    </cfRule>
    <cfRule type="cellIs" dxfId="6568" priority="6889" operator="equal">
      <formula>"CUMPLEN CON LO SOLICITADO"</formula>
    </cfRule>
    <cfRule type="cellIs" dxfId="6567" priority="6890" operator="equal">
      <formula>"PENDIENTES"</formula>
    </cfRule>
    <cfRule type="cellIs" dxfId="6566" priority="6891" operator="equal">
      <formula>"NINGUNO"</formula>
    </cfRule>
  </conditionalFormatting>
  <conditionalFormatting sqref="B160">
    <cfRule type="cellIs" dxfId="6565" priority="6884" operator="equal">
      <formula>"NO CUMPLE CON LA EXPERIENCIA REQUERIDA"</formula>
    </cfRule>
    <cfRule type="cellIs" dxfId="6564" priority="6885" operator="equal">
      <formula>"CUMPLE CON LA EXPERIENCIA REQUERIDA"</formula>
    </cfRule>
  </conditionalFormatting>
  <conditionalFormatting sqref="H145">
    <cfRule type="notContainsBlanks" dxfId="6563" priority="6883">
      <formula>LEN(TRIM(H145))&gt;0</formula>
    </cfRule>
  </conditionalFormatting>
  <conditionalFormatting sqref="G145">
    <cfRule type="notContainsBlanks" dxfId="6562" priority="6882">
      <formula>LEN(TRIM(G145))&gt;0</formula>
    </cfRule>
  </conditionalFormatting>
  <conditionalFormatting sqref="F145">
    <cfRule type="notContainsBlanks" dxfId="6561" priority="6881">
      <formula>LEN(TRIM(F145))&gt;0</formula>
    </cfRule>
  </conditionalFormatting>
  <conditionalFormatting sqref="E145">
    <cfRule type="notContainsBlanks" dxfId="6560" priority="6880">
      <formula>LEN(TRIM(E145))&gt;0</formula>
    </cfRule>
  </conditionalFormatting>
  <conditionalFormatting sqref="D145">
    <cfRule type="notContainsBlanks" dxfId="6559" priority="6879">
      <formula>LEN(TRIM(D145))&gt;0</formula>
    </cfRule>
  </conditionalFormatting>
  <conditionalFormatting sqref="C145">
    <cfRule type="notContainsBlanks" dxfId="6558" priority="6878">
      <formula>LEN(TRIM(C145))&gt;0</formula>
    </cfRule>
  </conditionalFormatting>
  <conditionalFormatting sqref="I145">
    <cfRule type="notContainsBlanks" dxfId="6557" priority="6877">
      <formula>LEN(TRIM(I145))&gt;0</formula>
    </cfRule>
  </conditionalFormatting>
  <conditionalFormatting sqref="N148 N151">
    <cfRule type="expression" dxfId="6556" priority="6874">
      <formula>N148=" "</formula>
    </cfRule>
    <cfRule type="expression" dxfId="6555" priority="6875">
      <formula>N148="NO PRESENTÓ CERTIFICADO"</formula>
    </cfRule>
    <cfRule type="expression" dxfId="6554" priority="6876">
      <formula>N148="PRESENTÓ CERTIFICADO"</formula>
    </cfRule>
  </conditionalFormatting>
  <conditionalFormatting sqref="P148 P151">
    <cfRule type="expression" dxfId="6553" priority="6861">
      <formula>Q148="NO SUBSANABLE"</formula>
    </cfRule>
    <cfRule type="expression" dxfId="6552" priority="6863">
      <formula>Q148="REQUERIMIENTOS SUBSANADOS"</formula>
    </cfRule>
    <cfRule type="expression" dxfId="6551" priority="6864">
      <formula>Q148="PENDIENTES POR SUBSANAR"</formula>
    </cfRule>
    <cfRule type="expression" dxfId="6550" priority="6869">
      <formula>Q148="SIN OBSERVACIÓN"</formula>
    </cfRule>
    <cfRule type="containsBlanks" dxfId="6549" priority="6870">
      <formula>LEN(TRIM(P148))=0</formula>
    </cfRule>
  </conditionalFormatting>
  <conditionalFormatting sqref="O148 O151">
    <cfRule type="cellIs" dxfId="6548" priority="6862" operator="equal">
      <formula>"PENDIENTE POR DESCRIPCIÓN"</formula>
    </cfRule>
    <cfRule type="cellIs" dxfId="6547" priority="6866" operator="equal">
      <formula>"DESCRIPCIÓN INSUFICIENTE"</formula>
    </cfRule>
    <cfRule type="cellIs" dxfId="6546" priority="6867" operator="equal">
      <formula>"NO ESTÁ ACORDE A ITEM 5.2.1 (T.R.)"</formula>
    </cfRule>
    <cfRule type="cellIs" dxfId="6545" priority="6868" operator="equal">
      <formula>"ACORDE A ITEM 5.2.1 (T.R.)"</formula>
    </cfRule>
  </conditionalFormatting>
  <conditionalFormatting sqref="Q148 Q151">
    <cfRule type="containsBlanks" dxfId="6544" priority="6856">
      <formula>LEN(TRIM(Q148))=0</formula>
    </cfRule>
    <cfRule type="cellIs" dxfId="6543" priority="6865" operator="equal">
      <formula>"REQUERIMIENTOS SUBSANADOS"</formula>
    </cfRule>
    <cfRule type="containsText" dxfId="6542" priority="6871" operator="containsText" text="NO SUBSANABLE">
      <formula>NOT(ISERROR(SEARCH("NO SUBSANABLE",Q148)))</formula>
    </cfRule>
    <cfRule type="containsText" dxfId="6541" priority="6872" operator="containsText" text="PENDIENTES POR SUBSANAR">
      <formula>NOT(ISERROR(SEARCH("PENDIENTES POR SUBSANAR",Q148)))</formula>
    </cfRule>
    <cfRule type="containsText" dxfId="6540" priority="6873" operator="containsText" text="SIN OBSERVACIÓN">
      <formula>NOT(ISERROR(SEARCH("SIN OBSERVACIÓN",Q148)))</formula>
    </cfRule>
  </conditionalFormatting>
  <conditionalFormatting sqref="R148 R151">
    <cfRule type="containsBlanks" dxfId="6539" priority="6855">
      <formula>LEN(TRIM(R148))=0</formula>
    </cfRule>
    <cfRule type="cellIs" dxfId="6538" priority="6857" operator="equal">
      <formula>"NO CUMPLEN CON LO SOLICITADO"</formula>
    </cfRule>
    <cfRule type="cellIs" dxfId="6537" priority="6858" operator="equal">
      <formula>"CUMPLEN CON LO SOLICITADO"</formula>
    </cfRule>
    <cfRule type="cellIs" dxfId="6536" priority="6859" operator="equal">
      <formula>"PENDIENTES"</formula>
    </cfRule>
    <cfRule type="cellIs" dxfId="6535" priority="6860" operator="equal">
      <formula>"NINGUNO"</formula>
    </cfRule>
  </conditionalFormatting>
  <conditionalFormatting sqref="H148 H151">
    <cfRule type="notContainsBlanks" dxfId="6534" priority="6854">
      <formula>LEN(TRIM(H148))&gt;0</formula>
    </cfRule>
  </conditionalFormatting>
  <conditionalFormatting sqref="G148 G151">
    <cfRule type="notContainsBlanks" dxfId="6533" priority="6853">
      <formula>LEN(TRIM(G148))&gt;0</formula>
    </cfRule>
  </conditionalFormatting>
  <conditionalFormatting sqref="F148 F151">
    <cfRule type="notContainsBlanks" dxfId="6532" priority="6852">
      <formula>LEN(TRIM(F148))&gt;0</formula>
    </cfRule>
  </conditionalFormatting>
  <conditionalFormatting sqref="E148 E151">
    <cfRule type="notContainsBlanks" dxfId="6531" priority="6851">
      <formula>LEN(TRIM(E148))&gt;0</formula>
    </cfRule>
  </conditionalFormatting>
  <conditionalFormatting sqref="D148 D151">
    <cfRule type="notContainsBlanks" dxfId="6530" priority="6850">
      <formula>LEN(TRIM(D148))&gt;0</formula>
    </cfRule>
  </conditionalFormatting>
  <conditionalFormatting sqref="C148 C151">
    <cfRule type="notContainsBlanks" dxfId="6529" priority="6849">
      <formula>LEN(TRIM(C148))&gt;0</formula>
    </cfRule>
  </conditionalFormatting>
  <conditionalFormatting sqref="I148 I151">
    <cfRule type="notContainsBlanks" dxfId="6528" priority="6848">
      <formula>LEN(TRIM(I148))&gt;0</formula>
    </cfRule>
  </conditionalFormatting>
  <conditionalFormatting sqref="N154">
    <cfRule type="expression" dxfId="6527" priority="6845">
      <formula>N154=" "</formula>
    </cfRule>
    <cfRule type="expression" dxfId="6526" priority="6846">
      <formula>N154="NO PRESENTÓ CERTIFICADO"</formula>
    </cfRule>
    <cfRule type="expression" dxfId="6525" priority="6847">
      <formula>N154="PRESENTÓ CERTIFICADO"</formula>
    </cfRule>
  </conditionalFormatting>
  <conditionalFormatting sqref="P154">
    <cfRule type="expression" dxfId="6524" priority="6832">
      <formula>Q154="NO SUBSANABLE"</formula>
    </cfRule>
    <cfRule type="expression" dxfId="6523" priority="6834">
      <formula>Q154="REQUERIMIENTOS SUBSANADOS"</formula>
    </cfRule>
    <cfRule type="expression" dxfId="6522" priority="6835">
      <formula>Q154="PENDIENTES POR SUBSANAR"</formula>
    </cfRule>
    <cfRule type="expression" dxfId="6521" priority="6840">
      <formula>Q154="SIN OBSERVACIÓN"</formula>
    </cfRule>
    <cfRule type="containsBlanks" dxfId="6520" priority="6841">
      <formula>LEN(TRIM(P154))=0</formula>
    </cfRule>
  </conditionalFormatting>
  <conditionalFormatting sqref="O154">
    <cfRule type="cellIs" dxfId="6519" priority="6833" operator="equal">
      <formula>"PENDIENTE POR DESCRIPCIÓN"</formula>
    </cfRule>
    <cfRule type="cellIs" dxfId="6518" priority="6837" operator="equal">
      <formula>"DESCRIPCIÓN INSUFICIENTE"</formula>
    </cfRule>
    <cfRule type="cellIs" dxfId="6517" priority="6838" operator="equal">
      <formula>"NO ESTÁ ACORDE A ITEM 5.2.1 (T.R.)"</formula>
    </cfRule>
    <cfRule type="cellIs" dxfId="6516" priority="6839" operator="equal">
      <formula>"ACORDE A ITEM 5.2.1 (T.R.)"</formula>
    </cfRule>
  </conditionalFormatting>
  <conditionalFormatting sqref="Q154">
    <cfRule type="containsBlanks" dxfId="6515" priority="6827">
      <formula>LEN(TRIM(Q154))=0</formula>
    </cfRule>
    <cfRule type="cellIs" dxfId="6514" priority="6836" operator="equal">
      <formula>"REQUERIMIENTOS SUBSANADOS"</formula>
    </cfRule>
    <cfRule type="containsText" dxfId="6513" priority="6842" operator="containsText" text="NO SUBSANABLE">
      <formula>NOT(ISERROR(SEARCH("NO SUBSANABLE",Q154)))</formula>
    </cfRule>
    <cfRule type="containsText" dxfId="6512" priority="6843" operator="containsText" text="PENDIENTES POR SUBSANAR">
      <formula>NOT(ISERROR(SEARCH("PENDIENTES POR SUBSANAR",Q154)))</formula>
    </cfRule>
    <cfRule type="containsText" dxfId="6511" priority="6844" operator="containsText" text="SIN OBSERVACIÓN">
      <formula>NOT(ISERROR(SEARCH("SIN OBSERVACIÓN",Q154)))</formula>
    </cfRule>
  </conditionalFormatting>
  <conditionalFormatting sqref="R154">
    <cfRule type="containsBlanks" dxfId="6510" priority="6826">
      <formula>LEN(TRIM(R154))=0</formula>
    </cfRule>
    <cfRule type="cellIs" dxfId="6509" priority="6828" operator="equal">
      <formula>"NO CUMPLEN CON LO SOLICITADO"</formula>
    </cfRule>
    <cfRule type="cellIs" dxfId="6508" priority="6829" operator="equal">
      <formula>"CUMPLEN CON LO SOLICITADO"</formula>
    </cfRule>
    <cfRule type="cellIs" dxfId="6507" priority="6830" operator="equal">
      <formula>"PENDIENTES"</formula>
    </cfRule>
    <cfRule type="cellIs" dxfId="6506" priority="6831" operator="equal">
      <formula>"NINGUNO"</formula>
    </cfRule>
  </conditionalFormatting>
  <conditionalFormatting sqref="H154">
    <cfRule type="notContainsBlanks" dxfId="6505" priority="6825">
      <formula>LEN(TRIM(H154))&gt;0</formula>
    </cfRule>
  </conditionalFormatting>
  <conditionalFormatting sqref="G154">
    <cfRule type="notContainsBlanks" dxfId="6504" priority="6824">
      <formula>LEN(TRIM(G154))&gt;0</formula>
    </cfRule>
  </conditionalFormatting>
  <conditionalFormatting sqref="F154">
    <cfRule type="notContainsBlanks" dxfId="6503" priority="6823">
      <formula>LEN(TRIM(F154))&gt;0</formula>
    </cfRule>
  </conditionalFormatting>
  <conditionalFormatting sqref="E154">
    <cfRule type="notContainsBlanks" dxfId="6502" priority="6822">
      <formula>LEN(TRIM(E154))&gt;0</formula>
    </cfRule>
  </conditionalFormatting>
  <conditionalFormatting sqref="D154">
    <cfRule type="notContainsBlanks" dxfId="6501" priority="6821">
      <formula>LEN(TRIM(D154))&gt;0</formula>
    </cfRule>
  </conditionalFormatting>
  <conditionalFormatting sqref="C154">
    <cfRule type="notContainsBlanks" dxfId="6500" priority="6820">
      <formula>LEN(TRIM(C154))&gt;0</formula>
    </cfRule>
  </conditionalFormatting>
  <conditionalFormatting sqref="I154">
    <cfRule type="notContainsBlanks" dxfId="6499" priority="6819">
      <formula>LEN(TRIM(I154))&gt;0</formula>
    </cfRule>
  </conditionalFormatting>
  <conditionalFormatting sqref="T145">
    <cfRule type="cellIs" dxfId="6498" priority="6817" operator="equal">
      <formula>"NO"</formula>
    </cfRule>
    <cfRule type="cellIs" dxfId="6497" priority="6818" operator="equal">
      <formula>"SI"</formula>
    </cfRule>
  </conditionalFormatting>
  <conditionalFormatting sqref="N157">
    <cfRule type="expression" dxfId="6496" priority="6814">
      <formula>N157=" "</formula>
    </cfRule>
    <cfRule type="expression" dxfId="6495" priority="6815">
      <formula>N157="NO PRESENTÓ CERTIFICADO"</formula>
    </cfRule>
    <cfRule type="expression" dxfId="6494" priority="6816">
      <formula>N157="PRESENTÓ CERTIFICADO"</formula>
    </cfRule>
  </conditionalFormatting>
  <conditionalFormatting sqref="P157">
    <cfRule type="expression" dxfId="6493" priority="6801">
      <formula>Q157="NO SUBSANABLE"</formula>
    </cfRule>
    <cfRule type="expression" dxfId="6492" priority="6803">
      <formula>Q157="REQUERIMIENTOS SUBSANADOS"</formula>
    </cfRule>
    <cfRule type="expression" dxfId="6491" priority="6804">
      <formula>Q157="PENDIENTES POR SUBSANAR"</formula>
    </cfRule>
    <cfRule type="expression" dxfId="6490" priority="6809">
      <formula>Q157="SIN OBSERVACIÓN"</formula>
    </cfRule>
    <cfRule type="containsBlanks" dxfId="6489" priority="6810">
      <formula>LEN(TRIM(P157))=0</formula>
    </cfRule>
  </conditionalFormatting>
  <conditionalFormatting sqref="O157">
    <cfRule type="cellIs" dxfId="6488" priority="6802" operator="equal">
      <formula>"PENDIENTE POR DESCRIPCIÓN"</formula>
    </cfRule>
    <cfRule type="cellIs" dxfId="6487" priority="6806" operator="equal">
      <formula>"DESCRIPCIÓN INSUFICIENTE"</formula>
    </cfRule>
    <cfRule type="cellIs" dxfId="6486" priority="6807" operator="equal">
      <formula>"NO ESTÁ ACORDE A ITEM 5.2.1 (T.R.)"</formula>
    </cfRule>
    <cfRule type="cellIs" dxfId="6485" priority="6808" operator="equal">
      <formula>"ACORDE A ITEM 5.2.1 (T.R.)"</formula>
    </cfRule>
  </conditionalFormatting>
  <conditionalFormatting sqref="Q157">
    <cfRule type="containsBlanks" dxfId="6484" priority="6796">
      <formula>LEN(TRIM(Q157))=0</formula>
    </cfRule>
    <cfRule type="cellIs" dxfId="6483" priority="6805" operator="equal">
      <formula>"REQUERIMIENTOS SUBSANADOS"</formula>
    </cfRule>
    <cfRule type="containsText" dxfId="6482" priority="6811" operator="containsText" text="NO SUBSANABLE">
      <formula>NOT(ISERROR(SEARCH("NO SUBSANABLE",Q157)))</formula>
    </cfRule>
    <cfRule type="containsText" dxfId="6481" priority="6812" operator="containsText" text="PENDIENTES POR SUBSANAR">
      <formula>NOT(ISERROR(SEARCH("PENDIENTES POR SUBSANAR",Q157)))</formula>
    </cfRule>
    <cfRule type="containsText" dxfId="6480" priority="6813" operator="containsText" text="SIN OBSERVACIÓN">
      <formula>NOT(ISERROR(SEARCH("SIN OBSERVACIÓN",Q157)))</formula>
    </cfRule>
  </conditionalFormatting>
  <conditionalFormatting sqref="R157">
    <cfRule type="containsBlanks" dxfId="6479" priority="6795">
      <formula>LEN(TRIM(R157))=0</formula>
    </cfRule>
    <cfRule type="cellIs" dxfId="6478" priority="6797" operator="equal">
      <formula>"NO CUMPLEN CON LO SOLICITADO"</formula>
    </cfRule>
    <cfRule type="cellIs" dxfId="6477" priority="6798" operator="equal">
      <formula>"CUMPLEN CON LO SOLICITADO"</formula>
    </cfRule>
    <cfRule type="cellIs" dxfId="6476" priority="6799" operator="equal">
      <formula>"PENDIENTES"</formula>
    </cfRule>
    <cfRule type="cellIs" dxfId="6475" priority="6800" operator="equal">
      <formula>"NINGUNO"</formula>
    </cfRule>
  </conditionalFormatting>
  <conditionalFormatting sqref="H157">
    <cfRule type="notContainsBlanks" dxfId="6474" priority="6794">
      <formula>LEN(TRIM(H157))&gt;0</formula>
    </cfRule>
  </conditionalFormatting>
  <conditionalFormatting sqref="G157">
    <cfRule type="notContainsBlanks" dxfId="6473" priority="6793">
      <formula>LEN(TRIM(G157))&gt;0</formula>
    </cfRule>
  </conditionalFormatting>
  <conditionalFormatting sqref="F157">
    <cfRule type="notContainsBlanks" dxfId="6472" priority="6792">
      <formula>LEN(TRIM(F157))&gt;0</formula>
    </cfRule>
  </conditionalFormatting>
  <conditionalFormatting sqref="E157">
    <cfRule type="notContainsBlanks" dxfId="6471" priority="6791">
      <formula>LEN(TRIM(E157))&gt;0</formula>
    </cfRule>
  </conditionalFormatting>
  <conditionalFormatting sqref="D157">
    <cfRule type="notContainsBlanks" dxfId="6470" priority="6790">
      <formula>LEN(TRIM(D157))&gt;0</formula>
    </cfRule>
  </conditionalFormatting>
  <conditionalFormatting sqref="C157">
    <cfRule type="notContainsBlanks" dxfId="6469" priority="6789">
      <formula>LEN(TRIM(C157))&gt;0</formula>
    </cfRule>
  </conditionalFormatting>
  <conditionalFormatting sqref="I157">
    <cfRule type="notContainsBlanks" dxfId="6468" priority="6788">
      <formula>LEN(TRIM(I157))&gt;0</formula>
    </cfRule>
  </conditionalFormatting>
  <conditionalFormatting sqref="N167">
    <cfRule type="expression" dxfId="6467" priority="6785">
      <formula>N167=" "</formula>
    </cfRule>
    <cfRule type="expression" dxfId="6466" priority="6786">
      <formula>N167="NO PRESENTÓ CERTIFICADO"</formula>
    </cfRule>
    <cfRule type="expression" dxfId="6465" priority="6787">
      <formula>N167="PRESENTÓ CERTIFICADO"</formula>
    </cfRule>
  </conditionalFormatting>
  <conditionalFormatting sqref="P167">
    <cfRule type="expression" dxfId="6464" priority="6772">
      <formula>Q167="NO SUBSANABLE"</formula>
    </cfRule>
    <cfRule type="expression" dxfId="6463" priority="6774">
      <formula>Q167="REQUERIMIENTOS SUBSANADOS"</formula>
    </cfRule>
    <cfRule type="expression" dxfId="6462" priority="6775">
      <formula>Q167="PENDIENTES POR SUBSANAR"</formula>
    </cfRule>
    <cfRule type="expression" dxfId="6461" priority="6780">
      <formula>Q167="SIN OBSERVACIÓN"</formula>
    </cfRule>
    <cfRule type="containsBlanks" dxfId="6460" priority="6781">
      <formula>LEN(TRIM(P167))=0</formula>
    </cfRule>
  </conditionalFormatting>
  <conditionalFormatting sqref="O167">
    <cfRule type="cellIs" dxfId="6459" priority="6773" operator="equal">
      <formula>"PENDIENTE POR DESCRIPCIÓN"</formula>
    </cfRule>
    <cfRule type="cellIs" dxfId="6458" priority="6777" operator="equal">
      <formula>"DESCRIPCIÓN INSUFICIENTE"</formula>
    </cfRule>
    <cfRule type="cellIs" dxfId="6457" priority="6778" operator="equal">
      <formula>"NO ESTÁ ACORDE A ITEM 5.2.1 (T.R.)"</formula>
    </cfRule>
    <cfRule type="cellIs" dxfId="6456" priority="6779" operator="equal">
      <formula>"ACORDE A ITEM 5.2.1 (T.R.)"</formula>
    </cfRule>
  </conditionalFormatting>
  <conditionalFormatting sqref="Q167">
    <cfRule type="containsBlanks" dxfId="6455" priority="6767">
      <formula>LEN(TRIM(Q167))=0</formula>
    </cfRule>
    <cfRule type="cellIs" dxfId="6454" priority="6776" operator="equal">
      <formula>"REQUERIMIENTOS SUBSANADOS"</formula>
    </cfRule>
    <cfRule type="containsText" dxfId="6453" priority="6782" operator="containsText" text="NO SUBSANABLE">
      <formula>NOT(ISERROR(SEARCH("NO SUBSANABLE",Q167)))</formula>
    </cfRule>
    <cfRule type="containsText" dxfId="6452" priority="6783" operator="containsText" text="PENDIENTES POR SUBSANAR">
      <formula>NOT(ISERROR(SEARCH("PENDIENTES POR SUBSANAR",Q167)))</formula>
    </cfRule>
    <cfRule type="containsText" dxfId="6451" priority="6784" operator="containsText" text="SIN OBSERVACIÓN">
      <formula>NOT(ISERROR(SEARCH("SIN OBSERVACIÓN",Q167)))</formula>
    </cfRule>
  </conditionalFormatting>
  <conditionalFormatting sqref="R167">
    <cfRule type="containsBlanks" dxfId="6450" priority="6766">
      <formula>LEN(TRIM(R167))=0</formula>
    </cfRule>
    <cfRule type="cellIs" dxfId="6449" priority="6768" operator="equal">
      <formula>"NO CUMPLEN CON LO SOLICITADO"</formula>
    </cfRule>
    <cfRule type="cellIs" dxfId="6448" priority="6769" operator="equal">
      <formula>"CUMPLEN CON LO SOLICITADO"</formula>
    </cfRule>
    <cfRule type="cellIs" dxfId="6447" priority="6770" operator="equal">
      <formula>"PENDIENTES"</formula>
    </cfRule>
    <cfRule type="cellIs" dxfId="6446" priority="6771" operator="equal">
      <formula>"NINGUNO"</formula>
    </cfRule>
  </conditionalFormatting>
  <conditionalFormatting sqref="B182">
    <cfRule type="cellIs" dxfId="6445" priority="6764" operator="equal">
      <formula>"NO CUMPLE CON LA EXPERIENCIA REQUERIDA"</formula>
    </cfRule>
    <cfRule type="cellIs" dxfId="6444" priority="6765" operator="equal">
      <formula>"CUMPLE CON LA EXPERIENCIA REQUERIDA"</formula>
    </cfRule>
  </conditionalFormatting>
  <conditionalFormatting sqref="H167">
    <cfRule type="notContainsBlanks" dxfId="6443" priority="6763">
      <formula>LEN(TRIM(H167))&gt;0</formula>
    </cfRule>
  </conditionalFormatting>
  <conditionalFormatting sqref="G167">
    <cfRule type="notContainsBlanks" dxfId="6442" priority="6762">
      <formula>LEN(TRIM(G167))&gt;0</formula>
    </cfRule>
  </conditionalFormatting>
  <conditionalFormatting sqref="F167">
    <cfRule type="notContainsBlanks" dxfId="6441" priority="6761">
      <formula>LEN(TRIM(F167))&gt;0</formula>
    </cfRule>
  </conditionalFormatting>
  <conditionalFormatting sqref="E167">
    <cfRule type="notContainsBlanks" dxfId="6440" priority="6760">
      <formula>LEN(TRIM(E167))&gt;0</formula>
    </cfRule>
  </conditionalFormatting>
  <conditionalFormatting sqref="D167">
    <cfRule type="notContainsBlanks" dxfId="6439" priority="6759">
      <formula>LEN(TRIM(D167))&gt;0</formula>
    </cfRule>
  </conditionalFormatting>
  <conditionalFormatting sqref="C167">
    <cfRule type="notContainsBlanks" dxfId="6438" priority="6758">
      <formula>LEN(TRIM(C167))&gt;0</formula>
    </cfRule>
  </conditionalFormatting>
  <conditionalFormatting sqref="I167">
    <cfRule type="notContainsBlanks" dxfId="6437" priority="6757">
      <formula>LEN(TRIM(I167))&gt;0</formula>
    </cfRule>
  </conditionalFormatting>
  <conditionalFormatting sqref="N170 N173">
    <cfRule type="expression" dxfId="6436" priority="6754">
      <formula>N170=" "</formula>
    </cfRule>
    <cfRule type="expression" dxfId="6435" priority="6755">
      <formula>N170="NO PRESENTÓ CERTIFICADO"</formula>
    </cfRule>
    <cfRule type="expression" dxfId="6434" priority="6756">
      <formula>N170="PRESENTÓ CERTIFICADO"</formula>
    </cfRule>
  </conditionalFormatting>
  <conditionalFormatting sqref="P170 P173">
    <cfRule type="expression" dxfId="6433" priority="6741">
      <formula>Q170="NO SUBSANABLE"</formula>
    </cfRule>
    <cfRule type="expression" dxfId="6432" priority="6743">
      <formula>Q170="REQUERIMIENTOS SUBSANADOS"</formula>
    </cfRule>
    <cfRule type="expression" dxfId="6431" priority="6744">
      <formula>Q170="PENDIENTES POR SUBSANAR"</formula>
    </cfRule>
    <cfRule type="expression" dxfId="6430" priority="6749">
      <formula>Q170="SIN OBSERVACIÓN"</formula>
    </cfRule>
    <cfRule type="containsBlanks" dxfId="6429" priority="6750">
      <formula>LEN(TRIM(P170))=0</formula>
    </cfRule>
  </conditionalFormatting>
  <conditionalFormatting sqref="O170 O173">
    <cfRule type="cellIs" dxfId="6428" priority="6742" operator="equal">
      <formula>"PENDIENTE POR DESCRIPCIÓN"</formula>
    </cfRule>
    <cfRule type="cellIs" dxfId="6427" priority="6746" operator="equal">
      <formula>"DESCRIPCIÓN INSUFICIENTE"</formula>
    </cfRule>
    <cfRule type="cellIs" dxfId="6426" priority="6747" operator="equal">
      <formula>"NO ESTÁ ACORDE A ITEM 5.2.1 (T.R.)"</formula>
    </cfRule>
    <cfRule type="cellIs" dxfId="6425" priority="6748" operator="equal">
      <formula>"ACORDE A ITEM 5.2.1 (T.R.)"</formula>
    </cfRule>
  </conditionalFormatting>
  <conditionalFormatting sqref="Q170 Q173">
    <cfRule type="containsBlanks" dxfId="6424" priority="6736">
      <formula>LEN(TRIM(Q170))=0</formula>
    </cfRule>
    <cfRule type="cellIs" dxfId="6423" priority="6745" operator="equal">
      <formula>"REQUERIMIENTOS SUBSANADOS"</formula>
    </cfRule>
    <cfRule type="containsText" dxfId="6422" priority="6751" operator="containsText" text="NO SUBSANABLE">
      <formula>NOT(ISERROR(SEARCH("NO SUBSANABLE",Q170)))</formula>
    </cfRule>
    <cfRule type="containsText" dxfId="6421" priority="6752" operator="containsText" text="PENDIENTES POR SUBSANAR">
      <formula>NOT(ISERROR(SEARCH("PENDIENTES POR SUBSANAR",Q170)))</formula>
    </cfRule>
    <cfRule type="containsText" dxfId="6420" priority="6753" operator="containsText" text="SIN OBSERVACIÓN">
      <formula>NOT(ISERROR(SEARCH("SIN OBSERVACIÓN",Q170)))</formula>
    </cfRule>
  </conditionalFormatting>
  <conditionalFormatting sqref="R170 R173">
    <cfRule type="containsBlanks" dxfId="6419" priority="6735">
      <formula>LEN(TRIM(R170))=0</formula>
    </cfRule>
    <cfRule type="cellIs" dxfId="6418" priority="6737" operator="equal">
      <formula>"NO CUMPLEN CON LO SOLICITADO"</formula>
    </cfRule>
    <cfRule type="cellIs" dxfId="6417" priority="6738" operator="equal">
      <formula>"CUMPLEN CON LO SOLICITADO"</formula>
    </cfRule>
    <cfRule type="cellIs" dxfId="6416" priority="6739" operator="equal">
      <formula>"PENDIENTES"</formula>
    </cfRule>
    <cfRule type="cellIs" dxfId="6415" priority="6740" operator="equal">
      <formula>"NINGUNO"</formula>
    </cfRule>
  </conditionalFormatting>
  <conditionalFormatting sqref="H170 H173">
    <cfRule type="notContainsBlanks" dxfId="6414" priority="6734">
      <formula>LEN(TRIM(H170))&gt;0</formula>
    </cfRule>
  </conditionalFormatting>
  <conditionalFormatting sqref="G170 G173">
    <cfRule type="notContainsBlanks" dxfId="6413" priority="6733">
      <formula>LEN(TRIM(G170))&gt;0</formula>
    </cfRule>
  </conditionalFormatting>
  <conditionalFormatting sqref="F170 F173">
    <cfRule type="notContainsBlanks" dxfId="6412" priority="6732">
      <formula>LEN(TRIM(F170))&gt;0</formula>
    </cfRule>
  </conditionalFormatting>
  <conditionalFormatting sqref="E170 E173">
    <cfRule type="notContainsBlanks" dxfId="6411" priority="6731">
      <formula>LEN(TRIM(E170))&gt;0</formula>
    </cfRule>
  </conditionalFormatting>
  <conditionalFormatting sqref="D170 D173">
    <cfRule type="notContainsBlanks" dxfId="6410" priority="6730">
      <formula>LEN(TRIM(D170))&gt;0</formula>
    </cfRule>
  </conditionalFormatting>
  <conditionalFormatting sqref="C170 C173">
    <cfRule type="notContainsBlanks" dxfId="6409" priority="6729">
      <formula>LEN(TRIM(C170))&gt;0</formula>
    </cfRule>
  </conditionalFormatting>
  <conditionalFormatting sqref="I170 I173">
    <cfRule type="notContainsBlanks" dxfId="6408" priority="6728">
      <formula>LEN(TRIM(I170))&gt;0</formula>
    </cfRule>
  </conditionalFormatting>
  <conditionalFormatting sqref="N176">
    <cfRule type="expression" dxfId="6407" priority="6725">
      <formula>N176=" "</formula>
    </cfRule>
    <cfRule type="expression" dxfId="6406" priority="6726">
      <formula>N176="NO PRESENTÓ CERTIFICADO"</formula>
    </cfRule>
    <cfRule type="expression" dxfId="6405" priority="6727">
      <formula>N176="PRESENTÓ CERTIFICADO"</formula>
    </cfRule>
  </conditionalFormatting>
  <conditionalFormatting sqref="P176">
    <cfRule type="expression" dxfId="6404" priority="6712">
      <formula>Q176="NO SUBSANABLE"</formula>
    </cfRule>
    <cfRule type="expression" dxfId="6403" priority="6714">
      <formula>Q176="REQUERIMIENTOS SUBSANADOS"</formula>
    </cfRule>
    <cfRule type="expression" dxfId="6402" priority="6715">
      <formula>Q176="PENDIENTES POR SUBSANAR"</formula>
    </cfRule>
    <cfRule type="expression" dxfId="6401" priority="6720">
      <formula>Q176="SIN OBSERVACIÓN"</formula>
    </cfRule>
    <cfRule type="containsBlanks" dxfId="6400" priority="6721">
      <formula>LEN(TRIM(P176))=0</formula>
    </cfRule>
  </conditionalFormatting>
  <conditionalFormatting sqref="O176">
    <cfRule type="cellIs" dxfId="6399" priority="6713" operator="equal">
      <formula>"PENDIENTE POR DESCRIPCIÓN"</formula>
    </cfRule>
    <cfRule type="cellIs" dxfId="6398" priority="6717" operator="equal">
      <formula>"DESCRIPCIÓN INSUFICIENTE"</formula>
    </cfRule>
    <cfRule type="cellIs" dxfId="6397" priority="6718" operator="equal">
      <formula>"NO ESTÁ ACORDE A ITEM 5.2.1 (T.R.)"</formula>
    </cfRule>
    <cfRule type="cellIs" dxfId="6396" priority="6719" operator="equal">
      <formula>"ACORDE A ITEM 5.2.1 (T.R.)"</formula>
    </cfRule>
  </conditionalFormatting>
  <conditionalFormatting sqref="Q176">
    <cfRule type="containsBlanks" dxfId="6395" priority="6707">
      <formula>LEN(TRIM(Q176))=0</formula>
    </cfRule>
    <cfRule type="cellIs" dxfId="6394" priority="6716" operator="equal">
      <formula>"REQUERIMIENTOS SUBSANADOS"</formula>
    </cfRule>
    <cfRule type="containsText" dxfId="6393" priority="6722" operator="containsText" text="NO SUBSANABLE">
      <formula>NOT(ISERROR(SEARCH("NO SUBSANABLE",Q176)))</formula>
    </cfRule>
    <cfRule type="containsText" dxfId="6392" priority="6723" operator="containsText" text="PENDIENTES POR SUBSANAR">
      <formula>NOT(ISERROR(SEARCH("PENDIENTES POR SUBSANAR",Q176)))</formula>
    </cfRule>
    <cfRule type="containsText" dxfId="6391" priority="6724" operator="containsText" text="SIN OBSERVACIÓN">
      <formula>NOT(ISERROR(SEARCH("SIN OBSERVACIÓN",Q176)))</formula>
    </cfRule>
  </conditionalFormatting>
  <conditionalFormatting sqref="R176">
    <cfRule type="containsBlanks" dxfId="6390" priority="6706">
      <formula>LEN(TRIM(R176))=0</formula>
    </cfRule>
    <cfRule type="cellIs" dxfId="6389" priority="6708" operator="equal">
      <formula>"NO CUMPLEN CON LO SOLICITADO"</formula>
    </cfRule>
    <cfRule type="cellIs" dxfId="6388" priority="6709" operator="equal">
      <formula>"CUMPLEN CON LO SOLICITADO"</formula>
    </cfRule>
    <cfRule type="cellIs" dxfId="6387" priority="6710" operator="equal">
      <formula>"PENDIENTES"</formula>
    </cfRule>
    <cfRule type="cellIs" dxfId="6386" priority="6711" operator="equal">
      <formula>"NINGUNO"</formula>
    </cfRule>
  </conditionalFormatting>
  <conditionalFormatting sqref="H176">
    <cfRule type="notContainsBlanks" dxfId="6385" priority="6705">
      <formula>LEN(TRIM(H176))&gt;0</formula>
    </cfRule>
  </conditionalFormatting>
  <conditionalFormatting sqref="G176">
    <cfRule type="notContainsBlanks" dxfId="6384" priority="6704">
      <formula>LEN(TRIM(G176))&gt;0</formula>
    </cfRule>
  </conditionalFormatting>
  <conditionalFormatting sqref="F176">
    <cfRule type="notContainsBlanks" dxfId="6383" priority="6703">
      <formula>LEN(TRIM(F176))&gt;0</formula>
    </cfRule>
  </conditionalFormatting>
  <conditionalFormatting sqref="E176">
    <cfRule type="notContainsBlanks" dxfId="6382" priority="6702">
      <formula>LEN(TRIM(E176))&gt;0</formula>
    </cfRule>
  </conditionalFormatting>
  <conditionalFormatting sqref="D176">
    <cfRule type="notContainsBlanks" dxfId="6381" priority="6701">
      <formula>LEN(TRIM(D176))&gt;0</formula>
    </cfRule>
  </conditionalFormatting>
  <conditionalFormatting sqref="C176">
    <cfRule type="notContainsBlanks" dxfId="6380" priority="6700">
      <formula>LEN(TRIM(C176))&gt;0</formula>
    </cfRule>
  </conditionalFormatting>
  <conditionalFormatting sqref="I176">
    <cfRule type="notContainsBlanks" dxfId="6379" priority="6699">
      <formula>LEN(TRIM(I176))&gt;0</formula>
    </cfRule>
  </conditionalFormatting>
  <conditionalFormatting sqref="T167">
    <cfRule type="cellIs" dxfId="6378" priority="6697" operator="equal">
      <formula>"NO"</formula>
    </cfRule>
    <cfRule type="cellIs" dxfId="6377" priority="6698" operator="equal">
      <formula>"SI"</formula>
    </cfRule>
  </conditionalFormatting>
  <conditionalFormatting sqref="N179">
    <cfRule type="expression" dxfId="6376" priority="6694">
      <formula>N179=" "</formula>
    </cfRule>
    <cfRule type="expression" dxfId="6375" priority="6695">
      <formula>N179="NO PRESENTÓ CERTIFICADO"</formula>
    </cfRule>
    <cfRule type="expression" dxfId="6374" priority="6696">
      <formula>N179="PRESENTÓ CERTIFICADO"</formula>
    </cfRule>
  </conditionalFormatting>
  <conditionalFormatting sqref="P179">
    <cfRule type="expression" dxfId="6373" priority="6681">
      <formula>Q179="NO SUBSANABLE"</formula>
    </cfRule>
    <cfRule type="expression" dxfId="6372" priority="6683">
      <formula>Q179="REQUERIMIENTOS SUBSANADOS"</formula>
    </cfRule>
    <cfRule type="expression" dxfId="6371" priority="6684">
      <formula>Q179="PENDIENTES POR SUBSANAR"</formula>
    </cfRule>
    <cfRule type="expression" dxfId="6370" priority="6689">
      <formula>Q179="SIN OBSERVACIÓN"</formula>
    </cfRule>
    <cfRule type="containsBlanks" dxfId="6369" priority="6690">
      <formula>LEN(TRIM(P179))=0</formula>
    </cfRule>
  </conditionalFormatting>
  <conditionalFormatting sqref="O179">
    <cfRule type="cellIs" dxfId="6368" priority="6682" operator="equal">
      <formula>"PENDIENTE POR DESCRIPCIÓN"</formula>
    </cfRule>
    <cfRule type="cellIs" dxfId="6367" priority="6686" operator="equal">
      <formula>"DESCRIPCIÓN INSUFICIENTE"</formula>
    </cfRule>
    <cfRule type="cellIs" dxfId="6366" priority="6687" operator="equal">
      <formula>"NO ESTÁ ACORDE A ITEM 5.2.1 (T.R.)"</formula>
    </cfRule>
    <cfRule type="cellIs" dxfId="6365" priority="6688" operator="equal">
      <formula>"ACORDE A ITEM 5.2.1 (T.R.)"</formula>
    </cfRule>
  </conditionalFormatting>
  <conditionalFormatting sqref="Q179">
    <cfRule type="containsBlanks" dxfId="6364" priority="6676">
      <formula>LEN(TRIM(Q179))=0</formula>
    </cfRule>
    <cfRule type="cellIs" dxfId="6363" priority="6685" operator="equal">
      <formula>"REQUERIMIENTOS SUBSANADOS"</formula>
    </cfRule>
    <cfRule type="containsText" dxfId="6362" priority="6691" operator="containsText" text="NO SUBSANABLE">
      <formula>NOT(ISERROR(SEARCH("NO SUBSANABLE",Q179)))</formula>
    </cfRule>
    <cfRule type="containsText" dxfId="6361" priority="6692" operator="containsText" text="PENDIENTES POR SUBSANAR">
      <formula>NOT(ISERROR(SEARCH("PENDIENTES POR SUBSANAR",Q179)))</formula>
    </cfRule>
    <cfRule type="containsText" dxfId="6360" priority="6693" operator="containsText" text="SIN OBSERVACIÓN">
      <formula>NOT(ISERROR(SEARCH("SIN OBSERVACIÓN",Q179)))</formula>
    </cfRule>
  </conditionalFormatting>
  <conditionalFormatting sqref="R179">
    <cfRule type="containsBlanks" dxfId="6359" priority="6675">
      <formula>LEN(TRIM(R179))=0</formula>
    </cfRule>
    <cfRule type="cellIs" dxfId="6358" priority="6677" operator="equal">
      <formula>"NO CUMPLEN CON LO SOLICITADO"</formula>
    </cfRule>
    <cfRule type="cellIs" dxfId="6357" priority="6678" operator="equal">
      <formula>"CUMPLEN CON LO SOLICITADO"</formula>
    </cfRule>
    <cfRule type="cellIs" dxfId="6356" priority="6679" operator="equal">
      <formula>"PENDIENTES"</formula>
    </cfRule>
    <cfRule type="cellIs" dxfId="6355" priority="6680" operator="equal">
      <formula>"NINGUNO"</formula>
    </cfRule>
  </conditionalFormatting>
  <conditionalFormatting sqref="H179">
    <cfRule type="notContainsBlanks" dxfId="6354" priority="6674">
      <formula>LEN(TRIM(H179))&gt;0</formula>
    </cfRule>
  </conditionalFormatting>
  <conditionalFormatting sqref="G179">
    <cfRule type="notContainsBlanks" dxfId="6353" priority="6673">
      <formula>LEN(TRIM(G179))&gt;0</formula>
    </cfRule>
  </conditionalFormatting>
  <conditionalFormatting sqref="F179">
    <cfRule type="notContainsBlanks" dxfId="6352" priority="6672">
      <formula>LEN(TRIM(F179))&gt;0</formula>
    </cfRule>
  </conditionalFormatting>
  <conditionalFormatting sqref="E179">
    <cfRule type="notContainsBlanks" dxfId="6351" priority="6671">
      <formula>LEN(TRIM(E179))&gt;0</formula>
    </cfRule>
  </conditionalFormatting>
  <conditionalFormatting sqref="D179">
    <cfRule type="notContainsBlanks" dxfId="6350" priority="6670">
      <formula>LEN(TRIM(D179))&gt;0</formula>
    </cfRule>
  </conditionalFormatting>
  <conditionalFormatting sqref="C179">
    <cfRule type="notContainsBlanks" dxfId="6349" priority="6669">
      <formula>LEN(TRIM(C179))&gt;0</formula>
    </cfRule>
  </conditionalFormatting>
  <conditionalFormatting sqref="I179">
    <cfRule type="notContainsBlanks" dxfId="6348" priority="6668">
      <formula>LEN(TRIM(I179))&gt;0</formula>
    </cfRule>
  </conditionalFormatting>
  <conditionalFormatting sqref="N189">
    <cfRule type="expression" dxfId="6347" priority="6665">
      <formula>N189=" "</formula>
    </cfRule>
    <cfRule type="expression" dxfId="6346" priority="6666">
      <formula>N189="NO PRESENTÓ CERTIFICADO"</formula>
    </cfRule>
    <cfRule type="expression" dxfId="6345" priority="6667">
      <formula>N189="PRESENTÓ CERTIFICADO"</formula>
    </cfRule>
  </conditionalFormatting>
  <conditionalFormatting sqref="P189">
    <cfRule type="expression" dxfId="6344" priority="6652">
      <formula>Q189="NO SUBSANABLE"</formula>
    </cfRule>
    <cfRule type="expression" dxfId="6343" priority="6654">
      <formula>Q189="REQUERIMIENTOS SUBSANADOS"</formula>
    </cfRule>
    <cfRule type="expression" dxfId="6342" priority="6655">
      <formula>Q189="PENDIENTES POR SUBSANAR"</formula>
    </cfRule>
    <cfRule type="expression" dxfId="6341" priority="6660">
      <formula>Q189="SIN OBSERVACIÓN"</formula>
    </cfRule>
    <cfRule type="containsBlanks" dxfId="6340" priority="6661">
      <formula>LEN(TRIM(P189))=0</formula>
    </cfRule>
  </conditionalFormatting>
  <conditionalFormatting sqref="O189">
    <cfRule type="cellIs" dxfId="6339" priority="6653" operator="equal">
      <formula>"PENDIENTE POR DESCRIPCIÓN"</formula>
    </cfRule>
    <cfRule type="cellIs" dxfId="6338" priority="6657" operator="equal">
      <formula>"DESCRIPCIÓN INSUFICIENTE"</formula>
    </cfRule>
    <cfRule type="cellIs" dxfId="6337" priority="6658" operator="equal">
      <formula>"NO ESTÁ ACORDE A ITEM 5.2.1 (T.R.)"</formula>
    </cfRule>
    <cfRule type="cellIs" dxfId="6336" priority="6659" operator="equal">
      <formula>"ACORDE A ITEM 5.2.1 (T.R.)"</formula>
    </cfRule>
  </conditionalFormatting>
  <conditionalFormatting sqref="Q189">
    <cfRule type="containsBlanks" dxfId="6335" priority="6647">
      <formula>LEN(TRIM(Q189))=0</formula>
    </cfRule>
    <cfRule type="cellIs" dxfId="6334" priority="6656" operator="equal">
      <formula>"REQUERIMIENTOS SUBSANADOS"</formula>
    </cfRule>
    <cfRule type="containsText" dxfId="6333" priority="6662" operator="containsText" text="NO SUBSANABLE">
      <formula>NOT(ISERROR(SEARCH("NO SUBSANABLE",Q189)))</formula>
    </cfRule>
    <cfRule type="containsText" dxfId="6332" priority="6663" operator="containsText" text="PENDIENTES POR SUBSANAR">
      <formula>NOT(ISERROR(SEARCH("PENDIENTES POR SUBSANAR",Q189)))</formula>
    </cfRule>
    <cfRule type="containsText" dxfId="6331" priority="6664" operator="containsText" text="SIN OBSERVACIÓN">
      <formula>NOT(ISERROR(SEARCH("SIN OBSERVACIÓN",Q189)))</formula>
    </cfRule>
  </conditionalFormatting>
  <conditionalFormatting sqref="R189">
    <cfRule type="containsBlanks" dxfId="6330" priority="6646">
      <formula>LEN(TRIM(R189))=0</formula>
    </cfRule>
    <cfRule type="cellIs" dxfId="6329" priority="6648" operator="equal">
      <formula>"NO CUMPLEN CON LO SOLICITADO"</formula>
    </cfRule>
    <cfRule type="cellIs" dxfId="6328" priority="6649" operator="equal">
      <formula>"CUMPLEN CON LO SOLICITADO"</formula>
    </cfRule>
    <cfRule type="cellIs" dxfId="6327" priority="6650" operator="equal">
      <formula>"PENDIENTES"</formula>
    </cfRule>
    <cfRule type="cellIs" dxfId="6326" priority="6651" operator="equal">
      <formula>"NINGUNO"</formula>
    </cfRule>
  </conditionalFormatting>
  <conditionalFormatting sqref="B204">
    <cfRule type="cellIs" dxfId="6325" priority="6644" operator="equal">
      <formula>"NO CUMPLE CON LA EXPERIENCIA REQUERIDA"</formula>
    </cfRule>
    <cfRule type="cellIs" dxfId="6324" priority="6645" operator="equal">
      <formula>"CUMPLE CON LA EXPERIENCIA REQUERIDA"</formula>
    </cfRule>
  </conditionalFormatting>
  <conditionalFormatting sqref="H189">
    <cfRule type="notContainsBlanks" dxfId="6323" priority="6643">
      <formula>LEN(TRIM(H189))&gt;0</formula>
    </cfRule>
  </conditionalFormatting>
  <conditionalFormatting sqref="G189">
    <cfRule type="notContainsBlanks" dxfId="6322" priority="6642">
      <formula>LEN(TRIM(G189))&gt;0</formula>
    </cfRule>
  </conditionalFormatting>
  <conditionalFormatting sqref="F189">
    <cfRule type="notContainsBlanks" dxfId="6321" priority="6641">
      <formula>LEN(TRIM(F189))&gt;0</formula>
    </cfRule>
  </conditionalFormatting>
  <conditionalFormatting sqref="E189">
    <cfRule type="notContainsBlanks" dxfId="6320" priority="6640">
      <formula>LEN(TRIM(E189))&gt;0</formula>
    </cfRule>
  </conditionalFormatting>
  <conditionalFormatting sqref="D189">
    <cfRule type="notContainsBlanks" dxfId="6319" priority="6639">
      <formula>LEN(TRIM(D189))&gt;0</formula>
    </cfRule>
  </conditionalFormatting>
  <conditionalFormatting sqref="C189">
    <cfRule type="notContainsBlanks" dxfId="6318" priority="6638">
      <formula>LEN(TRIM(C189))&gt;0</formula>
    </cfRule>
  </conditionalFormatting>
  <conditionalFormatting sqref="I189">
    <cfRule type="notContainsBlanks" dxfId="6317" priority="6637">
      <formula>LEN(TRIM(I189))&gt;0</formula>
    </cfRule>
  </conditionalFormatting>
  <conditionalFormatting sqref="N192 N195">
    <cfRule type="expression" dxfId="6316" priority="6634">
      <formula>N192=" "</formula>
    </cfRule>
    <cfRule type="expression" dxfId="6315" priority="6635">
      <formula>N192="NO PRESENTÓ CERTIFICADO"</formula>
    </cfRule>
    <cfRule type="expression" dxfId="6314" priority="6636">
      <formula>N192="PRESENTÓ CERTIFICADO"</formula>
    </cfRule>
  </conditionalFormatting>
  <conditionalFormatting sqref="P192 P195">
    <cfRule type="expression" dxfId="6313" priority="6621">
      <formula>Q192="NO SUBSANABLE"</formula>
    </cfRule>
    <cfRule type="expression" dxfId="6312" priority="6623">
      <formula>Q192="REQUERIMIENTOS SUBSANADOS"</formula>
    </cfRule>
    <cfRule type="expression" dxfId="6311" priority="6624">
      <formula>Q192="PENDIENTES POR SUBSANAR"</formula>
    </cfRule>
    <cfRule type="expression" dxfId="6310" priority="6629">
      <formula>Q192="SIN OBSERVACIÓN"</formula>
    </cfRule>
    <cfRule type="containsBlanks" dxfId="6309" priority="6630">
      <formula>LEN(TRIM(P192))=0</formula>
    </cfRule>
  </conditionalFormatting>
  <conditionalFormatting sqref="O192 O195">
    <cfRule type="cellIs" dxfId="6308" priority="6622" operator="equal">
      <formula>"PENDIENTE POR DESCRIPCIÓN"</formula>
    </cfRule>
    <cfRule type="cellIs" dxfId="6307" priority="6626" operator="equal">
      <formula>"DESCRIPCIÓN INSUFICIENTE"</formula>
    </cfRule>
    <cfRule type="cellIs" dxfId="6306" priority="6627" operator="equal">
      <formula>"NO ESTÁ ACORDE A ITEM 5.2.1 (T.R.)"</formula>
    </cfRule>
    <cfRule type="cellIs" dxfId="6305" priority="6628" operator="equal">
      <formula>"ACORDE A ITEM 5.2.1 (T.R.)"</formula>
    </cfRule>
  </conditionalFormatting>
  <conditionalFormatting sqref="Q192 Q195">
    <cfRule type="containsBlanks" dxfId="6304" priority="6616">
      <formula>LEN(TRIM(Q192))=0</formula>
    </cfRule>
    <cfRule type="cellIs" dxfId="6303" priority="6625" operator="equal">
      <formula>"REQUERIMIENTOS SUBSANADOS"</formula>
    </cfRule>
    <cfRule type="containsText" dxfId="6302" priority="6631" operator="containsText" text="NO SUBSANABLE">
      <formula>NOT(ISERROR(SEARCH("NO SUBSANABLE",Q192)))</formula>
    </cfRule>
    <cfRule type="containsText" dxfId="6301" priority="6632" operator="containsText" text="PENDIENTES POR SUBSANAR">
      <formula>NOT(ISERROR(SEARCH("PENDIENTES POR SUBSANAR",Q192)))</formula>
    </cfRule>
    <cfRule type="containsText" dxfId="6300" priority="6633" operator="containsText" text="SIN OBSERVACIÓN">
      <formula>NOT(ISERROR(SEARCH("SIN OBSERVACIÓN",Q192)))</formula>
    </cfRule>
  </conditionalFormatting>
  <conditionalFormatting sqref="R192 R195">
    <cfRule type="containsBlanks" dxfId="6299" priority="6615">
      <formula>LEN(TRIM(R192))=0</formula>
    </cfRule>
    <cfRule type="cellIs" dxfId="6298" priority="6617" operator="equal">
      <formula>"NO CUMPLEN CON LO SOLICITADO"</formula>
    </cfRule>
    <cfRule type="cellIs" dxfId="6297" priority="6618" operator="equal">
      <formula>"CUMPLEN CON LO SOLICITADO"</formula>
    </cfRule>
    <cfRule type="cellIs" dxfId="6296" priority="6619" operator="equal">
      <formula>"PENDIENTES"</formula>
    </cfRule>
    <cfRule type="cellIs" dxfId="6295" priority="6620" operator="equal">
      <formula>"NINGUNO"</formula>
    </cfRule>
  </conditionalFormatting>
  <conditionalFormatting sqref="H192 H195">
    <cfRule type="notContainsBlanks" dxfId="6294" priority="6614">
      <formula>LEN(TRIM(H192))&gt;0</formula>
    </cfRule>
  </conditionalFormatting>
  <conditionalFormatting sqref="G192 G195">
    <cfRule type="notContainsBlanks" dxfId="6293" priority="6613">
      <formula>LEN(TRIM(G192))&gt;0</formula>
    </cfRule>
  </conditionalFormatting>
  <conditionalFormatting sqref="F192 F195">
    <cfRule type="notContainsBlanks" dxfId="6292" priority="6612">
      <formula>LEN(TRIM(F192))&gt;0</formula>
    </cfRule>
  </conditionalFormatting>
  <conditionalFormatting sqref="E192 E195">
    <cfRule type="notContainsBlanks" dxfId="6291" priority="6611">
      <formula>LEN(TRIM(E192))&gt;0</formula>
    </cfRule>
  </conditionalFormatting>
  <conditionalFormatting sqref="D192 D195">
    <cfRule type="notContainsBlanks" dxfId="6290" priority="6610">
      <formula>LEN(TRIM(D192))&gt;0</formula>
    </cfRule>
  </conditionalFormatting>
  <conditionalFormatting sqref="C192 C195">
    <cfRule type="notContainsBlanks" dxfId="6289" priority="6609">
      <formula>LEN(TRIM(C192))&gt;0</formula>
    </cfRule>
  </conditionalFormatting>
  <conditionalFormatting sqref="I192 I195">
    <cfRule type="notContainsBlanks" dxfId="6288" priority="6608">
      <formula>LEN(TRIM(I192))&gt;0</formula>
    </cfRule>
  </conditionalFormatting>
  <conditionalFormatting sqref="N198">
    <cfRule type="expression" dxfId="6287" priority="6605">
      <formula>N198=" "</formula>
    </cfRule>
    <cfRule type="expression" dxfId="6286" priority="6606">
      <formula>N198="NO PRESENTÓ CERTIFICADO"</formula>
    </cfRule>
    <cfRule type="expression" dxfId="6285" priority="6607">
      <formula>N198="PRESENTÓ CERTIFICADO"</formula>
    </cfRule>
  </conditionalFormatting>
  <conditionalFormatting sqref="P198">
    <cfRule type="expression" dxfId="6284" priority="6592">
      <formula>Q198="NO SUBSANABLE"</formula>
    </cfRule>
    <cfRule type="expression" dxfId="6283" priority="6594">
      <formula>Q198="REQUERIMIENTOS SUBSANADOS"</formula>
    </cfRule>
    <cfRule type="expression" dxfId="6282" priority="6595">
      <formula>Q198="PENDIENTES POR SUBSANAR"</formula>
    </cfRule>
    <cfRule type="expression" dxfId="6281" priority="6600">
      <formula>Q198="SIN OBSERVACIÓN"</formula>
    </cfRule>
    <cfRule type="containsBlanks" dxfId="6280" priority="6601">
      <formula>LEN(TRIM(P198))=0</formula>
    </cfRule>
  </conditionalFormatting>
  <conditionalFormatting sqref="O198">
    <cfRule type="cellIs" dxfId="6279" priority="6593" operator="equal">
      <formula>"PENDIENTE POR DESCRIPCIÓN"</formula>
    </cfRule>
    <cfRule type="cellIs" dxfId="6278" priority="6597" operator="equal">
      <formula>"DESCRIPCIÓN INSUFICIENTE"</formula>
    </cfRule>
    <cfRule type="cellIs" dxfId="6277" priority="6598" operator="equal">
      <formula>"NO ESTÁ ACORDE A ITEM 5.2.1 (T.R.)"</formula>
    </cfRule>
    <cfRule type="cellIs" dxfId="6276" priority="6599" operator="equal">
      <formula>"ACORDE A ITEM 5.2.1 (T.R.)"</formula>
    </cfRule>
  </conditionalFormatting>
  <conditionalFormatting sqref="Q198">
    <cfRule type="containsBlanks" dxfId="6275" priority="6587">
      <formula>LEN(TRIM(Q198))=0</formula>
    </cfRule>
    <cfRule type="cellIs" dxfId="6274" priority="6596" operator="equal">
      <formula>"REQUERIMIENTOS SUBSANADOS"</formula>
    </cfRule>
    <cfRule type="containsText" dxfId="6273" priority="6602" operator="containsText" text="NO SUBSANABLE">
      <formula>NOT(ISERROR(SEARCH("NO SUBSANABLE",Q198)))</formula>
    </cfRule>
    <cfRule type="containsText" dxfId="6272" priority="6603" operator="containsText" text="PENDIENTES POR SUBSANAR">
      <formula>NOT(ISERROR(SEARCH("PENDIENTES POR SUBSANAR",Q198)))</formula>
    </cfRule>
    <cfRule type="containsText" dxfId="6271" priority="6604" operator="containsText" text="SIN OBSERVACIÓN">
      <formula>NOT(ISERROR(SEARCH("SIN OBSERVACIÓN",Q198)))</formula>
    </cfRule>
  </conditionalFormatting>
  <conditionalFormatting sqref="R198">
    <cfRule type="containsBlanks" dxfId="6270" priority="6586">
      <formula>LEN(TRIM(R198))=0</formula>
    </cfRule>
    <cfRule type="cellIs" dxfId="6269" priority="6588" operator="equal">
      <formula>"NO CUMPLEN CON LO SOLICITADO"</formula>
    </cfRule>
    <cfRule type="cellIs" dxfId="6268" priority="6589" operator="equal">
      <formula>"CUMPLEN CON LO SOLICITADO"</formula>
    </cfRule>
    <cfRule type="cellIs" dxfId="6267" priority="6590" operator="equal">
      <formula>"PENDIENTES"</formula>
    </cfRule>
    <cfRule type="cellIs" dxfId="6266" priority="6591" operator="equal">
      <formula>"NINGUNO"</formula>
    </cfRule>
  </conditionalFormatting>
  <conditionalFormatting sqref="H198">
    <cfRule type="notContainsBlanks" dxfId="6265" priority="6585">
      <formula>LEN(TRIM(H198))&gt;0</formula>
    </cfRule>
  </conditionalFormatting>
  <conditionalFormatting sqref="G198">
    <cfRule type="notContainsBlanks" dxfId="6264" priority="6584">
      <formula>LEN(TRIM(G198))&gt;0</formula>
    </cfRule>
  </conditionalFormatting>
  <conditionalFormatting sqref="F198">
    <cfRule type="notContainsBlanks" dxfId="6263" priority="6583">
      <formula>LEN(TRIM(F198))&gt;0</formula>
    </cfRule>
  </conditionalFormatting>
  <conditionalFormatting sqref="E198">
    <cfRule type="notContainsBlanks" dxfId="6262" priority="6582">
      <formula>LEN(TRIM(E198))&gt;0</formula>
    </cfRule>
  </conditionalFormatting>
  <conditionalFormatting sqref="D198">
    <cfRule type="notContainsBlanks" dxfId="6261" priority="6581">
      <formula>LEN(TRIM(D198))&gt;0</formula>
    </cfRule>
  </conditionalFormatting>
  <conditionalFormatting sqref="C198">
    <cfRule type="notContainsBlanks" dxfId="6260" priority="6580">
      <formula>LEN(TRIM(C198))&gt;0</formula>
    </cfRule>
  </conditionalFormatting>
  <conditionalFormatting sqref="I198">
    <cfRule type="notContainsBlanks" dxfId="6259" priority="6579">
      <formula>LEN(TRIM(I198))&gt;0</formula>
    </cfRule>
  </conditionalFormatting>
  <conditionalFormatting sqref="T189">
    <cfRule type="cellIs" dxfId="6258" priority="6577" operator="equal">
      <formula>"NO"</formula>
    </cfRule>
    <cfRule type="cellIs" dxfId="6257" priority="6578" operator="equal">
      <formula>"SI"</formula>
    </cfRule>
  </conditionalFormatting>
  <conditionalFormatting sqref="N201">
    <cfRule type="expression" dxfId="6256" priority="6574">
      <formula>N201=" "</formula>
    </cfRule>
    <cfRule type="expression" dxfId="6255" priority="6575">
      <formula>N201="NO PRESENTÓ CERTIFICADO"</formula>
    </cfRule>
    <cfRule type="expression" dxfId="6254" priority="6576">
      <formula>N201="PRESENTÓ CERTIFICADO"</formula>
    </cfRule>
  </conditionalFormatting>
  <conditionalFormatting sqref="P201">
    <cfRule type="expression" dxfId="6253" priority="6561">
      <formula>Q201="NO SUBSANABLE"</formula>
    </cfRule>
    <cfRule type="expression" dxfId="6252" priority="6563">
      <formula>Q201="REQUERIMIENTOS SUBSANADOS"</formula>
    </cfRule>
    <cfRule type="expression" dxfId="6251" priority="6564">
      <formula>Q201="PENDIENTES POR SUBSANAR"</formula>
    </cfRule>
    <cfRule type="expression" dxfId="6250" priority="6569">
      <formula>Q201="SIN OBSERVACIÓN"</formula>
    </cfRule>
    <cfRule type="containsBlanks" dxfId="6249" priority="6570">
      <formula>LEN(TRIM(P201))=0</formula>
    </cfRule>
  </conditionalFormatting>
  <conditionalFormatting sqref="O201">
    <cfRule type="cellIs" dxfId="6248" priority="6562" operator="equal">
      <formula>"PENDIENTE POR DESCRIPCIÓN"</formula>
    </cfRule>
    <cfRule type="cellIs" dxfId="6247" priority="6566" operator="equal">
      <formula>"DESCRIPCIÓN INSUFICIENTE"</formula>
    </cfRule>
    <cfRule type="cellIs" dxfId="6246" priority="6567" operator="equal">
      <formula>"NO ESTÁ ACORDE A ITEM 5.2.1 (T.R.)"</formula>
    </cfRule>
    <cfRule type="cellIs" dxfId="6245" priority="6568" operator="equal">
      <formula>"ACORDE A ITEM 5.2.1 (T.R.)"</formula>
    </cfRule>
  </conditionalFormatting>
  <conditionalFormatting sqref="Q201">
    <cfRule type="containsBlanks" dxfId="6244" priority="6556">
      <formula>LEN(TRIM(Q201))=0</formula>
    </cfRule>
    <cfRule type="cellIs" dxfId="6243" priority="6565" operator="equal">
      <formula>"REQUERIMIENTOS SUBSANADOS"</formula>
    </cfRule>
    <cfRule type="containsText" dxfId="6242" priority="6571" operator="containsText" text="NO SUBSANABLE">
      <formula>NOT(ISERROR(SEARCH("NO SUBSANABLE",Q201)))</formula>
    </cfRule>
    <cfRule type="containsText" dxfId="6241" priority="6572" operator="containsText" text="PENDIENTES POR SUBSANAR">
      <formula>NOT(ISERROR(SEARCH("PENDIENTES POR SUBSANAR",Q201)))</formula>
    </cfRule>
    <cfRule type="containsText" dxfId="6240" priority="6573" operator="containsText" text="SIN OBSERVACIÓN">
      <formula>NOT(ISERROR(SEARCH("SIN OBSERVACIÓN",Q201)))</formula>
    </cfRule>
  </conditionalFormatting>
  <conditionalFormatting sqref="R201">
    <cfRule type="containsBlanks" dxfId="6239" priority="6555">
      <formula>LEN(TRIM(R201))=0</formula>
    </cfRule>
    <cfRule type="cellIs" dxfId="6238" priority="6557" operator="equal">
      <formula>"NO CUMPLEN CON LO SOLICITADO"</formula>
    </cfRule>
    <cfRule type="cellIs" dxfId="6237" priority="6558" operator="equal">
      <formula>"CUMPLEN CON LO SOLICITADO"</formula>
    </cfRule>
    <cfRule type="cellIs" dxfId="6236" priority="6559" operator="equal">
      <formula>"PENDIENTES"</formula>
    </cfRule>
    <cfRule type="cellIs" dxfId="6235" priority="6560" operator="equal">
      <formula>"NINGUNO"</formula>
    </cfRule>
  </conditionalFormatting>
  <conditionalFormatting sqref="H201">
    <cfRule type="notContainsBlanks" dxfId="6234" priority="6554">
      <formula>LEN(TRIM(H201))&gt;0</formula>
    </cfRule>
  </conditionalFormatting>
  <conditionalFormatting sqref="G201">
    <cfRule type="notContainsBlanks" dxfId="6233" priority="6553">
      <formula>LEN(TRIM(G201))&gt;0</formula>
    </cfRule>
  </conditionalFormatting>
  <conditionalFormatting sqref="F201">
    <cfRule type="notContainsBlanks" dxfId="6232" priority="6552">
      <formula>LEN(TRIM(F201))&gt;0</formula>
    </cfRule>
  </conditionalFormatting>
  <conditionalFormatting sqref="E201">
    <cfRule type="notContainsBlanks" dxfId="6231" priority="6551">
      <formula>LEN(TRIM(E201))&gt;0</formula>
    </cfRule>
  </conditionalFormatting>
  <conditionalFormatting sqref="D201">
    <cfRule type="notContainsBlanks" dxfId="6230" priority="6550">
      <formula>LEN(TRIM(D201))&gt;0</formula>
    </cfRule>
  </conditionalFormatting>
  <conditionalFormatting sqref="C201">
    <cfRule type="notContainsBlanks" dxfId="6229" priority="6549">
      <formula>LEN(TRIM(C201))&gt;0</formula>
    </cfRule>
  </conditionalFormatting>
  <conditionalFormatting sqref="I201">
    <cfRule type="notContainsBlanks" dxfId="6228" priority="6548">
      <formula>LEN(TRIM(I201))&gt;0</formula>
    </cfRule>
  </conditionalFormatting>
  <conditionalFormatting sqref="N211">
    <cfRule type="expression" dxfId="6227" priority="6545">
      <formula>N211=" "</formula>
    </cfRule>
    <cfRule type="expression" dxfId="6226" priority="6546">
      <formula>N211="NO PRESENTÓ CERTIFICADO"</formula>
    </cfRule>
    <cfRule type="expression" dxfId="6225" priority="6547">
      <formula>N211="PRESENTÓ CERTIFICADO"</formula>
    </cfRule>
  </conditionalFormatting>
  <conditionalFormatting sqref="P211">
    <cfRule type="expression" dxfId="6224" priority="6532">
      <formula>Q211="NO SUBSANABLE"</formula>
    </cfRule>
    <cfRule type="expression" dxfId="6223" priority="6534">
      <formula>Q211="REQUERIMIENTOS SUBSANADOS"</formula>
    </cfRule>
    <cfRule type="expression" dxfId="6222" priority="6535">
      <formula>Q211="PENDIENTES POR SUBSANAR"</formula>
    </cfRule>
    <cfRule type="expression" dxfId="6221" priority="6540">
      <formula>Q211="SIN OBSERVACIÓN"</formula>
    </cfRule>
    <cfRule type="containsBlanks" dxfId="6220" priority="6541">
      <formula>LEN(TRIM(P211))=0</formula>
    </cfRule>
  </conditionalFormatting>
  <conditionalFormatting sqref="O211">
    <cfRule type="cellIs" dxfId="6219" priority="6533" operator="equal">
      <formula>"PENDIENTE POR DESCRIPCIÓN"</formula>
    </cfRule>
    <cfRule type="cellIs" dxfId="6218" priority="6537" operator="equal">
      <formula>"DESCRIPCIÓN INSUFICIENTE"</formula>
    </cfRule>
    <cfRule type="cellIs" dxfId="6217" priority="6538" operator="equal">
      <formula>"NO ESTÁ ACORDE A ITEM 5.2.1 (T.R.)"</formula>
    </cfRule>
    <cfRule type="cellIs" dxfId="6216" priority="6539" operator="equal">
      <formula>"ACORDE A ITEM 5.2.1 (T.R.)"</formula>
    </cfRule>
  </conditionalFormatting>
  <conditionalFormatting sqref="Q211">
    <cfRule type="containsBlanks" dxfId="6215" priority="6527">
      <formula>LEN(TRIM(Q211))=0</formula>
    </cfRule>
    <cfRule type="cellIs" dxfId="6214" priority="6536" operator="equal">
      <formula>"REQUERIMIENTOS SUBSANADOS"</formula>
    </cfRule>
    <cfRule type="containsText" dxfId="6213" priority="6542" operator="containsText" text="NO SUBSANABLE">
      <formula>NOT(ISERROR(SEARCH("NO SUBSANABLE",Q211)))</formula>
    </cfRule>
    <cfRule type="containsText" dxfId="6212" priority="6543" operator="containsText" text="PENDIENTES POR SUBSANAR">
      <formula>NOT(ISERROR(SEARCH("PENDIENTES POR SUBSANAR",Q211)))</formula>
    </cfRule>
    <cfRule type="containsText" dxfId="6211" priority="6544" operator="containsText" text="SIN OBSERVACIÓN">
      <formula>NOT(ISERROR(SEARCH("SIN OBSERVACIÓN",Q211)))</formula>
    </cfRule>
  </conditionalFormatting>
  <conditionalFormatting sqref="R211">
    <cfRule type="containsBlanks" dxfId="6210" priority="6526">
      <formula>LEN(TRIM(R211))=0</formula>
    </cfRule>
    <cfRule type="cellIs" dxfId="6209" priority="6528" operator="equal">
      <formula>"NO CUMPLEN CON LO SOLICITADO"</formula>
    </cfRule>
    <cfRule type="cellIs" dxfId="6208" priority="6529" operator="equal">
      <formula>"CUMPLEN CON LO SOLICITADO"</formula>
    </cfRule>
    <cfRule type="cellIs" dxfId="6207" priority="6530" operator="equal">
      <formula>"PENDIENTES"</formula>
    </cfRule>
    <cfRule type="cellIs" dxfId="6206" priority="6531" operator="equal">
      <formula>"NINGUNO"</formula>
    </cfRule>
  </conditionalFormatting>
  <conditionalFormatting sqref="B226">
    <cfRule type="cellIs" dxfId="6205" priority="6524" operator="equal">
      <formula>"NO CUMPLE CON LA EXPERIENCIA REQUERIDA"</formula>
    </cfRule>
    <cfRule type="cellIs" dxfId="6204" priority="6525" operator="equal">
      <formula>"CUMPLE CON LA EXPERIENCIA REQUERIDA"</formula>
    </cfRule>
  </conditionalFormatting>
  <conditionalFormatting sqref="H211">
    <cfRule type="notContainsBlanks" dxfId="6203" priority="6523">
      <formula>LEN(TRIM(H211))&gt;0</formula>
    </cfRule>
  </conditionalFormatting>
  <conditionalFormatting sqref="G211">
    <cfRule type="notContainsBlanks" dxfId="6202" priority="6522">
      <formula>LEN(TRIM(G211))&gt;0</formula>
    </cfRule>
  </conditionalFormatting>
  <conditionalFormatting sqref="F211">
    <cfRule type="notContainsBlanks" dxfId="6201" priority="6521">
      <formula>LEN(TRIM(F211))&gt;0</formula>
    </cfRule>
  </conditionalFormatting>
  <conditionalFormatting sqref="E211">
    <cfRule type="notContainsBlanks" dxfId="6200" priority="6520">
      <formula>LEN(TRIM(E211))&gt;0</formula>
    </cfRule>
  </conditionalFormatting>
  <conditionalFormatting sqref="D211">
    <cfRule type="notContainsBlanks" dxfId="6199" priority="6519">
      <formula>LEN(TRIM(D211))&gt;0</formula>
    </cfRule>
  </conditionalFormatting>
  <conditionalFormatting sqref="C211">
    <cfRule type="notContainsBlanks" dxfId="6198" priority="6518">
      <formula>LEN(TRIM(C211))&gt;0</formula>
    </cfRule>
  </conditionalFormatting>
  <conditionalFormatting sqref="I211">
    <cfRule type="notContainsBlanks" dxfId="6197" priority="6517">
      <formula>LEN(TRIM(I211))&gt;0</formula>
    </cfRule>
  </conditionalFormatting>
  <conditionalFormatting sqref="N214 N217">
    <cfRule type="expression" dxfId="6196" priority="6514">
      <formula>N214=" "</formula>
    </cfRule>
    <cfRule type="expression" dxfId="6195" priority="6515">
      <formula>N214="NO PRESENTÓ CERTIFICADO"</formula>
    </cfRule>
    <cfRule type="expression" dxfId="6194" priority="6516">
      <formula>N214="PRESENTÓ CERTIFICADO"</formula>
    </cfRule>
  </conditionalFormatting>
  <conditionalFormatting sqref="P214 P217">
    <cfRule type="expression" dxfId="6193" priority="6501">
      <formula>Q214="NO SUBSANABLE"</formula>
    </cfRule>
    <cfRule type="expression" dxfId="6192" priority="6503">
      <formula>Q214="REQUERIMIENTOS SUBSANADOS"</formula>
    </cfRule>
    <cfRule type="expression" dxfId="6191" priority="6504">
      <formula>Q214="PENDIENTES POR SUBSANAR"</formula>
    </cfRule>
    <cfRule type="expression" dxfId="6190" priority="6509">
      <formula>Q214="SIN OBSERVACIÓN"</formula>
    </cfRule>
    <cfRule type="containsBlanks" dxfId="6189" priority="6510">
      <formula>LEN(TRIM(P214))=0</formula>
    </cfRule>
  </conditionalFormatting>
  <conditionalFormatting sqref="O214 O217">
    <cfRule type="cellIs" dxfId="6188" priority="6502" operator="equal">
      <formula>"PENDIENTE POR DESCRIPCIÓN"</formula>
    </cfRule>
    <cfRule type="cellIs" dxfId="6187" priority="6506" operator="equal">
      <formula>"DESCRIPCIÓN INSUFICIENTE"</formula>
    </cfRule>
    <cfRule type="cellIs" dxfId="6186" priority="6507" operator="equal">
      <formula>"NO ESTÁ ACORDE A ITEM 5.2.1 (T.R.)"</formula>
    </cfRule>
    <cfRule type="cellIs" dxfId="6185" priority="6508" operator="equal">
      <formula>"ACORDE A ITEM 5.2.1 (T.R.)"</formula>
    </cfRule>
  </conditionalFormatting>
  <conditionalFormatting sqref="Q214 Q217">
    <cfRule type="containsBlanks" dxfId="6184" priority="6496">
      <formula>LEN(TRIM(Q214))=0</formula>
    </cfRule>
    <cfRule type="cellIs" dxfId="6183" priority="6505" operator="equal">
      <formula>"REQUERIMIENTOS SUBSANADOS"</formula>
    </cfRule>
    <cfRule type="containsText" dxfId="6182" priority="6511" operator="containsText" text="NO SUBSANABLE">
      <formula>NOT(ISERROR(SEARCH("NO SUBSANABLE",Q214)))</formula>
    </cfRule>
    <cfRule type="containsText" dxfId="6181" priority="6512" operator="containsText" text="PENDIENTES POR SUBSANAR">
      <formula>NOT(ISERROR(SEARCH("PENDIENTES POR SUBSANAR",Q214)))</formula>
    </cfRule>
    <cfRule type="containsText" dxfId="6180" priority="6513" operator="containsText" text="SIN OBSERVACIÓN">
      <formula>NOT(ISERROR(SEARCH("SIN OBSERVACIÓN",Q214)))</formula>
    </cfRule>
  </conditionalFormatting>
  <conditionalFormatting sqref="R214 R217">
    <cfRule type="containsBlanks" dxfId="6179" priority="6495">
      <formula>LEN(TRIM(R214))=0</formula>
    </cfRule>
    <cfRule type="cellIs" dxfId="6178" priority="6497" operator="equal">
      <formula>"NO CUMPLEN CON LO SOLICITADO"</formula>
    </cfRule>
    <cfRule type="cellIs" dxfId="6177" priority="6498" operator="equal">
      <formula>"CUMPLEN CON LO SOLICITADO"</formula>
    </cfRule>
    <cfRule type="cellIs" dxfId="6176" priority="6499" operator="equal">
      <formula>"PENDIENTES"</formula>
    </cfRule>
    <cfRule type="cellIs" dxfId="6175" priority="6500" operator="equal">
      <formula>"NINGUNO"</formula>
    </cfRule>
  </conditionalFormatting>
  <conditionalFormatting sqref="H214 H217">
    <cfRule type="notContainsBlanks" dxfId="6174" priority="6494">
      <formula>LEN(TRIM(H214))&gt;0</formula>
    </cfRule>
  </conditionalFormatting>
  <conditionalFormatting sqref="G214 G217">
    <cfRule type="notContainsBlanks" dxfId="6173" priority="6493">
      <formula>LEN(TRIM(G214))&gt;0</formula>
    </cfRule>
  </conditionalFormatting>
  <conditionalFormatting sqref="F214 F217">
    <cfRule type="notContainsBlanks" dxfId="6172" priority="6492">
      <formula>LEN(TRIM(F214))&gt;0</formula>
    </cfRule>
  </conditionalFormatting>
  <conditionalFormatting sqref="E214 E217">
    <cfRule type="notContainsBlanks" dxfId="6171" priority="6491">
      <formula>LEN(TRIM(E214))&gt;0</formula>
    </cfRule>
  </conditionalFormatting>
  <conditionalFormatting sqref="D214 D217">
    <cfRule type="notContainsBlanks" dxfId="6170" priority="6490">
      <formula>LEN(TRIM(D214))&gt;0</formula>
    </cfRule>
  </conditionalFormatting>
  <conditionalFormatting sqref="C214 C217">
    <cfRule type="notContainsBlanks" dxfId="6169" priority="6489">
      <formula>LEN(TRIM(C214))&gt;0</formula>
    </cfRule>
  </conditionalFormatting>
  <conditionalFormatting sqref="I214 I217">
    <cfRule type="notContainsBlanks" dxfId="6168" priority="6488">
      <formula>LEN(TRIM(I214))&gt;0</formula>
    </cfRule>
  </conditionalFormatting>
  <conditionalFormatting sqref="N220">
    <cfRule type="expression" dxfId="6167" priority="6485">
      <formula>N220=" "</formula>
    </cfRule>
    <cfRule type="expression" dxfId="6166" priority="6486">
      <formula>N220="NO PRESENTÓ CERTIFICADO"</formula>
    </cfRule>
    <cfRule type="expression" dxfId="6165" priority="6487">
      <formula>N220="PRESENTÓ CERTIFICADO"</formula>
    </cfRule>
  </conditionalFormatting>
  <conditionalFormatting sqref="P220">
    <cfRule type="expression" dxfId="6164" priority="6472">
      <formula>Q220="NO SUBSANABLE"</formula>
    </cfRule>
    <cfRule type="expression" dxfId="6163" priority="6474">
      <formula>Q220="REQUERIMIENTOS SUBSANADOS"</formula>
    </cfRule>
    <cfRule type="expression" dxfId="6162" priority="6475">
      <formula>Q220="PENDIENTES POR SUBSANAR"</formula>
    </cfRule>
    <cfRule type="expression" dxfId="6161" priority="6480">
      <formula>Q220="SIN OBSERVACIÓN"</formula>
    </cfRule>
    <cfRule type="containsBlanks" dxfId="6160" priority="6481">
      <formula>LEN(TRIM(P220))=0</formula>
    </cfRule>
  </conditionalFormatting>
  <conditionalFormatting sqref="O220">
    <cfRule type="cellIs" dxfId="6159" priority="6473" operator="equal">
      <formula>"PENDIENTE POR DESCRIPCIÓN"</formula>
    </cfRule>
    <cfRule type="cellIs" dxfId="6158" priority="6477" operator="equal">
      <formula>"DESCRIPCIÓN INSUFICIENTE"</formula>
    </cfRule>
    <cfRule type="cellIs" dxfId="6157" priority="6478" operator="equal">
      <formula>"NO ESTÁ ACORDE A ITEM 5.2.1 (T.R.)"</formula>
    </cfRule>
    <cfRule type="cellIs" dxfId="6156" priority="6479" operator="equal">
      <formula>"ACORDE A ITEM 5.2.1 (T.R.)"</formula>
    </cfRule>
  </conditionalFormatting>
  <conditionalFormatting sqref="Q220">
    <cfRule type="containsBlanks" dxfId="6155" priority="6467">
      <formula>LEN(TRIM(Q220))=0</formula>
    </cfRule>
    <cfRule type="cellIs" dxfId="6154" priority="6476" operator="equal">
      <formula>"REQUERIMIENTOS SUBSANADOS"</formula>
    </cfRule>
    <cfRule type="containsText" dxfId="6153" priority="6482" operator="containsText" text="NO SUBSANABLE">
      <formula>NOT(ISERROR(SEARCH("NO SUBSANABLE",Q220)))</formula>
    </cfRule>
    <cfRule type="containsText" dxfId="6152" priority="6483" operator="containsText" text="PENDIENTES POR SUBSANAR">
      <formula>NOT(ISERROR(SEARCH("PENDIENTES POR SUBSANAR",Q220)))</formula>
    </cfRule>
    <cfRule type="containsText" dxfId="6151" priority="6484" operator="containsText" text="SIN OBSERVACIÓN">
      <formula>NOT(ISERROR(SEARCH("SIN OBSERVACIÓN",Q220)))</formula>
    </cfRule>
  </conditionalFormatting>
  <conditionalFormatting sqref="R220">
    <cfRule type="containsBlanks" dxfId="6150" priority="6466">
      <formula>LEN(TRIM(R220))=0</formula>
    </cfRule>
    <cfRule type="cellIs" dxfId="6149" priority="6468" operator="equal">
      <formula>"NO CUMPLEN CON LO SOLICITADO"</formula>
    </cfRule>
    <cfRule type="cellIs" dxfId="6148" priority="6469" operator="equal">
      <formula>"CUMPLEN CON LO SOLICITADO"</formula>
    </cfRule>
    <cfRule type="cellIs" dxfId="6147" priority="6470" operator="equal">
      <formula>"PENDIENTES"</formula>
    </cfRule>
    <cfRule type="cellIs" dxfId="6146" priority="6471" operator="equal">
      <formula>"NINGUNO"</formula>
    </cfRule>
  </conditionalFormatting>
  <conditionalFormatting sqref="H220">
    <cfRule type="notContainsBlanks" dxfId="6145" priority="6465">
      <formula>LEN(TRIM(H220))&gt;0</formula>
    </cfRule>
  </conditionalFormatting>
  <conditionalFormatting sqref="G220">
    <cfRule type="notContainsBlanks" dxfId="6144" priority="6464">
      <formula>LEN(TRIM(G220))&gt;0</formula>
    </cfRule>
  </conditionalFormatting>
  <conditionalFormatting sqref="F220">
    <cfRule type="notContainsBlanks" dxfId="6143" priority="6463">
      <formula>LEN(TRIM(F220))&gt;0</formula>
    </cfRule>
  </conditionalFormatting>
  <conditionalFormatting sqref="E220">
    <cfRule type="notContainsBlanks" dxfId="6142" priority="6462">
      <formula>LEN(TRIM(E220))&gt;0</formula>
    </cfRule>
  </conditionalFormatting>
  <conditionalFormatting sqref="D220">
    <cfRule type="notContainsBlanks" dxfId="6141" priority="6461">
      <formula>LEN(TRIM(D220))&gt;0</formula>
    </cfRule>
  </conditionalFormatting>
  <conditionalFormatting sqref="C220">
    <cfRule type="notContainsBlanks" dxfId="6140" priority="6460">
      <formula>LEN(TRIM(C220))&gt;0</formula>
    </cfRule>
  </conditionalFormatting>
  <conditionalFormatting sqref="I220">
    <cfRule type="notContainsBlanks" dxfId="6139" priority="6459">
      <formula>LEN(TRIM(I220))&gt;0</formula>
    </cfRule>
  </conditionalFormatting>
  <conditionalFormatting sqref="T211">
    <cfRule type="cellIs" dxfId="6138" priority="6457" operator="equal">
      <formula>"NO"</formula>
    </cfRule>
    <cfRule type="cellIs" dxfId="6137" priority="6458" operator="equal">
      <formula>"SI"</formula>
    </cfRule>
  </conditionalFormatting>
  <conditionalFormatting sqref="N223">
    <cfRule type="expression" dxfId="6136" priority="6454">
      <formula>N223=" "</formula>
    </cfRule>
    <cfRule type="expression" dxfId="6135" priority="6455">
      <formula>N223="NO PRESENTÓ CERTIFICADO"</formula>
    </cfRule>
    <cfRule type="expression" dxfId="6134" priority="6456">
      <formula>N223="PRESENTÓ CERTIFICADO"</formula>
    </cfRule>
  </conditionalFormatting>
  <conditionalFormatting sqref="P223">
    <cfRule type="expression" dxfId="6133" priority="6441">
      <formula>Q223="NO SUBSANABLE"</formula>
    </cfRule>
    <cfRule type="expression" dxfId="6132" priority="6443">
      <formula>Q223="REQUERIMIENTOS SUBSANADOS"</formula>
    </cfRule>
    <cfRule type="expression" dxfId="6131" priority="6444">
      <formula>Q223="PENDIENTES POR SUBSANAR"</formula>
    </cfRule>
    <cfRule type="expression" dxfId="6130" priority="6449">
      <formula>Q223="SIN OBSERVACIÓN"</formula>
    </cfRule>
    <cfRule type="containsBlanks" dxfId="6129" priority="6450">
      <formula>LEN(TRIM(P223))=0</formula>
    </cfRule>
  </conditionalFormatting>
  <conditionalFormatting sqref="O223">
    <cfRule type="cellIs" dxfId="6128" priority="6442" operator="equal">
      <formula>"PENDIENTE POR DESCRIPCIÓN"</formula>
    </cfRule>
    <cfRule type="cellIs" dxfId="6127" priority="6446" operator="equal">
      <formula>"DESCRIPCIÓN INSUFICIENTE"</formula>
    </cfRule>
    <cfRule type="cellIs" dxfId="6126" priority="6447" operator="equal">
      <formula>"NO ESTÁ ACORDE A ITEM 5.2.1 (T.R.)"</formula>
    </cfRule>
    <cfRule type="cellIs" dxfId="6125" priority="6448" operator="equal">
      <formula>"ACORDE A ITEM 5.2.1 (T.R.)"</formula>
    </cfRule>
  </conditionalFormatting>
  <conditionalFormatting sqref="Q223">
    <cfRule type="containsBlanks" dxfId="6124" priority="6436">
      <formula>LEN(TRIM(Q223))=0</formula>
    </cfRule>
    <cfRule type="cellIs" dxfId="6123" priority="6445" operator="equal">
      <formula>"REQUERIMIENTOS SUBSANADOS"</formula>
    </cfRule>
    <cfRule type="containsText" dxfId="6122" priority="6451" operator="containsText" text="NO SUBSANABLE">
      <formula>NOT(ISERROR(SEARCH("NO SUBSANABLE",Q223)))</formula>
    </cfRule>
    <cfRule type="containsText" dxfId="6121" priority="6452" operator="containsText" text="PENDIENTES POR SUBSANAR">
      <formula>NOT(ISERROR(SEARCH("PENDIENTES POR SUBSANAR",Q223)))</formula>
    </cfRule>
    <cfRule type="containsText" dxfId="6120" priority="6453" operator="containsText" text="SIN OBSERVACIÓN">
      <formula>NOT(ISERROR(SEARCH("SIN OBSERVACIÓN",Q223)))</formula>
    </cfRule>
  </conditionalFormatting>
  <conditionalFormatting sqref="R223">
    <cfRule type="containsBlanks" dxfId="6119" priority="6435">
      <formula>LEN(TRIM(R223))=0</formula>
    </cfRule>
    <cfRule type="cellIs" dxfId="6118" priority="6437" operator="equal">
      <formula>"NO CUMPLEN CON LO SOLICITADO"</formula>
    </cfRule>
    <cfRule type="cellIs" dxfId="6117" priority="6438" operator="equal">
      <formula>"CUMPLEN CON LO SOLICITADO"</formula>
    </cfRule>
    <cfRule type="cellIs" dxfId="6116" priority="6439" operator="equal">
      <formula>"PENDIENTES"</formula>
    </cfRule>
    <cfRule type="cellIs" dxfId="6115" priority="6440" operator="equal">
      <formula>"NINGUNO"</formula>
    </cfRule>
  </conditionalFormatting>
  <conditionalFormatting sqref="H223">
    <cfRule type="notContainsBlanks" dxfId="6114" priority="6434">
      <formula>LEN(TRIM(H223))&gt;0</formula>
    </cfRule>
  </conditionalFormatting>
  <conditionalFormatting sqref="G223">
    <cfRule type="notContainsBlanks" dxfId="6113" priority="6433">
      <formula>LEN(TRIM(G223))&gt;0</formula>
    </cfRule>
  </conditionalFormatting>
  <conditionalFormatting sqref="F223">
    <cfRule type="notContainsBlanks" dxfId="6112" priority="6432">
      <formula>LEN(TRIM(F223))&gt;0</formula>
    </cfRule>
  </conditionalFormatting>
  <conditionalFormatting sqref="E223">
    <cfRule type="notContainsBlanks" dxfId="6111" priority="6431">
      <formula>LEN(TRIM(E223))&gt;0</formula>
    </cfRule>
  </conditionalFormatting>
  <conditionalFormatting sqref="D223">
    <cfRule type="notContainsBlanks" dxfId="6110" priority="6430">
      <formula>LEN(TRIM(D223))&gt;0</formula>
    </cfRule>
  </conditionalFormatting>
  <conditionalFormatting sqref="C223">
    <cfRule type="notContainsBlanks" dxfId="6109" priority="6429">
      <formula>LEN(TRIM(C223))&gt;0</formula>
    </cfRule>
  </conditionalFormatting>
  <conditionalFormatting sqref="I223">
    <cfRule type="notContainsBlanks" dxfId="6108" priority="6428">
      <formula>LEN(TRIM(I223))&gt;0</formula>
    </cfRule>
  </conditionalFormatting>
  <conditionalFormatting sqref="N233">
    <cfRule type="expression" dxfId="6107" priority="6425">
      <formula>N233=" "</formula>
    </cfRule>
    <cfRule type="expression" dxfId="6106" priority="6426">
      <formula>N233="NO PRESENTÓ CERTIFICADO"</formula>
    </cfRule>
    <cfRule type="expression" dxfId="6105" priority="6427">
      <formula>N233="PRESENTÓ CERTIFICADO"</formula>
    </cfRule>
  </conditionalFormatting>
  <conditionalFormatting sqref="P233">
    <cfRule type="expression" dxfId="6104" priority="6412">
      <formula>Q233="NO SUBSANABLE"</formula>
    </cfRule>
    <cfRule type="expression" dxfId="6103" priority="6414">
      <formula>Q233="REQUERIMIENTOS SUBSANADOS"</formula>
    </cfRule>
    <cfRule type="expression" dxfId="6102" priority="6415">
      <formula>Q233="PENDIENTES POR SUBSANAR"</formula>
    </cfRule>
    <cfRule type="expression" dxfId="6101" priority="6420">
      <formula>Q233="SIN OBSERVACIÓN"</formula>
    </cfRule>
    <cfRule type="containsBlanks" dxfId="6100" priority="6421">
      <formula>LEN(TRIM(P233))=0</formula>
    </cfRule>
  </conditionalFormatting>
  <conditionalFormatting sqref="O233">
    <cfRule type="cellIs" dxfId="6099" priority="6413" operator="equal">
      <formula>"PENDIENTE POR DESCRIPCIÓN"</formula>
    </cfRule>
    <cfRule type="cellIs" dxfId="6098" priority="6417" operator="equal">
      <formula>"DESCRIPCIÓN INSUFICIENTE"</formula>
    </cfRule>
    <cfRule type="cellIs" dxfId="6097" priority="6418" operator="equal">
      <formula>"NO ESTÁ ACORDE A ITEM 5.2.1 (T.R.)"</formula>
    </cfRule>
    <cfRule type="cellIs" dxfId="6096" priority="6419" operator="equal">
      <formula>"ACORDE A ITEM 5.2.1 (T.R.)"</formula>
    </cfRule>
  </conditionalFormatting>
  <conditionalFormatting sqref="Q233">
    <cfRule type="containsBlanks" dxfId="6095" priority="6407">
      <formula>LEN(TRIM(Q233))=0</formula>
    </cfRule>
    <cfRule type="cellIs" dxfId="6094" priority="6416" operator="equal">
      <formula>"REQUERIMIENTOS SUBSANADOS"</formula>
    </cfRule>
    <cfRule type="containsText" dxfId="6093" priority="6422" operator="containsText" text="NO SUBSANABLE">
      <formula>NOT(ISERROR(SEARCH("NO SUBSANABLE",Q233)))</formula>
    </cfRule>
    <cfRule type="containsText" dxfId="6092" priority="6423" operator="containsText" text="PENDIENTES POR SUBSANAR">
      <formula>NOT(ISERROR(SEARCH("PENDIENTES POR SUBSANAR",Q233)))</formula>
    </cfRule>
    <cfRule type="containsText" dxfId="6091" priority="6424" operator="containsText" text="SIN OBSERVACIÓN">
      <formula>NOT(ISERROR(SEARCH("SIN OBSERVACIÓN",Q233)))</formula>
    </cfRule>
  </conditionalFormatting>
  <conditionalFormatting sqref="R233">
    <cfRule type="containsBlanks" dxfId="6090" priority="6406">
      <formula>LEN(TRIM(R233))=0</formula>
    </cfRule>
    <cfRule type="cellIs" dxfId="6089" priority="6408" operator="equal">
      <formula>"NO CUMPLEN CON LO SOLICITADO"</formula>
    </cfRule>
    <cfRule type="cellIs" dxfId="6088" priority="6409" operator="equal">
      <formula>"CUMPLEN CON LO SOLICITADO"</formula>
    </cfRule>
    <cfRule type="cellIs" dxfId="6087" priority="6410" operator="equal">
      <formula>"PENDIENTES"</formula>
    </cfRule>
    <cfRule type="cellIs" dxfId="6086" priority="6411" operator="equal">
      <formula>"NINGUNO"</formula>
    </cfRule>
  </conditionalFormatting>
  <conditionalFormatting sqref="B248">
    <cfRule type="cellIs" dxfId="6085" priority="6404" operator="equal">
      <formula>"NO CUMPLE CON LA EXPERIENCIA REQUERIDA"</formula>
    </cfRule>
    <cfRule type="cellIs" dxfId="6084" priority="6405" operator="equal">
      <formula>"CUMPLE CON LA EXPERIENCIA REQUERIDA"</formula>
    </cfRule>
  </conditionalFormatting>
  <conditionalFormatting sqref="H233">
    <cfRule type="notContainsBlanks" dxfId="6083" priority="6403">
      <formula>LEN(TRIM(H233))&gt;0</formula>
    </cfRule>
  </conditionalFormatting>
  <conditionalFormatting sqref="G233">
    <cfRule type="notContainsBlanks" dxfId="6082" priority="6402">
      <formula>LEN(TRIM(G233))&gt;0</formula>
    </cfRule>
  </conditionalFormatting>
  <conditionalFormatting sqref="F233">
    <cfRule type="notContainsBlanks" dxfId="6081" priority="6401">
      <formula>LEN(TRIM(F233))&gt;0</formula>
    </cfRule>
  </conditionalFormatting>
  <conditionalFormatting sqref="E233">
    <cfRule type="notContainsBlanks" dxfId="6080" priority="6400">
      <formula>LEN(TRIM(E233))&gt;0</formula>
    </cfRule>
  </conditionalFormatting>
  <conditionalFormatting sqref="D233">
    <cfRule type="notContainsBlanks" dxfId="6079" priority="6399">
      <formula>LEN(TRIM(D233))&gt;0</formula>
    </cfRule>
  </conditionalFormatting>
  <conditionalFormatting sqref="C233">
    <cfRule type="notContainsBlanks" dxfId="6078" priority="6398">
      <formula>LEN(TRIM(C233))&gt;0</formula>
    </cfRule>
  </conditionalFormatting>
  <conditionalFormatting sqref="I233">
    <cfRule type="notContainsBlanks" dxfId="6077" priority="6397">
      <formula>LEN(TRIM(I233))&gt;0</formula>
    </cfRule>
  </conditionalFormatting>
  <conditionalFormatting sqref="N236 N239">
    <cfRule type="expression" dxfId="6076" priority="6394">
      <formula>N236=" "</formula>
    </cfRule>
    <cfRule type="expression" dxfId="6075" priority="6395">
      <formula>N236="NO PRESENTÓ CERTIFICADO"</formula>
    </cfRule>
    <cfRule type="expression" dxfId="6074" priority="6396">
      <formula>N236="PRESENTÓ CERTIFICADO"</formula>
    </cfRule>
  </conditionalFormatting>
  <conditionalFormatting sqref="P236 P239">
    <cfRule type="expression" dxfId="6073" priority="6381">
      <formula>Q236="NO SUBSANABLE"</formula>
    </cfRule>
    <cfRule type="expression" dxfId="6072" priority="6383">
      <formula>Q236="REQUERIMIENTOS SUBSANADOS"</formula>
    </cfRule>
    <cfRule type="expression" dxfId="6071" priority="6384">
      <formula>Q236="PENDIENTES POR SUBSANAR"</formula>
    </cfRule>
    <cfRule type="expression" dxfId="6070" priority="6389">
      <formula>Q236="SIN OBSERVACIÓN"</formula>
    </cfRule>
    <cfRule type="containsBlanks" dxfId="6069" priority="6390">
      <formula>LEN(TRIM(P236))=0</formula>
    </cfRule>
  </conditionalFormatting>
  <conditionalFormatting sqref="O236 O239">
    <cfRule type="cellIs" dxfId="6068" priority="6382" operator="equal">
      <formula>"PENDIENTE POR DESCRIPCIÓN"</formula>
    </cfRule>
    <cfRule type="cellIs" dxfId="6067" priority="6386" operator="equal">
      <formula>"DESCRIPCIÓN INSUFICIENTE"</formula>
    </cfRule>
    <cfRule type="cellIs" dxfId="6066" priority="6387" operator="equal">
      <formula>"NO ESTÁ ACORDE A ITEM 5.2.1 (T.R.)"</formula>
    </cfRule>
    <cfRule type="cellIs" dxfId="6065" priority="6388" operator="equal">
      <formula>"ACORDE A ITEM 5.2.1 (T.R.)"</formula>
    </cfRule>
  </conditionalFormatting>
  <conditionalFormatting sqref="Q236 Q239">
    <cfRule type="containsBlanks" dxfId="6064" priority="6376">
      <formula>LEN(TRIM(Q236))=0</formula>
    </cfRule>
    <cfRule type="cellIs" dxfId="6063" priority="6385" operator="equal">
      <formula>"REQUERIMIENTOS SUBSANADOS"</formula>
    </cfRule>
    <cfRule type="containsText" dxfId="6062" priority="6391" operator="containsText" text="NO SUBSANABLE">
      <formula>NOT(ISERROR(SEARCH("NO SUBSANABLE",Q236)))</formula>
    </cfRule>
    <cfRule type="containsText" dxfId="6061" priority="6392" operator="containsText" text="PENDIENTES POR SUBSANAR">
      <formula>NOT(ISERROR(SEARCH("PENDIENTES POR SUBSANAR",Q236)))</formula>
    </cfRule>
    <cfRule type="containsText" dxfId="6060" priority="6393" operator="containsText" text="SIN OBSERVACIÓN">
      <formula>NOT(ISERROR(SEARCH("SIN OBSERVACIÓN",Q236)))</formula>
    </cfRule>
  </conditionalFormatting>
  <conditionalFormatting sqref="R236 R239">
    <cfRule type="containsBlanks" dxfId="6059" priority="6375">
      <formula>LEN(TRIM(R236))=0</formula>
    </cfRule>
    <cfRule type="cellIs" dxfId="6058" priority="6377" operator="equal">
      <formula>"NO CUMPLEN CON LO SOLICITADO"</formula>
    </cfRule>
    <cfRule type="cellIs" dxfId="6057" priority="6378" operator="equal">
      <formula>"CUMPLEN CON LO SOLICITADO"</formula>
    </cfRule>
    <cfRule type="cellIs" dxfId="6056" priority="6379" operator="equal">
      <formula>"PENDIENTES"</formula>
    </cfRule>
    <cfRule type="cellIs" dxfId="6055" priority="6380" operator="equal">
      <formula>"NINGUNO"</formula>
    </cfRule>
  </conditionalFormatting>
  <conditionalFormatting sqref="H236 H239">
    <cfRule type="notContainsBlanks" dxfId="6054" priority="6374">
      <formula>LEN(TRIM(H236))&gt;0</formula>
    </cfRule>
  </conditionalFormatting>
  <conditionalFormatting sqref="G236 G239">
    <cfRule type="notContainsBlanks" dxfId="6053" priority="6373">
      <formula>LEN(TRIM(G236))&gt;0</formula>
    </cfRule>
  </conditionalFormatting>
  <conditionalFormatting sqref="F236 F239">
    <cfRule type="notContainsBlanks" dxfId="6052" priority="6372">
      <formula>LEN(TRIM(F236))&gt;0</formula>
    </cfRule>
  </conditionalFormatting>
  <conditionalFormatting sqref="E236 E239">
    <cfRule type="notContainsBlanks" dxfId="6051" priority="6371">
      <formula>LEN(TRIM(E236))&gt;0</formula>
    </cfRule>
  </conditionalFormatting>
  <conditionalFormatting sqref="D236 D239">
    <cfRule type="notContainsBlanks" dxfId="6050" priority="6370">
      <formula>LEN(TRIM(D236))&gt;0</formula>
    </cfRule>
  </conditionalFormatting>
  <conditionalFormatting sqref="C236 C239">
    <cfRule type="notContainsBlanks" dxfId="6049" priority="6369">
      <formula>LEN(TRIM(C236))&gt;0</formula>
    </cfRule>
  </conditionalFormatting>
  <conditionalFormatting sqref="I236 I239">
    <cfRule type="notContainsBlanks" dxfId="6048" priority="6368">
      <formula>LEN(TRIM(I236))&gt;0</formula>
    </cfRule>
  </conditionalFormatting>
  <conditionalFormatting sqref="N242">
    <cfRule type="expression" dxfId="6047" priority="6365">
      <formula>N242=" "</formula>
    </cfRule>
    <cfRule type="expression" dxfId="6046" priority="6366">
      <formula>N242="NO PRESENTÓ CERTIFICADO"</formula>
    </cfRule>
    <cfRule type="expression" dxfId="6045" priority="6367">
      <formula>N242="PRESENTÓ CERTIFICADO"</formula>
    </cfRule>
  </conditionalFormatting>
  <conditionalFormatting sqref="P242">
    <cfRule type="expression" dxfId="6044" priority="6352">
      <formula>Q242="NO SUBSANABLE"</formula>
    </cfRule>
    <cfRule type="expression" dxfId="6043" priority="6354">
      <formula>Q242="REQUERIMIENTOS SUBSANADOS"</formula>
    </cfRule>
    <cfRule type="expression" dxfId="6042" priority="6355">
      <formula>Q242="PENDIENTES POR SUBSANAR"</formula>
    </cfRule>
    <cfRule type="expression" dxfId="6041" priority="6360">
      <formula>Q242="SIN OBSERVACIÓN"</formula>
    </cfRule>
    <cfRule type="containsBlanks" dxfId="6040" priority="6361">
      <formula>LEN(TRIM(P242))=0</formula>
    </cfRule>
  </conditionalFormatting>
  <conditionalFormatting sqref="O242">
    <cfRule type="cellIs" dxfId="6039" priority="6353" operator="equal">
      <formula>"PENDIENTE POR DESCRIPCIÓN"</formula>
    </cfRule>
    <cfRule type="cellIs" dxfId="6038" priority="6357" operator="equal">
      <formula>"DESCRIPCIÓN INSUFICIENTE"</formula>
    </cfRule>
    <cfRule type="cellIs" dxfId="6037" priority="6358" operator="equal">
      <formula>"NO ESTÁ ACORDE A ITEM 5.2.1 (T.R.)"</formula>
    </cfRule>
    <cfRule type="cellIs" dxfId="6036" priority="6359" operator="equal">
      <formula>"ACORDE A ITEM 5.2.1 (T.R.)"</formula>
    </cfRule>
  </conditionalFormatting>
  <conditionalFormatting sqref="Q242">
    <cfRule type="containsBlanks" dxfId="6035" priority="6347">
      <formula>LEN(TRIM(Q242))=0</formula>
    </cfRule>
    <cfRule type="cellIs" dxfId="6034" priority="6356" operator="equal">
      <formula>"REQUERIMIENTOS SUBSANADOS"</formula>
    </cfRule>
    <cfRule type="containsText" dxfId="6033" priority="6362" operator="containsText" text="NO SUBSANABLE">
      <formula>NOT(ISERROR(SEARCH("NO SUBSANABLE",Q242)))</formula>
    </cfRule>
    <cfRule type="containsText" dxfId="6032" priority="6363" operator="containsText" text="PENDIENTES POR SUBSANAR">
      <formula>NOT(ISERROR(SEARCH("PENDIENTES POR SUBSANAR",Q242)))</formula>
    </cfRule>
    <cfRule type="containsText" dxfId="6031" priority="6364" operator="containsText" text="SIN OBSERVACIÓN">
      <formula>NOT(ISERROR(SEARCH("SIN OBSERVACIÓN",Q242)))</formula>
    </cfRule>
  </conditionalFormatting>
  <conditionalFormatting sqref="R242">
    <cfRule type="containsBlanks" dxfId="6030" priority="6346">
      <formula>LEN(TRIM(R242))=0</formula>
    </cfRule>
    <cfRule type="cellIs" dxfId="6029" priority="6348" operator="equal">
      <formula>"NO CUMPLEN CON LO SOLICITADO"</formula>
    </cfRule>
    <cfRule type="cellIs" dxfId="6028" priority="6349" operator="equal">
      <formula>"CUMPLEN CON LO SOLICITADO"</formula>
    </cfRule>
    <cfRule type="cellIs" dxfId="6027" priority="6350" operator="equal">
      <formula>"PENDIENTES"</formula>
    </cfRule>
    <cfRule type="cellIs" dxfId="6026" priority="6351" operator="equal">
      <formula>"NINGUNO"</formula>
    </cfRule>
  </conditionalFormatting>
  <conditionalFormatting sqref="H242">
    <cfRule type="notContainsBlanks" dxfId="6025" priority="6345">
      <formula>LEN(TRIM(H242))&gt;0</formula>
    </cfRule>
  </conditionalFormatting>
  <conditionalFormatting sqref="G242">
    <cfRule type="notContainsBlanks" dxfId="6024" priority="6344">
      <formula>LEN(TRIM(G242))&gt;0</formula>
    </cfRule>
  </conditionalFormatting>
  <conditionalFormatting sqref="F242">
    <cfRule type="notContainsBlanks" dxfId="6023" priority="6343">
      <formula>LEN(TRIM(F242))&gt;0</formula>
    </cfRule>
  </conditionalFormatting>
  <conditionalFormatting sqref="E242">
    <cfRule type="notContainsBlanks" dxfId="6022" priority="6342">
      <formula>LEN(TRIM(E242))&gt;0</formula>
    </cfRule>
  </conditionalFormatting>
  <conditionalFormatting sqref="D242">
    <cfRule type="notContainsBlanks" dxfId="6021" priority="6341">
      <formula>LEN(TRIM(D242))&gt;0</formula>
    </cfRule>
  </conditionalFormatting>
  <conditionalFormatting sqref="C242">
    <cfRule type="notContainsBlanks" dxfId="6020" priority="6340">
      <formula>LEN(TRIM(C242))&gt;0</formula>
    </cfRule>
  </conditionalFormatting>
  <conditionalFormatting sqref="I242">
    <cfRule type="notContainsBlanks" dxfId="6019" priority="6339">
      <formula>LEN(TRIM(I242))&gt;0</formula>
    </cfRule>
  </conditionalFormatting>
  <conditionalFormatting sqref="T233">
    <cfRule type="cellIs" dxfId="6018" priority="6337" operator="equal">
      <formula>"NO"</formula>
    </cfRule>
    <cfRule type="cellIs" dxfId="6017" priority="6338" operator="equal">
      <formula>"SI"</formula>
    </cfRule>
  </conditionalFormatting>
  <conditionalFormatting sqref="N245">
    <cfRule type="expression" dxfId="6016" priority="6334">
      <formula>N245=" "</formula>
    </cfRule>
    <cfRule type="expression" dxfId="6015" priority="6335">
      <formula>N245="NO PRESENTÓ CERTIFICADO"</formula>
    </cfRule>
    <cfRule type="expression" dxfId="6014" priority="6336">
      <formula>N245="PRESENTÓ CERTIFICADO"</formula>
    </cfRule>
  </conditionalFormatting>
  <conditionalFormatting sqref="P245">
    <cfRule type="expression" dxfId="6013" priority="6321">
      <formula>Q245="NO SUBSANABLE"</formula>
    </cfRule>
    <cfRule type="expression" dxfId="6012" priority="6323">
      <formula>Q245="REQUERIMIENTOS SUBSANADOS"</formula>
    </cfRule>
    <cfRule type="expression" dxfId="6011" priority="6324">
      <formula>Q245="PENDIENTES POR SUBSANAR"</formula>
    </cfRule>
    <cfRule type="expression" dxfId="6010" priority="6329">
      <formula>Q245="SIN OBSERVACIÓN"</formula>
    </cfRule>
    <cfRule type="containsBlanks" dxfId="6009" priority="6330">
      <formula>LEN(TRIM(P245))=0</formula>
    </cfRule>
  </conditionalFormatting>
  <conditionalFormatting sqref="O245">
    <cfRule type="cellIs" dxfId="6008" priority="6322" operator="equal">
      <formula>"PENDIENTE POR DESCRIPCIÓN"</formula>
    </cfRule>
    <cfRule type="cellIs" dxfId="6007" priority="6326" operator="equal">
      <formula>"DESCRIPCIÓN INSUFICIENTE"</formula>
    </cfRule>
    <cfRule type="cellIs" dxfId="6006" priority="6327" operator="equal">
      <formula>"NO ESTÁ ACORDE A ITEM 5.2.1 (T.R.)"</formula>
    </cfRule>
    <cfRule type="cellIs" dxfId="6005" priority="6328" operator="equal">
      <formula>"ACORDE A ITEM 5.2.1 (T.R.)"</formula>
    </cfRule>
  </conditionalFormatting>
  <conditionalFormatting sqref="Q245">
    <cfRule type="containsBlanks" dxfId="6004" priority="6316">
      <formula>LEN(TRIM(Q245))=0</formula>
    </cfRule>
    <cfRule type="cellIs" dxfId="6003" priority="6325" operator="equal">
      <formula>"REQUERIMIENTOS SUBSANADOS"</formula>
    </cfRule>
    <cfRule type="containsText" dxfId="6002" priority="6331" operator="containsText" text="NO SUBSANABLE">
      <formula>NOT(ISERROR(SEARCH("NO SUBSANABLE",Q245)))</formula>
    </cfRule>
    <cfRule type="containsText" dxfId="6001" priority="6332" operator="containsText" text="PENDIENTES POR SUBSANAR">
      <formula>NOT(ISERROR(SEARCH("PENDIENTES POR SUBSANAR",Q245)))</formula>
    </cfRule>
    <cfRule type="containsText" dxfId="6000" priority="6333" operator="containsText" text="SIN OBSERVACIÓN">
      <formula>NOT(ISERROR(SEARCH("SIN OBSERVACIÓN",Q245)))</formula>
    </cfRule>
  </conditionalFormatting>
  <conditionalFormatting sqref="R245">
    <cfRule type="containsBlanks" dxfId="5999" priority="6315">
      <formula>LEN(TRIM(R245))=0</formula>
    </cfRule>
    <cfRule type="cellIs" dxfId="5998" priority="6317" operator="equal">
      <formula>"NO CUMPLEN CON LO SOLICITADO"</formula>
    </cfRule>
    <cfRule type="cellIs" dxfId="5997" priority="6318" operator="equal">
      <formula>"CUMPLEN CON LO SOLICITADO"</formula>
    </cfRule>
    <cfRule type="cellIs" dxfId="5996" priority="6319" operator="equal">
      <formula>"PENDIENTES"</formula>
    </cfRule>
    <cfRule type="cellIs" dxfId="5995" priority="6320" operator="equal">
      <formula>"NINGUNO"</formula>
    </cfRule>
  </conditionalFormatting>
  <conditionalFormatting sqref="H245">
    <cfRule type="notContainsBlanks" dxfId="5994" priority="6314">
      <formula>LEN(TRIM(H245))&gt;0</formula>
    </cfRule>
  </conditionalFormatting>
  <conditionalFormatting sqref="G245">
    <cfRule type="notContainsBlanks" dxfId="5993" priority="6313">
      <formula>LEN(TRIM(G245))&gt;0</formula>
    </cfRule>
  </conditionalFormatting>
  <conditionalFormatting sqref="F245">
    <cfRule type="notContainsBlanks" dxfId="5992" priority="6312">
      <formula>LEN(TRIM(F245))&gt;0</formula>
    </cfRule>
  </conditionalFormatting>
  <conditionalFormatting sqref="E245">
    <cfRule type="notContainsBlanks" dxfId="5991" priority="6311">
      <formula>LEN(TRIM(E245))&gt;0</formula>
    </cfRule>
  </conditionalFormatting>
  <conditionalFormatting sqref="D245">
    <cfRule type="notContainsBlanks" dxfId="5990" priority="6310">
      <formula>LEN(TRIM(D245))&gt;0</formula>
    </cfRule>
  </conditionalFormatting>
  <conditionalFormatting sqref="C245">
    <cfRule type="notContainsBlanks" dxfId="5989" priority="6309">
      <formula>LEN(TRIM(C245))&gt;0</formula>
    </cfRule>
  </conditionalFormatting>
  <conditionalFormatting sqref="I245">
    <cfRule type="notContainsBlanks" dxfId="5988" priority="6308">
      <formula>LEN(TRIM(I245))&gt;0</formula>
    </cfRule>
  </conditionalFormatting>
  <conditionalFormatting sqref="N255">
    <cfRule type="expression" dxfId="5987" priority="6305">
      <formula>N255=" "</formula>
    </cfRule>
    <cfRule type="expression" dxfId="5986" priority="6306">
      <formula>N255="NO PRESENTÓ CERTIFICADO"</formula>
    </cfRule>
    <cfRule type="expression" dxfId="5985" priority="6307">
      <formula>N255="PRESENTÓ CERTIFICADO"</formula>
    </cfRule>
  </conditionalFormatting>
  <conditionalFormatting sqref="P255">
    <cfRule type="expression" dxfId="5984" priority="6292">
      <formula>Q255="NO SUBSANABLE"</formula>
    </cfRule>
    <cfRule type="expression" dxfId="5983" priority="6294">
      <formula>Q255="REQUERIMIENTOS SUBSANADOS"</formula>
    </cfRule>
    <cfRule type="expression" dxfId="5982" priority="6295">
      <formula>Q255="PENDIENTES POR SUBSANAR"</formula>
    </cfRule>
    <cfRule type="expression" dxfId="5981" priority="6300">
      <formula>Q255="SIN OBSERVACIÓN"</formula>
    </cfRule>
    <cfRule type="containsBlanks" dxfId="5980" priority="6301">
      <formula>LEN(TRIM(P255))=0</formula>
    </cfRule>
  </conditionalFormatting>
  <conditionalFormatting sqref="O255">
    <cfRule type="cellIs" dxfId="5979" priority="6293" operator="equal">
      <formula>"PENDIENTE POR DESCRIPCIÓN"</formula>
    </cfRule>
    <cfRule type="cellIs" dxfId="5978" priority="6297" operator="equal">
      <formula>"DESCRIPCIÓN INSUFICIENTE"</formula>
    </cfRule>
    <cfRule type="cellIs" dxfId="5977" priority="6298" operator="equal">
      <formula>"NO ESTÁ ACORDE A ITEM 5.2.1 (T.R.)"</formula>
    </cfRule>
    <cfRule type="cellIs" dxfId="5976" priority="6299" operator="equal">
      <formula>"ACORDE A ITEM 5.2.1 (T.R.)"</formula>
    </cfRule>
  </conditionalFormatting>
  <conditionalFormatting sqref="Q255">
    <cfRule type="containsBlanks" dxfId="5975" priority="6287">
      <formula>LEN(TRIM(Q255))=0</formula>
    </cfRule>
    <cfRule type="cellIs" dxfId="5974" priority="6296" operator="equal">
      <formula>"REQUERIMIENTOS SUBSANADOS"</formula>
    </cfRule>
    <cfRule type="containsText" dxfId="5973" priority="6302" operator="containsText" text="NO SUBSANABLE">
      <formula>NOT(ISERROR(SEARCH("NO SUBSANABLE",Q255)))</formula>
    </cfRule>
    <cfRule type="containsText" dxfId="5972" priority="6303" operator="containsText" text="PENDIENTES POR SUBSANAR">
      <formula>NOT(ISERROR(SEARCH("PENDIENTES POR SUBSANAR",Q255)))</formula>
    </cfRule>
    <cfRule type="containsText" dxfId="5971" priority="6304" operator="containsText" text="SIN OBSERVACIÓN">
      <formula>NOT(ISERROR(SEARCH("SIN OBSERVACIÓN",Q255)))</formula>
    </cfRule>
  </conditionalFormatting>
  <conditionalFormatting sqref="R255">
    <cfRule type="containsBlanks" dxfId="5970" priority="6286">
      <formula>LEN(TRIM(R255))=0</formula>
    </cfRule>
    <cfRule type="cellIs" dxfId="5969" priority="6288" operator="equal">
      <formula>"NO CUMPLEN CON LO SOLICITADO"</formula>
    </cfRule>
    <cfRule type="cellIs" dxfId="5968" priority="6289" operator="equal">
      <formula>"CUMPLEN CON LO SOLICITADO"</formula>
    </cfRule>
    <cfRule type="cellIs" dxfId="5967" priority="6290" operator="equal">
      <formula>"PENDIENTES"</formula>
    </cfRule>
    <cfRule type="cellIs" dxfId="5966" priority="6291" operator="equal">
      <formula>"NINGUNO"</formula>
    </cfRule>
  </conditionalFormatting>
  <conditionalFormatting sqref="B270">
    <cfRule type="cellIs" dxfId="5965" priority="6284" operator="equal">
      <formula>"NO CUMPLE CON LA EXPERIENCIA REQUERIDA"</formula>
    </cfRule>
    <cfRule type="cellIs" dxfId="5964" priority="6285" operator="equal">
      <formula>"CUMPLE CON LA EXPERIENCIA REQUERIDA"</formula>
    </cfRule>
  </conditionalFormatting>
  <conditionalFormatting sqref="H255">
    <cfRule type="notContainsBlanks" dxfId="5963" priority="6283">
      <formula>LEN(TRIM(H255))&gt;0</formula>
    </cfRule>
  </conditionalFormatting>
  <conditionalFormatting sqref="G255">
    <cfRule type="notContainsBlanks" dxfId="5962" priority="6282">
      <formula>LEN(TRIM(G255))&gt;0</formula>
    </cfRule>
  </conditionalFormatting>
  <conditionalFormatting sqref="F255">
    <cfRule type="notContainsBlanks" dxfId="5961" priority="6281">
      <formula>LEN(TRIM(F255))&gt;0</formula>
    </cfRule>
  </conditionalFormatting>
  <conditionalFormatting sqref="E255">
    <cfRule type="notContainsBlanks" dxfId="5960" priority="6280">
      <formula>LEN(TRIM(E255))&gt;0</formula>
    </cfRule>
  </conditionalFormatting>
  <conditionalFormatting sqref="D255">
    <cfRule type="notContainsBlanks" dxfId="5959" priority="6279">
      <formula>LEN(TRIM(D255))&gt;0</formula>
    </cfRule>
  </conditionalFormatting>
  <conditionalFormatting sqref="C255">
    <cfRule type="notContainsBlanks" dxfId="5958" priority="6278">
      <formula>LEN(TRIM(C255))&gt;0</formula>
    </cfRule>
  </conditionalFormatting>
  <conditionalFormatting sqref="I255">
    <cfRule type="notContainsBlanks" dxfId="5957" priority="6277">
      <formula>LEN(TRIM(I255))&gt;0</formula>
    </cfRule>
  </conditionalFormatting>
  <conditionalFormatting sqref="N258 N261">
    <cfRule type="expression" dxfId="5956" priority="6274">
      <formula>N258=" "</formula>
    </cfRule>
    <cfRule type="expression" dxfId="5955" priority="6275">
      <formula>N258="NO PRESENTÓ CERTIFICADO"</formula>
    </cfRule>
    <cfRule type="expression" dxfId="5954" priority="6276">
      <formula>N258="PRESENTÓ CERTIFICADO"</formula>
    </cfRule>
  </conditionalFormatting>
  <conditionalFormatting sqref="P258 P261">
    <cfRule type="expression" dxfId="5953" priority="6261">
      <formula>Q258="NO SUBSANABLE"</formula>
    </cfRule>
    <cfRule type="expression" dxfId="5952" priority="6263">
      <formula>Q258="REQUERIMIENTOS SUBSANADOS"</formula>
    </cfRule>
    <cfRule type="expression" dxfId="5951" priority="6264">
      <formula>Q258="PENDIENTES POR SUBSANAR"</formula>
    </cfRule>
    <cfRule type="expression" dxfId="5950" priority="6269">
      <formula>Q258="SIN OBSERVACIÓN"</formula>
    </cfRule>
    <cfRule type="containsBlanks" dxfId="5949" priority="6270">
      <formula>LEN(TRIM(P258))=0</formula>
    </cfRule>
  </conditionalFormatting>
  <conditionalFormatting sqref="O258 O261">
    <cfRule type="cellIs" dxfId="5948" priority="6262" operator="equal">
      <formula>"PENDIENTE POR DESCRIPCIÓN"</formula>
    </cfRule>
    <cfRule type="cellIs" dxfId="5947" priority="6266" operator="equal">
      <formula>"DESCRIPCIÓN INSUFICIENTE"</formula>
    </cfRule>
    <cfRule type="cellIs" dxfId="5946" priority="6267" operator="equal">
      <formula>"NO ESTÁ ACORDE A ITEM 5.2.1 (T.R.)"</formula>
    </cfRule>
    <cfRule type="cellIs" dxfId="5945" priority="6268" operator="equal">
      <formula>"ACORDE A ITEM 5.2.1 (T.R.)"</formula>
    </cfRule>
  </conditionalFormatting>
  <conditionalFormatting sqref="Q258 Q261">
    <cfRule type="containsBlanks" dxfId="5944" priority="6256">
      <formula>LEN(TRIM(Q258))=0</formula>
    </cfRule>
    <cfRule type="cellIs" dxfId="5943" priority="6265" operator="equal">
      <formula>"REQUERIMIENTOS SUBSANADOS"</formula>
    </cfRule>
    <cfRule type="containsText" dxfId="5942" priority="6271" operator="containsText" text="NO SUBSANABLE">
      <formula>NOT(ISERROR(SEARCH("NO SUBSANABLE",Q258)))</formula>
    </cfRule>
    <cfRule type="containsText" dxfId="5941" priority="6272" operator="containsText" text="PENDIENTES POR SUBSANAR">
      <formula>NOT(ISERROR(SEARCH("PENDIENTES POR SUBSANAR",Q258)))</formula>
    </cfRule>
    <cfRule type="containsText" dxfId="5940" priority="6273" operator="containsText" text="SIN OBSERVACIÓN">
      <formula>NOT(ISERROR(SEARCH("SIN OBSERVACIÓN",Q258)))</formula>
    </cfRule>
  </conditionalFormatting>
  <conditionalFormatting sqref="R258 R261">
    <cfRule type="containsBlanks" dxfId="5939" priority="6255">
      <formula>LEN(TRIM(R258))=0</formula>
    </cfRule>
    <cfRule type="cellIs" dxfId="5938" priority="6257" operator="equal">
      <formula>"NO CUMPLEN CON LO SOLICITADO"</formula>
    </cfRule>
    <cfRule type="cellIs" dxfId="5937" priority="6258" operator="equal">
      <formula>"CUMPLEN CON LO SOLICITADO"</formula>
    </cfRule>
    <cfRule type="cellIs" dxfId="5936" priority="6259" operator="equal">
      <formula>"PENDIENTES"</formula>
    </cfRule>
    <cfRule type="cellIs" dxfId="5935" priority="6260" operator="equal">
      <formula>"NINGUNO"</formula>
    </cfRule>
  </conditionalFormatting>
  <conditionalFormatting sqref="H258 H261">
    <cfRule type="notContainsBlanks" dxfId="5934" priority="6254">
      <formula>LEN(TRIM(H258))&gt;0</formula>
    </cfRule>
  </conditionalFormatting>
  <conditionalFormatting sqref="G258 G261">
    <cfRule type="notContainsBlanks" dxfId="5933" priority="6253">
      <formula>LEN(TRIM(G258))&gt;0</formula>
    </cfRule>
  </conditionalFormatting>
  <conditionalFormatting sqref="F258 F261">
    <cfRule type="notContainsBlanks" dxfId="5932" priority="6252">
      <formula>LEN(TRIM(F258))&gt;0</formula>
    </cfRule>
  </conditionalFormatting>
  <conditionalFormatting sqref="E258 E261">
    <cfRule type="notContainsBlanks" dxfId="5931" priority="6251">
      <formula>LEN(TRIM(E258))&gt;0</formula>
    </cfRule>
  </conditionalFormatting>
  <conditionalFormatting sqref="D258 D261">
    <cfRule type="notContainsBlanks" dxfId="5930" priority="6250">
      <formula>LEN(TRIM(D258))&gt;0</formula>
    </cfRule>
  </conditionalFormatting>
  <conditionalFormatting sqref="C258 C261">
    <cfRule type="notContainsBlanks" dxfId="5929" priority="6249">
      <formula>LEN(TRIM(C258))&gt;0</formula>
    </cfRule>
  </conditionalFormatting>
  <conditionalFormatting sqref="I258 I261">
    <cfRule type="notContainsBlanks" dxfId="5928" priority="6248">
      <formula>LEN(TRIM(I258))&gt;0</formula>
    </cfRule>
  </conditionalFormatting>
  <conditionalFormatting sqref="N264">
    <cfRule type="expression" dxfId="5927" priority="6245">
      <formula>N264=" "</formula>
    </cfRule>
    <cfRule type="expression" dxfId="5926" priority="6246">
      <formula>N264="NO PRESENTÓ CERTIFICADO"</formula>
    </cfRule>
    <cfRule type="expression" dxfId="5925" priority="6247">
      <formula>N264="PRESENTÓ CERTIFICADO"</formula>
    </cfRule>
  </conditionalFormatting>
  <conditionalFormatting sqref="P264">
    <cfRule type="expression" dxfId="5924" priority="6232">
      <formula>Q264="NO SUBSANABLE"</formula>
    </cfRule>
    <cfRule type="expression" dxfId="5923" priority="6234">
      <formula>Q264="REQUERIMIENTOS SUBSANADOS"</formula>
    </cfRule>
    <cfRule type="expression" dxfId="5922" priority="6235">
      <formula>Q264="PENDIENTES POR SUBSANAR"</formula>
    </cfRule>
    <cfRule type="expression" dxfId="5921" priority="6240">
      <formula>Q264="SIN OBSERVACIÓN"</formula>
    </cfRule>
    <cfRule type="containsBlanks" dxfId="5920" priority="6241">
      <formula>LEN(TRIM(P264))=0</formula>
    </cfRule>
  </conditionalFormatting>
  <conditionalFormatting sqref="O264">
    <cfRule type="cellIs" dxfId="5919" priority="6233" operator="equal">
      <formula>"PENDIENTE POR DESCRIPCIÓN"</formula>
    </cfRule>
    <cfRule type="cellIs" dxfId="5918" priority="6237" operator="equal">
      <formula>"DESCRIPCIÓN INSUFICIENTE"</formula>
    </cfRule>
    <cfRule type="cellIs" dxfId="5917" priority="6238" operator="equal">
      <formula>"NO ESTÁ ACORDE A ITEM 5.2.1 (T.R.)"</formula>
    </cfRule>
    <cfRule type="cellIs" dxfId="5916" priority="6239" operator="equal">
      <formula>"ACORDE A ITEM 5.2.1 (T.R.)"</formula>
    </cfRule>
  </conditionalFormatting>
  <conditionalFormatting sqref="Q264">
    <cfRule type="containsBlanks" dxfId="5915" priority="6227">
      <formula>LEN(TRIM(Q264))=0</formula>
    </cfRule>
    <cfRule type="cellIs" dxfId="5914" priority="6236" operator="equal">
      <formula>"REQUERIMIENTOS SUBSANADOS"</formula>
    </cfRule>
    <cfRule type="containsText" dxfId="5913" priority="6242" operator="containsText" text="NO SUBSANABLE">
      <formula>NOT(ISERROR(SEARCH("NO SUBSANABLE",Q264)))</formula>
    </cfRule>
    <cfRule type="containsText" dxfId="5912" priority="6243" operator="containsText" text="PENDIENTES POR SUBSANAR">
      <formula>NOT(ISERROR(SEARCH("PENDIENTES POR SUBSANAR",Q264)))</formula>
    </cfRule>
    <cfRule type="containsText" dxfId="5911" priority="6244" operator="containsText" text="SIN OBSERVACIÓN">
      <formula>NOT(ISERROR(SEARCH("SIN OBSERVACIÓN",Q264)))</formula>
    </cfRule>
  </conditionalFormatting>
  <conditionalFormatting sqref="R264">
    <cfRule type="containsBlanks" dxfId="5910" priority="6226">
      <formula>LEN(TRIM(R264))=0</formula>
    </cfRule>
    <cfRule type="cellIs" dxfId="5909" priority="6228" operator="equal">
      <formula>"NO CUMPLEN CON LO SOLICITADO"</formula>
    </cfRule>
    <cfRule type="cellIs" dxfId="5908" priority="6229" operator="equal">
      <formula>"CUMPLEN CON LO SOLICITADO"</formula>
    </cfRule>
    <cfRule type="cellIs" dxfId="5907" priority="6230" operator="equal">
      <formula>"PENDIENTES"</formula>
    </cfRule>
    <cfRule type="cellIs" dxfId="5906" priority="6231" operator="equal">
      <formula>"NINGUNO"</formula>
    </cfRule>
  </conditionalFormatting>
  <conditionalFormatting sqref="H264">
    <cfRule type="notContainsBlanks" dxfId="5905" priority="6225">
      <formula>LEN(TRIM(H264))&gt;0</formula>
    </cfRule>
  </conditionalFormatting>
  <conditionalFormatting sqref="G264">
    <cfRule type="notContainsBlanks" dxfId="5904" priority="6224">
      <formula>LEN(TRIM(G264))&gt;0</formula>
    </cfRule>
  </conditionalFormatting>
  <conditionalFormatting sqref="F264">
    <cfRule type="notContainsBlanks" dxfId="5903" priority="6223">
      <formula>LEN(TRIM(F264))&gt;0</formula>
    </cfRule>
  </conditionalFormatting>
  <conditionalFormatting sqref="E264">
    <cfRule type="notContainsBlanks" dxfId="5902" priority="6222">
      <formula>LEN(TRIM(E264))&gt;0</formula>
    </cfRule>
  </conditionalFormatting>
  <conditionalFormatting sqref="D264">
    <cfRule type="notContainsBlanks" dxfId="5901" priority="6221">
      <formula>LEN(TRIM(D264))&gt;0</formula>
    </cfRule>
  </conditionalFormatting>
  <conditionalFormatting sqref="C264">
    <cfRule type="notContainsBlanks" dxfId="5900" priority="6220">
      <formula>LEN(TRIM(C264))&gt;0</formula>
    </cfRule>
  </conditionalFormatting>
  <conditionalFormatting sqref="I264">
    <cfRule type="notContainsBlanks" dxfId="5899" priority="6219">
      <formula>LEN(TRIM(I264))&gt;0</formula>
    </cfRule>
  </conditionalFormatting>
  <conditionalFormatting sqref="T255">
    <cfRule type="cellIs" dxfId="5898" priority="6217" operator="equal">
      <formula>"NO"</formula>
    </cfRule>
    <cfRule type="cellIs" dxfId="5897" priority="6218" operator="equal">
      <formula>"SI"</formula>
    </cfRule>
  </conditionalFormatting>
  <conditionalFormatting sqref="N267">
    <cfRule type="expression" dxfId="5896" priority="6214">
      <formula>N267=" "</formula>
    </cfRule>
    <cfRule type="expression" dxfId="5895" priority="6215">
      <formula>N267="NO PRESENTÓ CERTIFICADO"</formula>
    </cfRule>
    <cfRule type="expression" dxfId="5894" priority="6216">
      <formula>N267="PRESENTÓ CERTIFICADO"</formula>
    </cfRule>
  </conditionalFormatting>
  <conditionalFormatting sqref="P267">
    <cfRule type="expression" dxfId="5893" priority="6201">
      <formula>Q267="NO SUBSANABLE"</formula>
    </cfRule>
    <cfRule type="expression" dxfId="5892" priority="6203">
      <formula>Q267="REQUERIMIENTOS SUBSANADOS"</formula>
    </cfRule>
    <cfRule type="expression" dxfId="5891" priority="6204">
      <formula>Q267="PENDIENTES POR SUBSANAR"</formula>
    </cfRule>
    <cfRule type="expression" dxfId="5890" priority="6209">
      <formula>Q267="SIN OBSERVACIÓN"</formula>
    </cfRule>
    <cfRule type="containsBlanks" dxfId="5889" priority="6210">
      <formula>LEN(TRIM(P267))=0</formula>
    </cfRule>
  </conditionalFormatting>
  <conditionalFormatting sqref="O267">
    <cfRule type="cellIs" dxfId="5888" priority="6202" operator="equal">
      <formula>"PENDIENTE POR DESCRIPCIÓN"</formula>
    </cfRule>
    <cfRule type="cellIs" dxfId="5887" priority="6206" operator="equal">
      <formula>"DESCRIPCIÓN INSUFICIENTE"</formula>
    </cfRule>
    <cfRule type="cellIs" dxfId="5886" priority="6207" operator="equal">
      <formula>"NO ESTÁ ACORDE A ITEM 5.2.1 (T.R.)"</formula>
    </cfRule>
    <cfRule type="cellIs" dxfId="5885" priority="6208" operator="equal">
      <formula>"ACORDE A ITEM 5.2.1 (T.R.)"</formula>
    </cfRule>
  </conditionalFormatting>
  <conditionalFormatting sqref="Q267">
    <cfRule type="containsBlanks" dxfId="5884" priority="6196">
      <formula>LEN(TRIM(Q267))=0</formula>
    </cfRule>
    <cfRule type="cellIs" dxfId="5883" priority="6205" operator="equal">
      <formula>"REQUERIMIENTOS SUBSANADOS"</formula>
    </cfRule>
    <cfRule type="containsText" dxfId="5882" priority="6211" operator="containsText" text="NO SUBSANABLE">
      <formula>NOT(ISERROR(SEARCH("NO SUBSANABLE",Q267)))</formula>
    </cfRule>
    <cfRule type="containsText" dxfId="5881" priority="6212" operator="containsText" text="PENDIENTES POR SUBSANAR">
      <formula>NOT(ISERROR(SEARCH("PENDIENTES POR SUBSANAR",Q267)))</formula>
    </cfRule>
    <cfRule type="containsText" dxfId="5880" priority="6213" operator="containsText" text="SIN OBSERVACIÓN">
      <formula>NOT(ISERROR(SEARCH("SIN OBSERVACIÓN",Q267)))</formula>
    </cfRule>
  </conditionalFormatting>
  <conditionalFormatting sqref="R267">
    <cfRule type="containsBlanks" dxfId="5879" priority="6195">
      <formula>LEN(TRIM(R267))=0</formula>
    </cfRule>
    <cfRule type="cellIs" dxfId="5878" priority="6197" operator="equal">
      <formula>"NO CUMPLEN CON LO SOLICITADO"</formula>
    </cfRule>
    <cfRule type="cellIs" dxfId="5877" priority="6198" operator="equal">
      <formula>"CUMPLEN CON LO SOLICITADO"</formula>
    </cfRule>
    <cfRule type="cellIs" dxfId="5876" priority="6199" operator="equal">
      <formula>"PENDIENTES"</formula>
    </cfRule>
    <cfRule type="cellIs" dxfId="5875" priority="6200" operator="equal">
      <formula>"NINGUNO"</formula>
    </cfRule>
  </conditionalFormatting>
  <conditionalFormatting sqref="H267">
    <cfRule type="notContainsBlanks" dxfId="5874" priority="6194">
      <formula>LEN(TRIM(H267))&gt;0</formula>
    </cfRule>
  </conditionalFormatting>
  <conditionalFormatting sqref="G267">
    <cfRule type="notContainsBlanks" dxfId="5873" priority="6193">
      <formula>LEN(TRIM(G267))&gt;0</formula>
    </cfRule>
  </conditionalFormatting>
  <conditionalFormatting sqref="F267">
    <cfRule type="notContainsBlanks" dxfId="5872" priority="6192">
      <formula>LEN(TRIM(F267))&gt;0</formula>
    </cfRule>
  </conditionalFormatting>
  <conditionalFormatting sqref="E267">
    <cfRule type="notContainsBlanks" dxfId="5871" priority="6191">
      <formula>LEN(TRIM(E267))&gt;0</formula>
    </cfRule>
  </conditionalFormatting>
  <conditionalFormatting sqref="D267">
    <cfRule type="notContainsBlanks" dxfId="5870" priority="6190">
      <formula>LEN(TRIM(D267))&gt;0</formula>
    </cfRule>
  </conditionalFormatting>
  <conditionalFormatting sqref="C267">
    <cfRule type="notContainsBlanks" dxfId="5869" priority="6189">
      <formula>LEN(TRIM(C267))&gt;0</formula>
    </cfRule>
  </conditionalFormatting>
  <conditionalFormatting sqref="I267">
    <cfRule type="notContainsBlanks" dxfId="5868" priority="6188">
      <formula>LEN(TRIM(I267))&gt;0</formula>
    </cfRule>
  </conditionalFormatting>
  <conditionalFormatting sqref="N277">
    <cfRule type="expression" dxfId="5867" priority="6185">
      <formula>N277=" "</formula>
    </cfRule>
    <cfRule type="expression" dxfId="5866" priority="6186">
      <formula>N277="NO PRESENTÓ CERTIFICADO"</formula>
    </cfRule>
    <cfRule type="expression" dxfId="5865" priority="6187">
      <formula>N277="PRESENTÓ CERTIFICADO"</formula>
    </cfRule>
  </conditionalFormatting>
  <conditionalFormatting sqref="P277">
    <cfRule type="expression" dxfId="5864" priority="6172">
      <formula>Q277="NO SUBSANABLE"</formula>
    </cfRule>
    <cfRule type="expression" dxfId="5863" priority="6174">
      <formula>Q277="REQUERIMIENTOS SUBSANADOS"</formula>
    </cfRule>
    <cfRule type="expression" dxfId="5862" priority="6175">
      <formula>Q277="PENDIENTES POR SUBSANAR"</formula>
    </cfRule>
    <cfRule type="expression" dxfId="5861" priority="6180">
      <formula>Q277="SIN OBSERVACIÓN"</formula>
    </cfRule>
    <cfRule type="containsBlanks" dxfId="5860" priority="6181">
      <formula>LEN(TRIM(P277))=0</formula>
    </cfRule>
  </conditionalFormatting>
  <conditionalFormatting sqref="O277">
    <cfRule type="cellIs" dxfId="5859" priority="6173" operator="equal">
      <formula>"PENDIENTE POR DESCRIPCIÓN"</formula>
    </cfRule>
    <cfRule type="cellIs" dxfId="5858" priority="6177" operator="equal">
      <formula>"DESCRIPCIÓN INSUFICIENTE"</formula>
    </cfRule>
    <cfRule type="cellIs" dxfId="5857" priority="6178" operator="equal">
      <formula>"NO ESTÁ ACORDE A ITEM 5.2.1 (T.R.)"</formula>
    </cfRule>
    <cfRule type="cellIs" dxfId="5856" priority="6179" operator="equal">
      <formula>"ACORDE A ITEM 5.2.1 (T.R.)"</formula>
    </cfRule>
  </conditionalFormatting>
  <conditionalFormatting sqref="Q277">
    <cfRule type="containsBlanks" dxfId="5855" priority="6167">
      <formula>LEN(TRIM(Q277))=0</formula>
    </cfRule>
    <cfRule type="cellIs" dxfId="5854" priority="6176" operator="equal">
      <formula>"REQUERIMIENTOS SUBSANADOS"</formula>
    </cfRule>
    <cfRule type="containsText" dxfId="5853" priority="6182" operator="containsText" text="NO SUBSANABLE">
      <formula>NOT(ISERROR(SEARCH("NO SUBSANABLE",Q277)))</formula>
    </cfRule>
    <cfRule type="containsText" dxfId="5852" priority="6183" operator="containsText" text="PENDIENTES POR SUBSANAR">
      <formula>NOT(ISERROR(SEARCH("PENDIENTES POR SUBSANAR",Q277)))</formula>
    </cfRule>
    <cfRule type="containsText" dxfId="5851" priority="6184" operator="containsText" text="SIN OBSERVACIÓN">
      <formula>NOT(ISERROR(SEARCH("SIN OBSERVACIÓN",Q277)))</formula>
    </cfRule>
  </conditionalFormatting>
  <conditionalFormatting sqref="R277">
    <cfRule type="containsBlanks" dxfId="5850" priority="6166">
      <formula>LEN(TRIM(R277))=0</formula>
    </cfRule>
    <cfRule type="cellIs" dxfId="5849" priority="6168" operator="equal">
      <formula>"NO CUMPLEN CON LO SOLICITADO"</formula>
    </cfRule>
    <cfRule type="cellIs" dxfId="5848" priority="6169" operator="equal">
      <formula>"CUMPLEN CON LO SOLICITADO"</formula>
    </cfRule>
    <cfRule type="cellIs" dxfId="5847" priority="6170" operator="equal">
      <formula>"PENDIENTES"</formula>
    </cfRule>
    <cfRule type="cellIs" dxfId="5846" priority="6171" operator="equal">
      <formula>"NINGUNO"</formula>
    </cfRule>
  </conditionalFormatting>
  <conditionalFormatting sqref="B292">
    <cfRule type="cellIs" dxfId="5845" priority="6164" operator="equal">
      <formula>"NO CUMPLE CON LA EXPERIENCIA REQUERIDA"</formula>
    </cfRule>
    <cfRule type="cellIs" dxfId="5844" priority="6165" operator="equal">
      <formula>"CUMPLE CON LA EXPERIENCIA REQUERIDA"</formula>
    </cfRule>
  </conditionalFormatting>
  <conditionalFormatting sqref="H277">
    <cfRule type="notContainsBlanks" dxfId="5843" priority="6163">
      <formula>LEN(TRIM(H277))&gt;0</formula>
    </cfRule>
  </conditionalFormatting>
  <conditionalFormatting sqref="G277">
    <cfRule type="notContainsBlanks" dxfId="5842" priority="6162">
      <formula>LEN(TRIM(G277))&gt;0</formula>
    </cfRule>
  </conditionalFormatting>
  <conditionalFormatting sqref="F277">
    <cfRule type="notContainsBlanks" dxfId="5841" priority="6161">
      <formula>LEN(TRIM(F277))&gt;0</formula>
    </cfRule>
  </conditionalFormatting>
  <conditionalFormatting sqref="E277">
    <cfRule type="notContainsBlanks" dxfId="5840" priority="6160">
      <formula>LEN(TRIM(E277))&gt;0</formula>
    </cfRule>
  </conditionalFormatting>
  <conditionalFormatting sqref="D277">
    <cfRule type="notContainsBlanks" dxfId="5839" priority="6159">
      <formula>LEN(TRIM(D277))&gt;0</formula>
    </cfRule>
  </conditionalFormatting>
  <conditionalFormatting sqref="C277">
    <cfRule type="notContainsBlanks" dxfId="5838" priority="6158">
      <formula>LEN(TRIM(C277))&gt;0</formula>
    </cfRule>
  </conditionalFormatting>
  <conditionalFormatting sqref="I277">
    <cfRule type="notContainsBlanks" dxfId="5837" priority="6157">
      <formula>LEN(TRIM(I277))&gt;0</formula>
    </cfRule>
  </conditionalFormatting>
  <conditionalFormatting sqref="N280 N283">
    <cfRule type="expression" dxfId="5836" priority="6154">
      <formula>N280=" "</formula>
    </cfRule>
    <cfRule type="expression" dxfId="5835" priority="6155">
      <formula>N280="NO PRESENTÓ CERTIFICADO"</formula>
    </cfRule>
    <cfRule type="expression" dxfId="5834" priority="6156">
      <formula>N280="PRESENTÓ CERTIFICADO"</formula>
    </cfRule>
  </conditionalFormatting>
  <conditionalFormatting sqref="P280 P283">
    <cfRule type="expression" dxfId="5833" priority="6141">
      <formula>Q280="NO SUBSANABLE"</formula>
    </cfRule>
    <cfRule type="expression" dxfId="5832" priority="6143">
      <formula>Q280="REQUERIMIENTOS SUBSANADOS"</formula>
    </cfRule>
    <cfRule type="expression" dxfId="5831" priority="6144">
      <formula>Q280="PENDIENTES POR SUBSANAR"</formula>
    </cfRule>
    <cfRule type="expression" dxfId="5830" priority="6149">
      <formula>Q280="SIN OBSERVACIÓN"</formula>
    </cfRule>
    <cfRule type="containsBlanks" dxfId="5829" priority="6150">
      <formula>LEN(TRIM(P280))=0</formula>
    </cfRule>
  </conditionalFormatting>
  <conditionalFormatting sqref="O280 O283">
    <cfRule type="cellIs" dxfId="5828" priority="6142" operator="equal">
      <formula>"PENDIENTE POR DESCRIPCIÓN"</formula>
    </cfRule>
    <cfRule type="cellIs" dxfId="5827" priority="6146" operator="equal">
      <formula>"DESCRIPCIÓN INSUFICIENTE"</formula>
    </cfRule>
    <cfRule type="cellIs" dxfId="5826" priority="6147" operator="equal">
      <formula>"NO ESTÁ ACORDE A ITEM 5.2.1 (T.R.)"</formula>
    </cfRule>
    <cfRule type="cellIs" dxfId="5825" priority="6148" operator="equal">
      <formula>"ACORDE A ITEM 5.2.1 (T.R.)"</formula>
    </cfRule>
  </conditionalFormatting>
  <conditionalFormatting sqref="Q280 Q283">
    <cfRule type="containsBlanks" dxfId="5824" priority="6136">
      <formula>LEN(TRIM(Q280))=0</formula>
    </cfRule>
    <cfRule type="cellIs" dxfId="5823" priority="6145" operator="equal">
      <formula>"REQUERIMIENTOS SUBSANADOS"</formula>
    </cfRule>
    <cfRule type="containsText" dxfId="5822" priority="6151" operator="containsText" text="NO SUBSANABLE">
      <formula>NOT(ISERROR(SEARCH("NO SUBSANABLE",Q280)))</formula>
    </cfRule>
    <cfRule type="containsText" dxfId="5821" priority="6152" operator="containsText" text="PENDIENTES POR SUBSANAR">
      <formula>NOT(ISERROR(SEARCH("PENDIENTES POR SUBSANAR",Q280)))</formula>
    </cfRule>
    <cfRule type="containsText" dxfId="5820" priority="6153" operator="containsText" text="SIN OBSERVACIÓN">
      <formula>NOT(ISERROR(SEARCH("SIN OBSERVACIÓN",Q280)))</formula>
    </cfRule>
  </conditionalFormatting>
  <conditionalFormatting sqref="R280 R283">
    <cfRule type="containsBlanks" dxfId="5819" priority="6135">
      <formula>LEN(TRIM(R280))=0</formula>
    </cfRule>
    <cfRule type="cellIs" dxfId="5818" priority="6137" operator="equal">
      <formula>"NO CUMPLEN CON LO SOLICITADO"</formula>
    </cfRule>
    <cfRule type="cellIs" dxfId="5817" priority="6138" operator="equal">
      <formula>"CUMPLEN CON LO SOLICITADO"</formula>
    </cfRule>
    <cfRule type="cellIs" dxfId="5816" priority="6139" operator="equal">
      <formula>"PENDIENTES"</formula>
    </cfRule>
    <cfRule type="cellIs" dxfId="5815" priority="6140" operator="equal">
      <formula>"NINGUNO"</formula>
    </cfRule>
  </conditionalFormatting>
  <conditionalFormatting sqref="H280 H283">
    <cfRule type="notContainsBlanks" dxfId="5814" priority="6134">
      <formula>LEN(TRIM(H280))&gt;0</formula>
    </cfRule>
  </conditionalFormatting>
  <conditionalFormatting sqref="G280 G283">
    <cfRule type="notContainsBlanks" dxfId="5813" priority="6133">
      <formula>LEN(TRIM(G280))&gt;0</formula>
    </cfRule>
  </conditionalFormatting>
  <conditionalFormatting sqref="F280 F283">
    <cfRule type="notContainsBlanks" dxfId="5812" priority="6132">
      <formula>LEN(TRIM(F280))&gt;0</formula>
    </cfRule>
  </conditionalFormatting>
  <conditionalFormatting sqref="E280 E283">
    <cfRule type="notContainsBlanks" dxfId="5811" priority="6131">
      <formula>LEN(TRIM(E280))&gt;0</formula>
    </cfRule>
  </conditionalFormatting>
  <conditionalFormatting sqref="D280 D283">
    <cfRule type="notContainsBlanks" dxfId="5810" priority="6130">
      <formula>LEN(TRIM(D280))&gt;0</formula>
    </cfRule>
  </conditionalFormatting>
  <conditionalFormatting sqref="C280 C283">
    <cfRule type="notContainsBlanks" dxfId="5809" priority="6129">
      <formula>LEN(TRIM(C280))&gt;0</formula>
    </cfRule>
  </conditionalFormatting>
  <conditionalFormatting sqref="I280 I283">
    <cfRule type="notContainsBlanks" dxfId="5808" priority="6128">
      <formula>LEN(TRIM(I280))&gt;0</formula>
    </cfRule>
  </conditionalFormatting>
  <conditionalFormatting sqref="N286">
    <cfRule type="expression" dxfId="5807" priority="6125">
      <formula>N286=" "</formula>
    </cfRule>
    <cfRule type="expression" dxfId="5806" priority="6126">
      <formula>N286="NO PRESENTÓ CERTIFICADO"</formula>
    </cfRule>
    <cfRule type="expression" dxfId="5805" priority="6127">
      <formula>N286="PRESENTÓ CERTIFICADO"</formula>
    </cfRule>
  </conditionalFormatting>
  <conditionalFormatting sqref="P286">
    <cfRule type="expression" dxfId="5804" priority="6112">
      <formula>Q286="NO SUBSANABLE"</formula>
    </cfRule>
    <cfRule type="expression" dxfId="5803" priority="6114">
      <formula>Q286="REQUERIMIENTOS SUBSANADOS"</formula>
    </cfRule>
    <cfRule type="expression" dxfId="5802" priority="6115">
      <formula>Q286="PENDIENTES POR SUBSANAR"</formula>
    </cfRule>
    <cfRule type="expression" dxfId="5801" priority="6120">
      <formula>Q286="SIN OBSERVACIÓN"</formula>
    </cfRule>
    <cfRule type="containsBlanks" dxfId="5800" priority="6121">
      <formula>LEN(TRIM(P286))=0</formula>
    </cfRule>
  </conditionalFormatting>
  <conditionalFormatting sqref="O286">
    <cfRule type="cellIs" dxfId="5799" priority="6113" operator="equal">
      <formula>"PENDIENTE POR DESCRIPCIÓN"</formula>
    </cfRule>
    <cfRule type="cellIs" dxfId="5798" priority="6117" operator="equal">
      <formula>"DESCRIPCIÓN INSUFICIENTE"</formula>
    </cfRule>
    <cfRule type="cellIs" dxfId="5797" priority="6118" operator="equal">
      <formula>"NO ESTÁ ACORDE A ITEM 5.2.1 (T.R.)"</formula>
    </cfRule>
    <cfRule type="cellIs" dxfId="5796" priority="6119" operator="equal">
      <formula>"ACORDE A ITEM 5.2.1 (T.R.)"</formula>
    </cfRule>
  </conditionalFormatting>
  <conditionalFormatting sqref="Q286">
    <cfRule type="containsBlanks" dxfId="5795" priority="6107">
      <formula>LEN(TRIM(Q286))=0</formula>
    </cfRule>
    <cfRule type="cellIs" dxfId="5794" priority="6116" operator="equal">
      <formula>"REQUERIMIENTOS SUBSANADOS"</formula>
    </cfRule>
    <cfRule type="containsText" dxfId="5793" priority="6122" operator="containsText" text="NO SUBSANABLE">
      <formula>NOT(ISERROR(SEARCH("NO SUBSANABLE",Q286)))</formula>
    </cfRule>
    <cfRule type="containsText" dxfId="5792" priority="6123" operator="containsText" text="PENDIENTES POR SUBSANAR">
      <formula>NOT(ISERROR(SEARCH("PENDIENTES POR SUBSANAR",Q286)))</formula>
    </cfRule>
    <cfRule type="containsText" dxfId="5791" priority="6124" operator="containsText" text="SIN OBSERVACIÓN">
      <formula>NOT(ISERROR(SEARCH("SIN OBSERVACIÓN",Q286)))</formula>
    </cfRule>
  </conditionalFormatting>
  <conditionalFormatting sqref="R286">
    <cfRule type="containsBlanks" dxfId="5790" priority="6106">
      <formula>LEN(TRIM(R286))=0</formula>
    </cfRule>
    <cfRule type="cellIs" dxfId="5789" priority="6108" operator="equal">
      <formula>"NO CUMPLEN CON LO SOLICITADO"</formula>
    </cfRule>
    <cfRule type="cellIs" dxfId="5788" priority="6109" operator="equal">
      <formula>"CUMPLEN CON LO SOLICITADO"</formula>
    </cfRule>
    <cfRule type="cellIs" dxfId="5787" priority="6110" operator="equal">
      <formula>"PENDIENTES"</formula>
    </cfRule>
    <cfRule type="cellIs" dxfId="5786" priority="6111" operator="equal">
      <formula>"NINGUNO"</formula>
    </cfRule>
  </conditionalFormatting>
  <conditionalFormatting sqref="H286">
    <cfRule type="notContainsBlanks" dxfId="5785" priority="6105">
      <formula>LEN(TRIM(H286))&gt;0</formula>
    </cfRule>
  </conditionalFormatting>
  <conditionalFormatting sqref="G286">
    <cfRule type="notContainsBlanks" dxfId="5784" priority="6104">
      <formula>LEN(TRIM(G286))&gt;0</formula>
    </cfRule>
  </conditionalFormatting>
  <conditionalFormatting sqref="F286">
    <cfRule type="notContainsBlanks" dxfId="5783" priority="6103">
      <formula>LEN(TRIM(F286))&gt;0</formula>
    </cfRule>
  </conditionalFormatting>
  <conditionalFormatting sqref="E286">
    <cfRule type="notContainsBlanks" dxfId="5782" priority="6102">
      <formula>LEN(TRIM(E286))&gt;0</formula>
    </cfRule>
  </conditionalFormatting>
  <conditionalFormatting sqref="D286">
    <cfRule type="notContainsBlanks" dxfId="5781" priority="6101">
      <formula>LEN(TRIM(D286))&gt;0</formula>
    </cfRule>
  </conditionalFormatting>
  <conditionalFormatting sqref="C286">
    <cfRule type="notContainsBlanks" dxfId="5780" priority="6100">
      <formula>LEN(TRIM(C286))&gt;0</formula>
    </cfRule>
  </conditionalFormatting>
  <conditionalFormatting sqref="I286">
    <cfRule type="notContainsBlanks" dxfId="5779" priority="6099">
      <formula>LEN(TRIM(I286))&gt;0</formula>
    </cfRule>
  </conditionalFormatting>
  <conditionalFormatting sqref="T277">
    <cfRule type="cellIs" dxfId="5778" priority="6097" operator="equal">
      <formula>"NO"</formula>
    </cfRule>
    <cfRule type="cellIs" dxfId="5777" priority="6098" operator="equal">
      <formula>"SI"</formula>
    </cfRule>
  </conditionalFormatting>
  <conditionalFormatting sqref="N289">
    <cfRule type="expression" dxfId="5776" priority="6094">
      <formula>N289=" "</formula>
    </cfRule>
    <cfRule type="expression" dxfId="5775" priority="6095">
      <formula>N289="NO PRESENTÓ CERTIFICADO"</formula>
    </cfRule>
    <cfRule type="expression" dxfId="5774" priority="6096">
      <formula>N289="PRESENTÓ CERTIFICADO"</formula>
    </cfRule>
  </conditionalFormatting>
  <conditionalFormatting sqref="P289">
    <cfRule type="expression" dxfId="5773" priority="6081">
      <formula>Q289="NO SUBSANABLE"</formula>
    </cfRule>
    <cfRule type="expression" dxfId="5772" priority="6083">
      <formula>Q289="REQUERIMIENTOS SUBSANADOS"</formula>
    </cfRule>
    <cfRule type="expression" dxfId="5771" priority="6084">
      <formula>Q289="PENDIENTES POR SUBSANAR"</formula>
    </cfRule>
    <cfRule type="expression" dxfId="5770" priority="6089">
      <formula>Q289="SIN OBSERVACIÓN"</formula>
    </cfRule>
    <cfRule type="containsBlanks" dxfId="5769" priority="6090">
      <formula>LEN(TRIM(P289))=0</formula>
    </cfRule>
  </conditionalFormatting>
  <conditionalFormatting sqref="O289">
    <cfRule type="cellIs" dxfId="5768" priority="6082" operator="equal">
      <formula>"PENDIENTE POR DESCRIPCIÓN"</formula>
    </cfRule>
    <cfRule type="cellIs" dxfId="5767" priority="6086" operator="equal">
      <formula>"DESCRIPCIÓN INSUFICIENTE"</formula>
    </cfRule>
    <cfRule type="cellIs" dxfId="5766" priority="6087" operator="equal">
      <formula>"NO ESTÁ ACORDE A ITEM 5.2.1 (T.R.)"</formula>
    </cfRule>
    <cfRule type="cellIs" dxfId="5765" priority="6088" operator="equal">
      <formula>"ACORDE A ITEM 5.2.1 (T.R.)"</formula>
    </cfRule>
  </conditionalFormatting>
  <conditionalFormatting sqref="Q289">
    <cfRule type="containsBlanks" dxfId="5764" priority="6076">
      <formula>LEN(TRIM(Q289))=0</formula>
    </cfRule>
    <cfRule type="cellIs" dxfId="5763" priority="6085" operator="equal">
      <formula>"REQUERIMIENTOS SUBSANADOS"</formula>
    </cfRule>
    <cfRule type="containsText" dxfId="5762" priority="6091" operator="containsText" text="NO SUBSANABLE">
      <formula>NOT(ISERROR(SEARCH("NO SUBSANABLE",Q289)))</formula>
    </cfRule>
    <cfRule type="containsText" dxfId="5761" priority="6092" operator="containsText" text="PENDIENTES POR SUBSANAR">
      <formula>NOT(ISERROR(SEARCH("PENDIENTES POR SUBSANAR",Q289)))</formula>
    </cfRule>
    <cfRule type="containsText" dxfId="5760" priority="6093" operator="containsText" text="SIN OBSERVACIÓN">
      <formula>NOT(ISERROR(SEARCH("SIN OBSERVACIÓN",Q289)))</formula>
    </cfRule>
  </conditionalFormatting>
  <conditionalFormatting sqref="R289">
    <cfRule type="containsBlanks" dxfId="5759" priority="6075">
      <formula>LEN(TRIM(R289))=0</formula>
    </cfRule>
    <cfRule type="cellIs" dxfId="5758" priority="6077" operator="equal">
      <formula>"NO CUMPLEN CON LO SOLICITADO"</formula>
    </cfRule>
    <cfRule type="cellIs" dxfId="5757" priority="6078" operator="equal">
      <formula>"CUMPLEN CON LO SOLICITADO"</formula>
    </cfRule>
    <cfRule type="cellIs" dxfId="5756" priority="6079" operator="equal">
      <formula>"PENDIENTES"</formula>
    </cfRule>
    <cfRule type="cellIs" dxfId="5755" priority="6080" operator="equal">
      <formula>"NINGUNO"</formula>
    </cfRule>
  </conditionalFormatting>
  <conditionalFormatting sqref="H289">
    <cfRule type="notContainsBlanks" dxfId="5754" priority="6074">
      <formula>LEN(TRIM(H289))&gt;0</formula>
    </cfRule>
  </conditionalFormatting>
  <conditionalFormatting sqref="G289">
    <cfRule type="notContainsBlanks" dxfId="5753" priority="6073">
      <formula>LEN(TRIM(G289))&gt;0</formula>
    </cfRule>
  </conditionalFormatting>
  <conditionalFormatting sqref="F289">
    <cfRule type="notContainsBlanks" dxfId="5752" priority="6072">
      <formula>LEN(TRIM(F289))&gt;0</formula>
    </cfRule>
  </conditionalFormatting>
  <conditionalFormatting sqref="E289">
    <cfRule type="notContainsBlanks" dxfId="5751" priority="6071">
      <formula>LEN(TRIM(E289))&gt;0</formula>
    </cfRule>
  </conditionalFormatting>
  <conditionalFormatting sqref="D289">
    <cfRule type="notContainsBlanks" dxfId="5750" priority="6070">
      <formula>LEN(TRIM(D289))&gt;0</formula>
    </cfRule>
  </conditionalFormatting>
  <conditionalFormatting sqref="C289">
    <cfRule type="notContainsBlanks" dxfId="5749" priority="6069">
      <formula>LEN(TRIM(C289))&gt;0</formula>
    </cfRule>
  </conditionalFormatting>
  <conditionalFormatting sqref="I289">
    <cfRule type="notContainsBlanks" dxfId="5748" priority="6068">
      <formula>LEN(TRIM(I289))&gt;0</formula>
    </cfRule>
  </conditionalFormatting>
  <conditionalFormatting sqref="N299">
    <cfRule type="expression" dxfId="5747" priority="6065">
      <formula>N299=" "</formula>
    </cfRule>
    <cfRule type="expression" dxfId="5746" priority="6066">
      <formula>N299="NO PRESENTÓ CERTIFICADO"</formula>
    </cfRule>
    <cfRule type="expression" dxfId="5745" priority="6067">
      <formula>N299="PRESENTÓ CERTIFICADO"</formula>
    </cfRule>
  </conditionalFormatting>
  <conditionalFormatting sqref="P299">
    <cfRule type="expression" dxfId="5744" priority="6052">
      <formula>Q299="NO SUBSANABLE"</formula>
    </cfRule>
    <cfRule type="expression" dxfId="5743" priority="6054">
      <formula>Q299="REQUERIMIENTOS SUBSANADOS"</formula>
    </cfRule>
    <cfRule type="expression" dxfId="5742" priority="6055">
      <formula>Q299="PENDIENTES POR SUBSANAR"</formula>
    </cfRule>
    <cfRule type="expression" dxfId="5741" priority="6060">
      <formula>Q299="SIN OBSERVACIÓN"</formula>
    </cfRule>
    <cfRule type="containsBlanks" dxfId="5740" priority="6061">
      <formula>LEN(TRIM(P299))=0</formula>
    </cfRule>
  </conditionalFormatting>
  <conditionalFormatting sqref="O299">
    <cfRule type="cellIs" dxfId="5739" priority="6053" operator="equal">
      <formula>"PENDIENTE POR DESCRIPCIÓN"</formula>
    </cfRule>
    <cfRule type="cellIs" dxfId="5738" priority="6057" operator="equal">
      <formula>"DESCRIPCIÓN INSUFICIENTE"</formula>
    </cfRule>
    <cfRule type="cellIs" dxfId="5737" priority="6058" operator="equal">
      <formula>"NO ESTÁ ACORDE A ITEM 5.2.1 (T.R.)"</formula>
    </cfRule>
    <cfRule type="cellIs" dxfId="5736" priority="6059" operator="equal">
      <formula>"ACORDE A ITEM 5.2.1 (T.R.)"</formula>
    </cfRule>
  </conditionalFormatting>
  <conditionalFormatting sqref="Q299">
    <cfRule type="containsBlanks" dxfId="5735" priority="6047">
      <formula>LEN(TRIM(Q299))=0</formula>
    </cfRule>
    <cfRule type="cellIs" dxfId="5734" priority="6056" operator="equal">
      <formula>"REQUERIMIENTOS SUBSANADOS"</formula>
    </cfRule>
    <cfRule type="containsText" dxfId="5733" priority="6062" operator="containsText" text="NO SUBSANABLE">
      <formula>NOT(ISERROR(SEARCH("NO SUBSANABLE",Q299)))</formula>
    </cfRule>
    <cfRule type="containsText" dxfId="5732" priority="6063" operator="containsText" text="PENDIENTES POR SUBSANAR">
      <formula>NOT(ISERROR(SEARCH("PENDIENTES POR SUBSANAR",Q299)))</formula>
    </cfRule>
    <cfRule type="containsText" dxfId="5731" priority="6064" operator="containsText" text="SIN OBSERVACIÓN">
      <formula>NOT(ISERROR(SEARCH("SIN OBSERVACIÓN",Q299)))</formula>
    </cfRule>
  </conditionalFormatting>
  <conditionalFormatting sqref="R299">
    <cfRule type="containsBlanks" dxfId="5730" priority="6046">
      <formula>LEN(TRIM(R299))=0</formula>
    </cfRule>
    <cfRule type="cellIs" dxfId="5729" priority="6048" operator="equal">
      <formula>"NO CUMPLEN CON LO SOLICITADO"</formula>
    </cfRule>
    <cfRule type="cellIs" dxfId="5728" priority="6049" operator="equal">
      <formula>"CUMPLEN CON LO SOLICITADO"</formula>
    </cfRule>
    <cfRule type="cellIs" dxfId="5727" priority="6050" operator="equal">
      <formula>"PENDIENTES"</formula>
    </cfRule>
    <cfRule type="cellIs" dxfId="5726" priority="6051" operator="equal">
      <formula>"NINGUNO"</formula>
    </cfRule>
  </conditionalFormatting>
  <conditionalFormatting sqref="B314">
    <cfRule type="cellIs" dxfId="5725" priority="6044" operator="equal">
      <formula>"NO CUMPLE CON LA EXPERIENCIA REQUERIDA"</formula>
    </cfRule>
    <cfRule type="cellIs" dxfId="5724" priority="6045" operator="equal">
      <formula>"CUMPLE CON LA EXPERIENCIA REQUERIDA"</formula>
    </cfRule>
  </conditionalFormatting>
  <conditionalFormatting sqref="H299">
    <cfRule type="notContainsBlanks" dxfId="5723" priority="6043">
      <formula>LEN(TRIM(H299))&gt;0</formula>
    </cfRule>
  </conditionalFormatting>
  <conditionalFormatting sqref="G299">
    <cfRule type="notContainsBlanks" dxfId="5722" priority="6042">
      <formula>LEN(TRIM(G299))&gt;0</formula>
    </cfRule>
  </conditionalFormatting>
  <conditionalFormatting sqref="F299">
    <cfRule type="notContainsBlanks" dxfId="5721" priority="6041">
      <formula>LEN(TRIM(F299))&gt;0</formula>
    </cfRule>
  </conditionalFormatting>
  <conditionalFormatting sqref="E299">
    <cfRule type="notContainsBlanks" dxfId="5720" priority="6040">
      <formula>LEN(TRIM(E299))&gt;0</formula>
    </cfRule>
  </conditionalFormatting>
  <conditionalFormatting sqref="D299">
    <cfRule type="notContainsBlanks" dxfId="5719" priority="6039">
      <formula>LEN(TRIM(D299))&gt;0</formula>
    </cfRule>
  </conditionalFormatting>
  <conditionalFormatting sqref="C299">
    <cfRule type="notContainsBlanks" dxfId="5718" priority="6038">
      <formula>LEN(TRIM(C299))&gt;0</formula>
    </cfRule>
  </conditionalFormatting>
  <conditionalFormatting sqref="I299">
    <cfRule type="notContainsBlanks" dxfId="5717" priority="6037">
      <formula>LEN(TRIM(I299))&gt;0</formula>
    </cfRule>
  </conditionalFormatting>
  <conditionalFormatting sqref="N302 N305">
    <cfRule type="expression" dxfId="5716" priority="6034">
      <formula>N302=" "</formula>
    </cfRule>
    <cfRule type="expression" dxfId="5715" priority="6035">
      <formula>N302="NO PRESENTÓ CERTIFICADO"</formula>
    </cfRule>
    <cfRule type="expression" dxfId="5714" priority="6036">
      <formula>N302="PRESENTÓ CERTIFICADO"</formula>
    </cfRule>
  </conditionalFormatting>
  <conditionalFormatting sqref="P302 P305">
    <cfRule type="expression" dxfId="5713" priority="6021">
      <formula>Q302="NO SUBSANABLE"</formula>
    </cfRule>
    <cfRule type="expression" dxfId="5712" priority="6023">
      <formula>Q302="REQUERIMIENTOS SUBSANADOS"</formula>
    </cfRule>
    <cfRule type="expression" dxfId="5711" priority="6024">
      <formula>Q302="PENDIENTES POR SUBSANAR"</formula>
    </cfRule>
    <cfRule type="expression" dxfId="5710" priority="6029">
      <formula>Q302="SIN OBSERVACIÓN"</formula>
    </cfRule>
    <cfRule type="containsBlanks" dxfId="5709" priority="6030">
      <formula>LEN(TRIM(P302))=0</formula>
    </cfRule>
  </conditionalFormatting>
  <conditionalFormatting sqref="O302 O305">
    <cfRule type="cellIs" dxfId="5708" priority="6022" operator="equal">
      <formula>"PENDIENTE POR DESCRIPCIÓN"</formula>
    </cfRule>
    <cfRule type="cellIs" dxfId="5707" priority="6026" operator="equal">
      <formula>"DESCRIPCIÓN INSUFICIENTE"</formula>
    </cfRule>
    <cfRule type="cellIs" dxfId="5706" priority="6027" operator="equal">
      <formula>"NO ESTÁ ACORDE A ITEM 5.2.1 (T.R.)"</formula>
    </cfRule>
    <cfRule type="cellIs" dxfId="5705" priority="6028" operator="equal">
      <formula>"ACORDE A ITEM 5.2.1 (T.R.)"</formula>
    </cfRule>
  </conditionalFormatting>
  <conditionalFormatting sqref="Q302 Q305">
    <cfRule type="containsBlanks" dxfId="5704" priority="6016">
      <formula>LEN(TRIM(Q302))=0</formula>
    </cfRule>
    <cfRule type="cellIs" dxfId="5703" priority="6025" operator="equal">
      <formula>"REQUERIMIENTOS SUBSANADOS"</formula>
    </cfRule>
    <cfRule type="containsText" dxfId="5702" priority="6031" operator="containsText" text="NO SUBSANABLE">
      <formula>NOT(ISERROR(SEARCH("NO SUBSANABLE",Q302)))</formula>
    </cfRule>
    <cfRule type="containsText" dxfId="5701" priority="6032" operator="containsText" text="PENDIENTES POR SUBSANAR">
      <formula>NOT(ISERROR(SEARCH("PENDIENTES POR SUBSANAR",Q302)))</formula>
    </cfRule>
    <cfRule type="containsText" dxfId="5700" priority="6033" operator="containsText" text="SIN OBSERVACIÓN">
      <formula>NOT(ISERROR(SEARCH("SIN OBSERVACIÓN",Q302)))</formula>
    </cfRule>
  </conditionalFormatting>
  <conditionalFormatting sqref="R302 R305">
    <cfRule type="containsBlanks" dxfId="5699" priority="6015">
      <formula>LEN(TRIM(R302))=0</formula>
    </cfRule>
    <cfRule type="cellIs" dxfId="5698" priority="6017" operator="equal">
      <formula>"NO CUMPLEN CON LO SOLICITADO"</formula>
    </cfRule>
    <cfRule type="cellIs" dxfId="5697" priority="6018" operator="equal">
      <formula>"CUMPLEN CON LO SOLICITADO"</formula>
    </cfRule>
    <cfRule type="cellIs" dxfId="5696" priority="6019" operator="equal">
      <formula>"PENDIENTES"</formula>
    </cfRule>
    <cfRule type="cellIs" dxfId="5695" priority="6020" operator="equal">
      <formula>"NINGUNO"</formula>
    </cfRule>
  </conditionalFormatting>
  <conditionalFormatting sqref="H302 H305">
    <cfRule type="notContainsBlanks" dxfId="5694" priority="6014">
      <formula>LEN(TRIM(H302))&gt;0</formula>
    </cfRule>
  </conditionalFormatting>
  <conditionalFormatting sqref="G302 G305">
    <cfRule type="notContainsBlanks" dxfId="5693" priority="6013">
      <formula>LEN(TRIM(G302))&gt;0</formula>
    </cfRule>
  </conditionalFormatting>
  <conditionalFormatting sqref="F302 F305">
    <cfRule type="notContainsBlanks" dxfId="5692" priority="6012">
      <formula>LEN(TRIM(F302))&gt;0</formula>
    </cfRule>
  </conditionalFormatting>
  <conditionalFormatting sqref="E302 E305">
    <cfRule type="notContainsBlanks" dxfId="5691" priority="6011">
      <formula>LEN(TRIM(E302))&gt;0</formula>
    </cfRule>
  </conditionalFormatting>
  <conditionalFormatting sqref="D302 D305">
    <cfRule type="notContainsBlanks" dxfId="5690" priority="6010">
      <formula>LEN(TRIM(D302))&gt;0</formula>
    </cfRule>
  </conditionalFormatting>
  <conditionalFormatting sqref="C302 C305">
    <cfRule type="notContainsBlanks" dxfId="5689" priority="6009">
      <formula>LEN(TRIM(C302))&gt;0</formula>
    </cfRule>
  </conditionalFormatting>
  <conditionalFormatting sqref="I302 I305">
    <cfRule type="notContainsBlanks" dxfId="5688" priority="6008">
      <formula>LEN(TRIM(I302))&gt;0</formula>
    </cfRule>
  </conditionalFormatting>
  <conditionalFormatting sqref="N308">
    <cfRule type="expression" dxfId="5687" priority="6005">
      <formula>N308=" "</formula>
    </cfRule>
    <cfRule type="expression" dxfId="5686" priority="6006">
      <formula>N308="NO PRESENTÓ CERTIFICADO"</formula>
    </cfRule>
    <cfRule type="expression" dxfId="5685" priority="6007">
      <formula>N308="PRESENTÓ CERTIFICADO"</formula>
    </cfRule>
  </conditionalFormatting>
  <conditionalFormatting sqref="P308">
    <cfRule type="expression" dxfId="5684" priority="5992">
      <formula>Q308="NO SUBSANABLE"</formula>
    </cfRule>
    <cfRule type="expression" dxfId="5683" priority="5994">
      <formula>Q308="REQUERIMIENTOS SUBSANADOS"</formula>
    </cfRule>
    <cfRule type="expression" dxfId="5682" priority="5995">
      <formula>Q308="PENDIENTES POR SUBSANAR"</formula>
    </cfRule>
    <cfRule type="expression" dxfId="5681" priority="6000">
      <formula>Q308="SIN OBSERVACIÓN"</formula>
    </cfRule>
    <cfRule type="containsBlanks" dxfId="5680" priority="6001">
      <formula>LEN(TRIM(P308))=0</formula>
    </cfRule>
  </conditionalFormatting>
  <conditionalFormatting sqref="O308">
    <cfRule type="cellIs" dxfId="5679" priority="5993" operator="equal">
      <formula>"PENDIENTE POR DESCRIPCIÓN"</formula>
    </cfRule>
    <cfRule type="cellIs" dxfId="5678" priority="5997" operator="equal">
      <formula>"DESCRIPCIÓN INSUFICIENTE"</formula>
    </cfRule>
    <cfRule type="cellIs" dxfId="5677" priority="5998" operator="equal">
      <formula>"NO ESTÁ ACORDE A ITEM 5.2.1 (T.R.)"</formula>
    </cfRule>
    <cfRule type="cellIs" dxfId="5676" priority="5999" operator="equal">
      <formula>"ACORDE A ITEM 5.2.1 (T.R.)"</formula>
    </cfRule>
  </conditionalFormatting>
  <conditionalFormatting sqref="Q308">
    <cfRule type="containsBlanks" dxfId="5675" priority="5987">
      <formula>LEN(TRIM(Q308))=0</formula>
    </cfRule>
    <cfRule type="cellIs" dxfId="5674" priority="5996" operator="equal">
      <formula>"REQUERIMIENTOS SUBSANADOS"</formula>
    </cfRule>
    <cfRule type="containsText" dxfId="5673" priority="6002" operator="containsText" text="NO SUBSANABLE">
      <formula>NOT(ISERROR(SEARCH("NO SUBSANABLE",Q308)))</formula>
    </cfRule>
    <cfRule type="containsText" dxfId="5672" priority="6003" operator="containsText" text="PENDIENTES POR SUBSANAR">
      <formula>NOT(ISERROR(SEARCH("PENDIENTES POR SUBSANAR",Q308)))</formula>
    </cfRule>
    <cfRule type="containsText" dxfId="5671" priority="6004" operator="containsText" text="SIN OBSERVACIÓN">
      <formula>NOT(ISERROR(SEARCH("SIN OBSERVACIÓN",Q308)))</formula>
    </cfRule>
  </conditionalFormatting>
  <conditionalFormatting sqref="R308">
    <cfRule type="containsBlanks" dxfId="5670" priority="5986">
      <formula>LEN(TRIM(R308))=0</formula>
    </cfRule>
    <cfRule type="cellIs" dxfId="5669" priority="5988" operator="equal">
      <formula>"NO CUMPLEN CON LO SOLICITADO"</formula>
    </cfRule>
    <cfRule type="cellIs" dxfId="5668" priority="5989" operator="equal">
      <formula>"CUMPLEN CON LO SOLICITADO"</formula>
    </cfRule>
    <cfRule type="cellIs" dxfId="5667" priority="5990" operator="equal">
      <formula>"PENDIENTES"</formula>
    </cfRule>
    <cfRule type="cellIs" dxfId="5666" priority="5991" operator="equal">
      <formula>"NINGUNO"</formula>
    </cfRule>
  </conditionalFormatting>
  <conditionalFormatting sqref="H308">
    <cfRule type="notContainsBlanks" dxfId="5665" priority="5985">
      <formula>LEN(TRIM(H308))&gt;0</formula>
    </cfRule>
  </conditionalFormatting>
  <conditionalFormatting sqref="G308">
    <cfRule type="notContainsBlanks" dxfId="5664" priority="5984">
      <formula>LEN(TRIM(G308))&gt;0</formula>
    </cfRule>
  </conditionalFormatting>
  <conditionalFormatting sqref="F308">
    <cfRule type="notContainsBlanks" dxfId="5663" priority="5983">
      <formula>LEN(TRIM(F308))&gt;0</formula>
    </cfRule>
  </conditionalFormatting>
  <conditionalFormatting sqref="E308">
    <cfRule type="notContainsBlanks" dxfId="5662" priority="5982">
      <formula>LEN(TRIM(E308))&gt;0</formula>
    </cfRule>
  </conditionalFormatting>
  <conditionalFormatting sqref="D308">
    <cfRule type="notContainsBlanks" dxfId="5661" priority="5981">
      <formula>LEN(TRIM(D308))&gt;0</formula>
    </cfRule>
  </conditionalFormatting>
  <conditionalFormatting sqref="C308">
    <cfRule type="notContainsBlanks" dxfId="5660" priority="5980">
      <formula>LEN(TRIM(C308))&gt;0</formula>
    </cfRule>
  </conditionalFormatting>
  <conditionalFormatting sqref="I308">
    <cfRule type="notContainsBlanks" dxfId="5659" priority="5979">
      <formula>LEN(TRIM(I308))&gt;0</formula>
    </cfRule>
  </conditionalFormatting>
  <conditionalFormatting sqref="T299">
    <cfRule type="cellIs" dxfId="5658" priority="5977" operator="equal">
      <formula>"NO"</formula>
    </cfRule>
    <cfRule type="cellIs" dxfId="5657" priority="5978" operator="equal">
      <formula>"SI"</formula>
    </cfRule>
  </conditionalFormatting>
  <conditionalFormatting sqref="N311">
    <cfRule type="expression" dxfId="5656" priority="5974">
      <formula>N311=" "</formula>
    </cfRule>
    <cfRule type="expression" dxfId="5655" priority="5975">
      <formula>N311="NO PRESENTÓ CERTIFICADO"</formula>
    </cfRule>
    <cfRule type="expression" dxfId="5654" priority="5976">
      <formula>N311="PRESENTÓ CERTIFICADO"</formula>
    </cfRule>
  </conditionalFormatting>
  <conditionalFormatting sqref="P311">
    <cfRule type="expression" dxfId="5653" priority="5961">
      <formula>Q311="NO SUBSANABLE"</formula>
    </cfRule>
    <cfRule type="expression" dxfId="5652" priority="5963">
      <formula>Q311="REQUERIMIENTOS SUBSANADOS"</formula>
    </cfRule>
    <cfRule type="expression" dxfId="5651" priority="5964">
      <formula>Q311="PENDIENTES POR SUBSANAR"</formula>
    </cfRule>
    <cfRule type="expression" dxfId="5650" priority="5969">
      <formula>Q311="SIN OBSERVACIÓN"</formula>
    </cfRule>
    <cfRule type="containsBlanks" dxfId="5649" priority="5970">
      <formula>LEN(TRIM(P311))=0</formula>
    </cfRule>
  </conditionalFormatting>
  <conditionalFormatting sqref="O311">
    <cfRule type="cellIs" dxfId="5648" priority="5962" operator="equal">
      <formula>"PENDIENTE POR DESCRIPCIÓN"</formula>
    </cfRule>
    <cfRule type="cellIs" dxfId="5647" priority="5966" operator="equal">
      <formula>"DESCRIPCIÓN INSUFICIENTE"</formula>
    </cfRule>
    <cfRule type="cellIs" dxfId="5646" priority="5967" operator="equal">
      <formula>"NO ESTÁ ACORDE A ITEM 5.2.1 (T.R.)"</formula>
    </cfRule>
    <cfRule type="cellIs" dxfId="5645" priority="5968" operator="equal">
      <formula>"ACORDE A ITEM 5.2.1 (T.R.)"</formula>
    </cfRule>
  </conditionalFormatting>
  <conditionalFormatting sqref="Q311">
    <cfRule type="containsBlanks" dxfId="5644" priority="5956">
      <formula>LEN(TRIM(Q311))=0</formula>
    </cfRule>
    <cfRule type="cellIs" dxfId="5643" priority="5965" operator="equal">
      <formula>"REQUERIMIENTOS SUBSANADOS"</formula>
    </cfRule>
    <cfRule type="containsText" dxfId="5642" priority="5971" operator="containsText" text="NO SUBSANABLE">
      <formula>NOT(ISERROR(SEARCH("NO SUBSANABLE",Q311)))</formula>
    </cfRule>
    <cfRule type="containsText" dxfId="5641" priority="5972" operator="containsText" text="PENDIENTES POR SUBSANAR">
      <formula>NOT(ISERROR(SEARCH("PENDIENTES POR SUBSANAR",Q311)))</formula>
    </cfRule>
    <cfRule type="containsText" dxfId="5640" priority="5973" operator="containsText" text="SIN OBSERVACIÓN">
      <formula>NOT(ISERROR(SEARCH("SIN OBSERVACIÓN",Q311)))</formula>
    </cfRule>
  </conditionalFormatting>
  <conditionalFormatting sqref="R311">
    <cfRule type="containsBlanks" dxfId="5639" priority="5955">
      <formula>LEN(TRIM(R311))=0</formula>
    </cfRule>
    <cfRule type="cellIs" dxfId="5638" priority="5957" operator="equal">
      <formula>"NO CUMPLEN CON LO SOLICITADO"</formula>
    </cfRule>
    <cfRule type="cellIs" dxfId="5637" priority="5958" operator="equal">
      <formula>"CUMPLEN CON LO SOLICITADO"</formula>
    </cfRule>
    <cfRule type="cellIs" dxfId="5636" priority="5959" operator="equal">
      <formula>"PENDIENTES"</formula>
    </cfRule>
    <cfRule type="cellIs" dxfId="5635" priority="5960" operator="equal">
      <formula>"NINGUNO"</formula>
    </cfRule>
  </conditionalFormatting>
  <conditionalFormatting sqref="H311">
    <cfRule type="notContainsBlanks" dxfId="5634" priority="5954">
      <formula>LEN(TRIM(H311))&gt;0</formula>
    </cfRule>
  </conditionalFormatting>
  <conditionalFormatting sqref="G311">
    <cfRule type="notContainsBlanks" dxfId="5633" priority="5953">
      <formula>LEN(TRIM(G311))&gt;0</formula>
    </cfRule>
  </conditionalFormatting>
  <conditionalFormatting sqref="F311">
    <cfRule type="notContainsBlanks" dxfId="5632" priority="5952">
      <formula>LEN(TRIM(F311))&gt;0</formula>
    </cfRule>
  </conditionalFormatting>
  <conditionalFormatting sqref="E311">
    <cfRule type="notContainsBlanks" dxfId="5631" priority="5951">
      <formula>LEN(TRIM(E311))&gt;0</formula>
    </cfRule>
  </conditionalFormatting>
  <conditionalFormatting sqref="D311">
    <cfRule type="notContainsBlanks" dxfId="5630" priority="5950">
      <formula>LEN(TRIM(D311))&gt;0</formula>
    </cfRule>
  </conditionalFormatting>
  <conditionalFormatting sqref="C311">
    <cfRule type="notContainsBlanks" dxfId="5629" priority="5949">
      <formula>LEN(TRIM(C311))&gt;0</formula>
    </cfRule>
  </conditionalFormatting>
  <conditionalFormatting sqref="I311">
    <cfRule type="notContainsBlanks" dxfId="5628" priority="5948">
      <formula>LEN(TRIM(I311))&gt;0</formula>
    </cfRule>
  </conditionalFormatting>
  <conditionalFormatting sqref="N321">
    <cfRule type="expression" dxfId="5627" priority="5945">
      <formula>N321=" "</formula>
    </cfRule>
    <cfRule type="expression" dxfId="5626" priority="5946">
      <formula>N321="NO PRESENTÓ CERTIFICADO"</formula>
    </cfRule>
    <cfRule type="expression" dxfId="5625" priority="5947">
      <formula>N321="PRESENTÓ CERTIFICADO"</formula>
    </cfRule>
  </conditionalFormatting>
  <conditionalFormatting sqref="P321">
    <cfRule type="expression" dxfId="5624" priority="5932">
      <formula>Q321="NO SUBSANABLE"</formula>
    </cfRule>
    <cfRule type="expression" dxfId="5623" priority="5934">
      <formula>Q321="REQUERIMIENTOS SUBSANADOS"</formula>
    </cfRule>
    <cfRule type="expression" dxfId="5622" priority="5935">
      <formula>Q321="PENDIENTES POR SUBSANAR"</formula>
    </cfRule>
    <cfRule type="expression" dxfId="5621" priority="5940">
      <formula>Q321="SIN OBSERVACIÓN"</formula>
    </cfRule>
    <cfRule type="containsBlanks" dxfId="5620" priority="5941">
      <formula>LEN(TRIM(P321))=0</formula>
    </cfRule>
  </conditionalFormatting>
  <conditionalFormatting sqref="O321">
    <cfRule type="cellIs" dxfId="5619" priority="5933" operator="equal">
      <formula>"PENDIENTE POR DESCRIPCIÓN"</formula>
    </cfRule>
    <cfRule type="cellIs" dxfId="5618" priority="5937" operator="equal">
      <formula>"DESCRIPCIÓN INSUFICIENTE"</formula>
    </cfRule>
    <cfRule type="cellIs" dxfId="5617" priority="5938" operator="equal">
      <formula>"NO ESTÁ ACORDE A ITEM 5.2.1 (T.R.)"</formula>
    </cfRule>
    <cfRule type="cellIs" dxfId="5616" priority="5939" operator="equal">
      <formula>"ACORDE A ITEM 5.2.1 (T.R.)"</formula>
    </cfRule>
  </conditionalFormatting>
  <conditionalFormatting sqref="Q321">
    <cfRule type="containsBlanks" dxfId="5615" priority="5927">
      <formula>LEN(TRIM(Q321))=0</formula>
    </cfRule>
    <cfRule type="cellIs" dxfId="5614" priority="5936" operator="equal">
      <formula>"REQUERIMIENTOS SUBSANADOS"</formula>
    </cfRule>
    <cfRule type="containsText" dxfId="5613" priority="5942" operator="containsText" text="NO SUBSANABLE">
      <formula>NOT(ISERROR(SEARCH("NO SUBSANABLE",Q321)))</formula>
    </cfRule>
    <cfRule type="containsText" dxfId="5612" priority="5943" operator="containsText" text="PENDIENTES POR SUBSANAR">
      <formula>NOT(ISERROR(SEARCH("PENDIENTES POR SUBSANAR",Q321)))</formula>
    </cfRule>
    <cfRule type="containsText" dxfId="5611" priority="5944" operator="containsText" text="SIN OBSERVACIÓN">
      <formula>NOT(ISERROR(SEARCH("SIN OBSERVACIÓN",Q321)))</formula>
    </cfRule>
  </conditionalFormatting>
  <conditionalFormatting sqref="R321">
    <cfRule type="containsBlanks" dxfId="5610" priority="5926">
      <formula>LEN(TRIM(R321))=0</formula>
    </cfRule>
    <cfRule type="cellIs" dxfId="5609" priority="5928" operator="equal">
      <formula>"NO CUMPLEN CON LO SOLICITADO"</formula>
    </cfRule>
    <cfRule type="cellIs" dxfId="5608" priority="5929" operator="equal">
      <formula>"CUMPLEN CON LO SOLICITADO"</formula>
    </cfRule>
    <cfRule type="cellIs" dxfId="5607" priority="5930" operator="equal">
      <formula>"PENDIENTES"</formula>
    </cfRule>
    <cfRule type="cellIs" dxfId="5606" priority="5931" operator="equal">
      <formula>"NINGUNO"</formula>
    </cfRule>
  </conditionalFormatting>
  <conditionalFormatting sqref="B336">
    <cfRule type="cellIs" dxfId="5605" priority="5924" operator="equal">
      <formula>"NO CUMPLE CON LA EXPERIENCIA REQUERIDA"</formula>
    </cfRule>
    <cfRule type="cellIs" dxfId="5604" priority="5925" operator="equal">
      <formula>"CUMPLE CON LA EXPERIENCIA REQUERIDA"</formula>
    </cfRule>
  </conditionalFormatting>
  <conditionalFormatting sqref="H321">
    <cfRule type="notContainsBlanks" dxfId="5603" priority="5923">
      <formula>LEN(TRIM(H321))&gt;0</formula>
    </cfRule>
  </conditionalFormatting>
  <conditionalFormatting sqref="G321">
    <cfRule type="notContainsBlanks" dxfId="5602" priority="5922">
      <formula>LEN(TRIM(G321))&gt;0</formula>
    </cfRule>
  </conditionalFormatting>
  <conditionalFormatting sqref="F321">
    <cfRule type="notContainsBlanks" dxfId="5601" priority="5921">
      <formula>LEN(TRIM(F321))&gt;0</formula>
    </cfRule>
  </conditionalFormatting>
  <conditionalFormatting sqref="E321">
    <cfRule type="notContainsBlanks" dxfId="5600" priority="5920">
      <formula>LEN(TRIM(E321))&gt;0</formula>
    </cfRule>
  </conditionalFormatting>
  <conditionalFormatting sqref="D321">
    <cfRule type="notContainsBlanks" dxfId="5599" priority="5919">
      <formula>LEN(TRIM(D321))&gt;0</formula>
    </cfRule>
  </conditionalFormatting>
  <conditionalFormatting sqref="C321">
    <cfRule type="notContainsBlanks" dxfId="5598" priority="5918">
      <formula>LEN(TRIM(C321))&gt;0</formula>
    </cfRule>
  </conditionalFormatting>
  <conditionalFormatting sqref="I321">
    <cfRule type="notContainsBlanks" dxfId="5597" priority="5917">
      <formula>LEN(TRIM(I321))&gt;0</formula>
    </cfRule>
  </conditionalFormatting>
  <conditionalFormatting sqref="N324 N327">
    <cfRule type="expression" dxfId="5596" priority="5914">
      <formula>N324=" "</formula>
    </cfRule>
    <cfRule type="expression" dxfId="5595" priority="5915">
      <formula>N324="NO PRESENTÓ CERTIFICADO"</formula>
    </cfRule>
    <cfRule type="expression" dxfId="5594" priority="5916">
      <formula>N324="PRESENTÓ CERTIFICADO"</formula>
    </cfRule>
  </conditionalFormatting>
  <conditionalFormatting sqref="P324 P327">
    <cfRule type="expression" dxfId="5593" priority="5901">
      <formula>Q324="NO SUBSANABLE"</formula>
    </cfRule>
    <cfRule type="expression" dxfId="5592" priority="5903">
      <formula>Q324="REQUERIMIENTOS SUBSANADOS"</formula>
    </cfRule>
    <cfRule type="expression" dxfId="5591" priority="5904">
      <formula>Q324="PENDIENTES POR SUBSANAR"</formula>
    </cfRule>
    <cfRule type="expression" dxfId="5590" priority="5909">
      <formula>Q324="SIN OBSERVACIÓN"</formula>
    </cfRule>
    <cfRule type="containsBlanks" dxfId="5589" priority="5910">
      <formula>LEN(TRIM(P324))=0</formula>
    </cfRule>
  </conditionalFormatting>
  <conditionalFormatting sqref="O324 O327">
    <cfRule type="cellIs" dxfId="5588" priority="5902" operator="equal">
      <formula>"PENDIENTE POR DESCRIPCIÓN"</formula>
    </cfRule>
    <cfRule type="cellIs" dxfId="5587" priority="5906" operator="equal">
      <formula>"DESCRIPCIÓN INSUFICIENTE"</formula>
    </cfRule>
    <cfRule type="cellIs" dxfId="5586" priority="5907" operator="equal">
      <formula>"NO ESTÁ ACORDE A ITEM 5.2.1 (T.R.)"</formula>
    </cfRule>
    <cfRule type="cellIs" dxfId="5585" priority="5908" operator="equal">
      <formula>"ACORDE A ITEM 5.2.1 (T.R.)"</formula>
    </cfRule>
  </conditionalFormatting>
  <conditionalFormatting sqref="Q324 Q327">
    <cfRule type="containsBlanks" dxfId="5584" priority="5896">
      <formula>LEN(TRIM(Q324))=0</formula>
    </cfRule>
    <cfRule type="cellIs" dxfId="5583" priority="5905" operator="equal">
      <formula>"REQUERIMIENTOS SUBSANADOS"</formula>
    </cfRule>
    <cfRule type="containsText" dxfId="5582" priority="5911" operator="containsText" text="NO SUBSANABLE">
      <formula>NOT(ISERROR(SEARCH("NO SUBSANABLE",Q324)))</formula>
    </cfRule>
    <cfRule type="containsText" dxfId="5581" priority="5912" operator="containsText" text="PENDIENTES POR SUBSANAR">
      <formula>NOT(ISERROR(SEARCH("PENDIENTES POR SUBSANAR",Q324)))</formula>
    </cfRule>
    <cfRule type="containsText" dxfId="5580" priority="5913" operator="containsText" text="SIN OBSERVACIÓN">
      <formula>NOT(ISERROR(SEARCH("SIN OBSERVACIÓN",Q324)))</formula>
    </cfRule>
  </conditionalFormatting>
  <conditionalFormatting sqref="R324 R327">
    <cfRule type="containsBlanks" dxfId="5579" priority="5895">
      <formula>LEN(TRIM(R324))=0</formula>
    </cfRule>
    <cfRule type="cellIs" dxfId="5578" priority="5897" operator="equal">
      <formula>"NO CUMPLEN CON LO SOLICITADO"</formula>
    </cfRule>
    <cfRule type="cellIs" dxfId="5577" priority="5898" operator="equal">
      <formula>"CUMPLEN CON LO SOLICITADO"</formula>
    </cfRule>
    <cfRule type="cellIs" dxfId="5576" priority="5899" operator="equal">
      <formula>"PENDIENTES"</formula>
    </cfRule>
    <cfRule type="cellIs" dxfId="5575" priority="5900" operator="equal">
      <formula>"NINGUNO"</formula>
    </cfRule>
  </conditionalFormatting>
  <conditionalFormatting sqref="H324 H327">
    <cfRule type="notContainsBlanks" dxfId="5574" priority="5894">
      <formula>LEN(TRIM(H324))&gt;0</formula>
    </cfRule>
  </conditionalFormatting>
  <conditionalFormatting sqref="G324 G327">
    <cfRule type="notContainsBlanks" dxfId="5573" priority="5893">
      <formula>LEN(TRIM(G324))&gt;0</formula>
    </cfRule>
  </conditionalFormatting>
  <conditionalFormatting sqref="F324 F327">
    <cfRule type="notContainsBlanks" dxfId="5572" priority="5892">
      <formula>LEN(TRIM(F324))&gt;0</formula>
    </cfRule>
  </conditionalFormatting>
  <conditionalFormatting sqref="E324 E327">
    <cfRule type="notContainsBlanks" dxfId="5571" priority="5891">
      <formula>LEN(TRIM(E324))&gt;0</formula>
    </cfRule>
  </conditionalFormatting>
  <conditionalFormatting sqref="D324 D327">
    <cfRule type="notContainsBlanks" dxfId="5570" priority="5890">
      <formula>LEN(TRIM(D324))&gt;0</formula>
    </cfRule>
  </conditionalFormatting>
  <conditionalFormatting sqref="C324 C327">
    <cfRule type="notContainsBlanks" dxfId="5569" priority="5889">
      <formula>LEN(TRIM(C324))&gt;0</formula>
    </cfRule>
  </conditionalFormatting>
  <conditionalFormatting sqref="I324 I327">
    <cfRule type="notContainsBlanks" dxfId="5568" priority="5888">
      <formula>LEN(TRIM(I324))&gt;0</formula>
    </cfRule>
  </conditionalFormatting>
  <conditionalFormatting sqref="N330">
    <cfRule type="expression" dxfId="5567" priority="5885">
      <formula>N330=" "</formula>
    </cfRule>
    <cfRule type="expression" dxfId="5566" priority="5886">
      <formula>N330="NO PRESENTÓ CERTIFICADO"</formula>
    </cfRule>
    <cfRule type="expression" dxfId="5565" priority="5887">
      <formula>N330="PRESENTÓ CERTIFICADO"</formula>
    </cfRule>
  </conditionalFormatting>
  <conditionalFormatting sqref="P330">
    <cfRule type="expression" dxfId="5564" priority="5872">
      <formula>Q330="NO SUBSANABLE"</formula>
    </cfRule>
    <cfRule type="expression" dxfId="5563" priority="5874">
      <formula>Q330="REQUERIMIENTOS SUBSANADOS"</formula>
    </cfRule>
    <cfRule type="expression" dxfId="5562" priority="5875">
      <formula>Q330="PENDIENTES POR SUBSANAR"</formula>
    </cfRule>
    <cfRule type="expression" dxfId="5561" priority="5880">
      <formula>Q330="SIN OBSERVACIÓN"</formula>
    </cfRule>
    <cfRule type="containsBlanks" dxfId="5560" priority="5881">
      <formula>LEN(TRIM(P330))=0</formula>
    </cfRule>
  </conditionalFormatting>
  <conditionalFormatting sqref="O330">
    <cfRule type="cellIs" dxfId="5559" priority="5873" operator="equal">
      <formula>"PENDIENTE POR DESCRIPCIÓN"</formula>
    </cfRule>
    <cfRule type="cellIs" dxfId="5558" priority="5877" operator="equal">
      <formula>"DESCRIPCIÓN INSUFICIENTE"</formula>
    </cfRule>
    <cfRule type="cellIs" dxfId="5557" priority="5878" operator="equal">
      <formula>"NO ESTÁ ACORDE A ITEM 5.2.1 (T.R.)"</formula>
    </cfRule>
    <cfRule type="cellIs" dxfId="5556" priority="5879" operator="equal">
      <formula>"ACORDE A ITEM 5.2.1 (T.R.)"</formula>
    </cfRule>
  </conditionalFormatting>
  <conditionalFormatting sqref="Q330">
    <cfRule type="containsBlanks" dxfId="5555" priority="5867">
      <formula>LEN(TRIM(Q330))=0</formula>
    </cfRule>
    <cfRule type="cellIs" dxfId="5554" priority="5876" operator="equal">
      <formula>"REQUERIMIENTOS SUBSANADOS"</formula>
    </cfRule>
    <cfRule type="containsText" dxfId="5553" priority="5882" operator="containsText" text="NO SUBSANABLE">
      <formula>NOT(ISERROR(SEARCH("NO SUBSANABLE",Q330)))</formula>
    </cfRule>
    <cfRule type="containsText" dxfId="5552" priority="5883" operator="containsText" text="PENDIENTES POR SUBSANAR">
      <formula>NOT(ISERROR(SEARCH("PENDIENTES POR SUBSANAR",Q330)))</formula>
    </cfRule>
    <cfRule type="containsText" dxfId="5551" priority="5884" operator="containsText" text="SIN OBSERVACIÓN">
      <formula>NOT(ISERROR(SEARCH("SIN OBSERVACIÓN",Q330)))</formula>
    </cfRule>
  </conditionalFormatting>
  <conditionalFormatting sqref="R330">
    <cfRule type="containsBlanks" dxfId="5550" priority="5866">
      <formula>LEN(TRIM(R330))=0</formula>
    </cfRule>
    <cfRule type="cellIs" dxfId="5549" priority="5868" operator="equal">
      <formula>"NO CUMPLEN CON LO SOLICITADO"</formula>
    </cfRule>
    <cfRule type="cellIs" dxfId="5548" priority="5869" operator="equal">
      <formula>"CUMPLEN CON LO SOLICITADO"</formula>
    </cfRule>
    <cfRule type="cellIs" dxfId="5547" priority="5870" operator="equal">
      <formula>"PENDIENTES"</formula>
    </cfRule>
    <cfRule type="cellIs" dxfId="5546" priority="5871" operator="equal">
      <formula>"NINGUNO"</formula>
    </cfRule>
  </conditionalFormatting>
  <conditionalFormatting sqref="H330">
    <cfRule type="notContainsBlanks" dxfId="5545" priority="5865">
      <formula>LEN(TRIM(H330))&gt;0</formula>
    </cfRule>
  </conditionalFormatting>
  <conditionalFormatting sqref="G330">
    <cfRule type="notContainsBlanks" dxfId="5544" priority="5864">
      <formula>LEN(TRIM(G330))&gt;0</formula>
    </cfRule>
  </conditionalFormatting>
  <conditionalFormatting sqref="F330">
    <cfRule type="notContainsBlanks" dxfId="5543" priority="5863">
      <formula>LEN(TRIM(F330))&gt;0</formula>
    </cfRule>
  </conditionalFormatting>
  <conditionalFormatting sqref="E330">
    <cfRule type="notContainsBlanks" dxfId="5542" priority="5862">
      <formula>LEN(TRIM(E330))&gt;0</formula>
    </cfRule>
  </conditionalFormatting>
  <conditionalFormatting sqref="D330">
    <cfRule type="notContainsBlanks" dxfId="5541" priority="5861">
      <formula>LEN(TRIM(D330))&gt;0</formula>
    </cfRule>
  </conditionalFormatting>
  <conditionalFormatting sqref="C330">
    <cfRule type="notContainsBlanks" dxfId="5540" priority="5860">
      <formula>LEN(TRIM(C330))&gt;0</formula>
    </cfRule>
  </conditionalFormatting>
  <conditionalFormatting sqref="I330">
    <cfRule type="notContainsBlanks" dxfId="5539" priority="5859">
      <formula>LEN(TRIM(I330))&gt;0</formula>
    </cfRule>
  </conditionalFormatting>
  <conditionalFormatting sqref="T321">
    <cfRule type="cellIs" dxfId="5538" priority="5857" operator="equal">
      <formula>"NO"</formula>
    </cfRule>
    <cfRule type="cellIs" dxfId="5537" priority="5858" operator="equal">
      <formula>"SI"</formula>
    </cfRule>
  </conditionalFormatting>
  <conditionalFormatting sqref="N333">
    <cfRule type="expression" dxfId="5536" priority="5854">
      <formula>N333=" "</formula>
    </cfRule>
    <cfRule type="expression" dxfId="5535" priority="5855">
      <formula>N333="NO PRESENTÓ CERTIFICADO"</formula>
    </cfRule>
    <cfRule type="expression" dxfId="5534" priority="5856">
      <formula>N333="PRESENTÓ CERTIFICADO"</formula>
    </cfRule>
  </conditionalFormatting>
  <conditionalFormatting sqref="P333">
    <cfRule type="expression" dxfId="5533" priority="5841">
      <formula>Q333="NO SUBSANABLE"</formula>
    </cfRule>
    <cfRule type="expression" dxfId="5532" priority="5843">
      <formula>Q333="REQUERIMIENTOS SUBSANADOS"</formula>
    </cfRule>
    <cfRule type="expression" dxfId="5531" priority="5844">
      <formula>Q333="PENDIENTES POR SUBSANAR"</formula>
    </cfRule>
    <cfRule type="expression" dxfId="5530" priority="5849">
      <formula>Q333="SIN OBSERVACIÓN"</formula>
    </cfRule>
    <cfRule type="containsBlanks" dxfId="5529" priority="5850">
      <formula>LEN(TRIM(P333))=0</formula>
    </cfRule>
  </conditionalFormatting>
  <conditionalFormatting sqref="O333">
    <cfRule type="cellIs" dxfId="5528" priority="5842" operator="equal">
      <formula>"PENDIENTE POR DESCRIPCIÓN"</formula>
    </cfRule>
    <cfRule type="cellIs" dxfId="5527" priority="5846" operator="equal">
      <formula>"DESCRIPCIÓN INSUFICIENTE"</formula>
    </cfRule>
    <cfRule type="cellIs" dxfId="5526" priority="5847" operator="equal">
      <formula>"NO ESTÁ ACORDE A ITEM 5.2.1 (T.R.)"</formula>
    </cfRule>
    <cfRule type="cellIs" dxfId="5525" priority="5848" operator="equal">
      <formula>"ACORDE A ITEM 5.2.1 (T.R.)"</formula>
    </cfRule>
  </conditionalFormatting>
  <conditionalFormatting sqref="Q333">
    <cfRule type="containsBlanks" dxfId="5524" priority="5836">
      <formula>LEN(TRIM(Q333))=0</formula>
    </cfRule>
    <cfRule type="cellIs" dxfId="5523" priority="5845" operator="equal">
      <formula>"REQUERIMIENTOS SUBSANADOS"</formula>
    </cfRule>
    <cfRule type="containsText" dxfId="5522" priority="5851" operator="containsText" text="NO SUBSANABLE">
      <formula>NOT(ISERROR(SEARCH("NO SUBSANABLE",Q333)))</formula>
    </cfRule>
    <cfRule type="containsText" dxfId="5521" priority="5852" operator="containsText" text="PENDIENTES POR SUBSANAR">
      <formula>NOT(ISERROR(SEARCH("PENDIENTES POR SUBSANAR",Q333)))</formula>
    </cfRule>
    <cfRule type="containsText" dxfId="5520" priority="5853" operator="containsText" text="SIN OBSERVACIÓN">
      <formula>NOT(ISERROR(SEARCH("SIN OBSERVACIÓN",Q333)))</formula>
    </cfRule>
  </conditionalFormatting>
  <conditionalFormatting sqref="R333">
    <cfRule type="containsBlanks" dxfId="5519" priority="5835">
      <formula>LEN(TRIM(R333))=0</formula>
    </cfRule>
    <cfRule type="cellIs" dxfId="5518" priority="5837" operator="equal">
      <formula>"NO CUMPLEN CON LO SOLICITADO"</formula>
    </cfRule>
    <cfRule type="cellIs" dxfId="5517" priority="5838" operator="equal">
      <formula>"CUMPLEN CON LO SOLICITADO"</formula>
    </cfRule>
    <cfRule type="cellIs" dxfId="5516" priority="5839" operator="equal">
      <formula>"PENDIENTES"</formula>
    </cfRule>
    <cfRule type="cellIs" dxfId="5515" priority="5840" operator="equal">
      <formula>"NINGUNO"</formula>
    </cfRule>
  </conditionalFormatting>
  <conditionalFormatting sqref="H333">
    <cfRule type="notContainsBlanks" dxfId="5514" priority="5834">
      <formula>LEN(TRIM(H333))&gt;0</formula>
    </cfRule>
  </conditionalFormatting>
  <conditionalFormatting sqref="G333">
    <cfRule type="notContainsBlanks" dxfId="5513" priority="5833">
      <formula>LEN(TRIM(G333))&gt;0</formula>
    </cfRule>
  </conditionalFormatting>
  <conditionalFormatting sqref="F333">
    <cfRule type="notContainsBlanks" dxfId="5512" priority="5832">
      <formula>LEN(TRIM(F333))&gt;0</formula>
    </cfRule>
  </conditionalFormatting>
  <conditionalFormatting sqref="E333">
    <cfRule type="notContainsBlanks" dxfId="5511" priority="5831">
      <formula>LEN(TRIM(E333))&gt;0</formula>
    </cfRule>
  </conditionalFormatting>
  <conditionalFormatting sqref="D333">
    <cfRule type="notContainsBlanks" dxfId="5510" priority="5830">
      <formula>LEN(TRIM(D333))&gt;0</formula>
    </cfRule>
  </conditionalFormatting>
  <conditionalFormatting sqref="C333">
    <cfRule type="notContainsBlanks" dxfId="5509" priority="5829">
      <formula>LEN(TRIM(C333))&gt;0</formula>
    </cfRule>
  </conditionalFormatting>
  <conditionalFormatting sqref="I333">
    <cfRule type="notContainsBlanks" dxfId="5508" priority="5828">
      <formula>LEN(TRIM(I333))&gt;0</formula>
    </cfRule>
  </conditionalFormatting>
  <conditionalFormatting sqref="Z12:Z41">
    <cfRule type="cellIs" dxfId="5507" priority="5826" operator="equal">
      <formula>"NH"</formula>
    </cfRule>
    <cfRule type="cellIs" dxfId="5506" priority="5827" operator="equal">
      <formula>"H"</formula>
    </cfRule>
  </conditionalFormatting>
  <conditionalFormatting sqref="N35">
    <cfRule type="expression" dxfId="5505" priority="5823">
      <formula>N35=" "</formula>
    </cfRule>
    <cfRule type="expression" dxfId="5504" priority="5824">
      <formula>N35="NO PRESENTÓ CERTIFICADO"</formula>
    </cfRule>
    <cfRule type="expression" dxfId="5503" priority="5825">
      <formula>N35="PRESENTÓ CERTIFICADO"</formula>
    </cfRule>
  </conditionalFormatting>
  <conditionalFormatting sqref="P35">
    <cfRule type="expression" dxfId="5502" priority="5810">
      <formula>Q35="NO SUBSANABLE"</formula>
    </cfRule>
    <cfRule type="expression" dxfId="5501" priority="5812">
      <formula>Q35="REQUERIMIENTOS SUBSANADOS"</formula>
    </cfRule>
    <cfRule type="expression" dxfId="5500" priority="5813">
      <formula>Q35="PENDIENTES POR SUBSANAR"</formula>
    </cfRule>
    <cfRule type="expression" dxfId="5499" priority="5818">
      <formula>Q35="SIN OBSERVACIÓN"</formula>
    </cfRule>
    <cfRule type="containsBlanks" dxfId="5498" priority="5819">
      <formula>LEN(TRIM(P35))=0</formula>
    </cfRule>
  </conditionalFormatting>
  <conditionalFormatting sqref="O35">
    <cfRule type="cellIs" dxfId="5497" priority="5811" operator="equal">
      <formula>"PENDIENTE POR DESCRIPCIÓN"</formula>
    </cfRule>
    <cfRule type="cellIs" dxfId="5496" priority="5815" operator="equal">
      <formula>"DESCRIPCIÓN INSUFICIENTE"</formula>
    </cfRule>
    <cfRule type="cellIs" dxfId="5495" priority="5816" operator="equal">
      <formula>"NO ESTÁ ACORDE A ITEM 5.2.1 (T.R.)"</formula>
    </cfRule>
    <cfRule type="cellIs" dxfId="5494" priority="5817" operator="equal">
      <formula>"ACORDE A ITEM 5.2.1 (T.R.)"</formula>
    </cfRule>
  </conditionalFormatting>
  <conditionalFormatting sqref="Q35">
    <cfRule type="containsBlanks" dxfId="5493" priority="5805">
      <formula>LEN(TRIM(Q35))=0</formula>
    </cfRule>
    <cfRule type="cellIs" dxfId="5492" priority="5814" operator="equal">
      <formula>"REQUERIMIENTOS SUBSANADOS"</formula>
    </cfRule>
    <cfRule type="containsText" dxfId="5491" priority="5820" operator="containsText" text="NO SUBSANABLE">
      <formula>NOT(ISERROR(SEARCH("NO SUBSANABLE",Q35)))</formula>
    </cfRule>
    <cfRule type="containsText" dxfId="5490" priority="5821" operator="containsText" text="PENDIENTES POR SUBSANAR">
      <formula>NOT(ISERROR(SEARCH("PENDIENTES POR SUBSANAR",Q35)))</formula>
    </cfRule>
    <cfRule type="containsText" dxfId="5489" priority="5822" operator="containsText" text="SIN OBSERVACIÓN">
      <formula>NOT(ISERROR(SEARCH("SIN OBSERVACIÓN",Q35)))</formula>
    </cfRule>
  </conditionalFormatting>
  <conditionalFormatting sqref="R35">
    <cfRule type="containsBlanks" dxfId="5488" priority="5804">
      <formula>LEN(TRIM(R35))=0</formula>
    </cfRule>
    <cfRule type="cellIs" dxfId="5487" priority="5806" operator="equal">
      <formula>"NO CUMPLEN CON LO SOLICITADO"</formula>
    </cfRule>
    <cfRule type="cellIs" dxfId="5486" priority="5807" operator="equal">
      <formula>"CUMPLEN CON LO SOLICITADO"</formula>
    </cfRule>
    <cfRule type="cellIs" dxfId="5485" priority="5808" operator="equal">
      <formula>"PENDIENTES"</formula>
    </cfRule>
    <cfRule type="cellIs" dxfId="5484" priority="5809" operator="equal">
      <formula>"NINGUNO"</formula>
    </cfRule>
  </conditionalFormatting>
  <conditionalFormatting sqref="F41">
    <cfRule type="notContainsBlanks" dxfId="5483" priority="5801">
      <formula>LEN(TRIM(F41))&gt;0</formula>
    </cfRule>
  </conditionalFormatting>
  <conditionalFormatting sqref="Q38 Q41">
    <cfRule type="containsBlanks" dxfId="5482" priority="5788">
      <formula>LEN(TRIM(Q38))=0</formula>
    </cfRule>
    <cfRule type="cellIs" dxfId="5481" priority="5793" operator="equal">
      <formula>"REQUERIMIENTOS SUBSANADOS"</formula>
    </cfRule>
    <cfRule type="containsText" dxfId="5480" priority="5794" operator="containsText" text="NO SUBSANABLE">
      <formula>NOT(ISERROR(SEARCH("NO SUBSANABLE",Q38)))</formula>
    </cfRule>
    <cfRule type="containsText" dxfId="5479" priority="5795" operator="containsText" text="PENDIENTES POR SUBSANAR">
      <formula>NOT(ISERROR(SEARCH("PENDIENTES POR SUBSANAR",Q38)))</formula>
    </cfRule>
    <cfRule type="containsText" dxfId="5478" priority="5796" operator="containsText" text="SIN OBSERVACIÓN">
      <formula>NOT(ISERROR(SEARCH("SIN OBSERVACIÓN",Q38)))</formula>
    </cfRule>
  </conditionalFormatting>
  <conditionalFormatting sqref="R38 R41">
    <cfRule type="containsBlanks" dxfId="5477" priority="5787">
      <formula>LEN(TRIM(R38))=0</formula>
    </cfRule>
    <cfRule type="cellIs" dxfId="5476" priority="5789" operator="equal">
      <formula>"NO CUMPLEN CON LO SOLICITADO"</formula>
    </cfRule>
    <cfRule type="cellIs" dxfId="5475" priority="5790" operator="equal">
      <formula>"CUMPLEN CON LO SOLICITADO"</formula>
    </cfRule>
    <cfRule type="cellIs" dxfId="5474" priority="5791" operator="equal">
      <formula>"PENDIENTES"</formula>
    </cfRule>
    <cfRule type="cellIs" dxfId="5473" priority="5792" operator="equal">
      <formula>"NINGUNO"</formula>
    </cfRule>
  </conditionalFormatting>
  <conditionalFormatting sqref="H41">
    <cfRule type="notContainsBlanks" dxfId="5472" priority="5786">
      <formula>LEN(TRIM(H41))&gt;0</formula>
    </cfRule>
  </conditionalFormatting>
  <conditionalFormatting sqref="G41">
    <cfRule type="notContainsBlanks" dxfId="5471" priority="5785">
      <formula>LEN(TRIM(G41))&gt;0</formula>
    </cfRule>
  </conditionalFormatting>
  <conditionalFormatting sqref="E41">
    <cfRule type="notContainsBlanks" dxfId="5470" priority="5784">
      <formula>LEN(TRIM(E41))&gt;0</formula>
    </cfRule>
  </conditionalFormatting>
  <conditionalFormatting sqref="D41">
    <cfRule type="notContainsBlanks" dxfId="5469" priority="5783">
      <formula>LEN(TRIM(D41))&gt;0</formula>
    </cfRule>
  </conditionalFormatting>
  <conditionalFormatting sqref="C41">
    <cfRule type="notContainsBlanks" dxfId="5468" priority="5782">
      <formula>LEN(TRIM(C41))&gt;0</formula>
    </cfRule>
  </conditionalFormatting>
  <conditionalFormatting sqref="I41">
    <cfRule type="notContainsBlanks" dxfId="5467" priority="5781">
      <formula>LEN(TRIM(I41))&gt;0</formula>
    </cfRule>
  </conditionalFormatting>
  <conditionalFormatting sqref="N44">
    <cfRule type="expression" dxfId="5466" priority="5778">
      <formula>N44=" "</formula>
    </cfRule>
    <cfRule type="expression" dxfId="5465" priority="5779">
      <formula>N44="NO PRESENTÓ CERTIFICADO"</formula>
    </cfRule>
    <cfRule type="expression" dxfId="5464" priority="5780">
      <formula>N44="PRESENTÓ CERTIFICADO"</formula>
    </cfRule>
  </conditionalFormatting>
  <conditionalFormatting sqref="P44">
    <cfRule type="expression" dxfId="5463" priority="5765">
      <formula>Q44="NO SUBSANABLE"</formula>
    </cfRule>
    <cfRule type="expression" dxfId="5462" priority="5767">
      <formula>Q44="REQUERIMIENTOS SUBSANADOS"</formula>
    </cfRule>
    <cfRule type="expression" dxfId="5461" priority="5768">
      <formula>Q44="PENDIENTES POR SUBSANAR"</formula>
    </cfRule>
    <cfRule type="expression" dxfId="5460" priority="5773">
      <formula>Q44="SIN OBSERVACIÓN"</formula>
    </cfRule>
    <cfRule type="containsBlanks" dxfId="5459" priority="5774">
      <formula>LEN(TRIM(P44))=0</formula>
    </cfRule>
  </conditionalFormatting>
  <conditionalFormatting sqref="O44">
    <cfRule type="cellIs" dxfId="5458" priority="5766" operator="equal">
      <formula>"PENDIENTE POR DESCRIPCIÓN"</formula>
    </cfRule>
    <cfRule type="cellIs" dxfId="5457" priority="5770" operator="equal">
      <formula>"DESCRIPCIÓN INSUFICIENTE"</formula>
    </cfRule>
    <cfRule type="cellIs" dxfId="5456" priority="5771" operator="equal">
      <formula>"NO ESTÁ ACORDE A ITEM 5.2.1 (T.R.)"</formula>
    </cfRule>
    <cfRule type="cellIs" dxfId="5455" priority="5772" operator="equal">
      <formula>"ACORDE A ITEM 5.2.1 (T.R.)"</formula>
    </cfRule>
  </conditionalFormatting>
  <conditionalFormatting sqref="Q44">
    <cfRule type="containsBlanks" dxfId="5454" priority="5760">
      <formula>LEN(TRIM(Q44))=0</formula>
    </cfRule>
    <cfRule type="cellIs" dxfId="5453" priority="5769" operator="equal">
      <formula>"REQUERIMIENTOS SUBSANADOS"</formula>
    </cfRule>
    <cfRule type="containsText" dxfId="5452" priority="5775" operator="containsText" text="NO SUBSANABLE">
      <formula>NOT(ISERROR(SEARCH("NO SUBSANABLE",Q44)))</formula>
    </cfRule>
    <cfRule type="containsText" dxfId="5451" priority="5776" operator="containsText" text="PENDIENTES POR SUBSANAR">
      <formula>NOT(ISERROR(SEARCH("PENDIENTES POR SUBSANAR",Q44)))</formula>
    </cfRule>
    <cfRule type="containsText" dxfId="5450" priority="5777" operator="containsText" text="SIN OBSERVACIÓN">
      <formula>NOT(ISERROR(SEARCH("SIN OBSERVACIÓN",Q44)))</formula>
    </cfRule>
  </conditionalFormatting>
  <conditionalFormatting sqref="R44">
    <cfRule type="containsBlanks" dxfId="5449" priority="5759">
      <formula>LEN(TRIM(R44))=0</formula>
    </cfRule>
    <cfRule type="cellIs" dxfId="5448" priority="5761" operator="equal">
      <formula>"NO CUMPLEN CON LO SOLICITADO"</formula>
    </cfRule>
    <cfRule type="cellIs" dxfId="5447" priority="5762" operator="equal">
      <formula>"CUMPLEN CON LO SOLICITADO"</formula>
    </cfRule>
    <cfRule type="cellIs" dxfId="5446" priority="5763" operator="equal">
      <formula>"PENDIENTES"</formula>
    </cfRule>
    <cfRule type="cellIs" dxfId="5445" priority="5764" operator="equal">
      <formula>"NINGUNO"</formula>
    </cfRule>
  </conditionalFormatting>
  <conditionalFormatting sqref="H44">
    <cfRule type="notContainsBlanks" dxfId="5444" priority="5758">
      <formula>LEN(TRIM(H44))&gt;0</formula>
    </cfRule>
  </conditionalFormatting>
  <conditionalFormatting sqref="G44">
    <cfRule type="notContainsBlanks" dxfId="5443" priority="5757">
      <formula>LEN(TRIM(G44))&gt;0</formula>
    </cfRule>
  </conditionalFormatting>
  <conditionalFormatting sqref="F44">
    <cfRule type="notContainsBlanks" dxfId="5442" priority="5756">
      <formula>LEN(TRIM(F44))&gt;0</formula>
    </cfRule>
  </conditionalFormatting>
  <conditionalFormatting sqref="E44">
    <cfRule type="notContainsBlanks" dxfId="5441" priority="5755">
      <formula>LEN(TRIM(E44))&gt;0</formula>
    </cfRule>
  </conditionalFormatting>
  <conditionalFormatting sqref="D44">
    <cfRule type="notContainsBlanks" dxfId="5440" priority="5754">
      <formula>LEN(TRIM(D44))&gt;0</formula>
    </cfRule>
  </conditionalFormatting>
  <conditionalFormatting sqref="C44">
    <cfRule type="notContainsBlanks" dxfId="5439" priority="5753">
      <formula>LEN(TRIM(C44))&gt;0</formula>
    </cfRule>
  </conditionalFormatting>
  <conditionalFormatting sqref="I44">
    <cfRule type="notContainsBlanks" dxfId="5438" priority="5752">
      <formula>LEN(TRIM(I44))&gt;0</formula>
    </cfRule>
  </conditionalFormatting>
  <conditionalFormatting sqref="T35">
    <cfRule type="cellIs" dxfId="5437" priority="5750" operator="equal">
      <formula>"NO"</formula>
    </cfRule>
    <cfRule type="cellIs" dxfId="5436" priority="5751" operator="equal">
      <formula>"SI"</formula>
    </cfRule>
  </conditionalFormatting>
  <conditionalFormatting sqref="N47">
    <cfRule type="expression" dxfId="5435" priority="5747">
      <formula>N47=" "</formula>
    </cfRule>
    <cfRule type="expression" dxfId="5434" priority="5748">
      <formula>N47="NO PRESENTÓ CERTIFICADO"</formula>
    </cfRule>
    <cfRule type="expression" dxfId="5433" priority="5749">
      <formula>N47="PRESENTÓ CERTIFICADO"</formula>
    </cfRule>
  </conditionalFormatting>
  <conditionalFormatting sqref="P47">
    <cfRule type="expression" dxfId="5432" priority="5734">
      <formula>Q47="NO SUBSANABLE"</formula>
    </cfRule>
    <cfRule type="expression" dxfId="5431" priority="5736">
      <formula>Q47="REQUERIMIENTOS SUBSANADOS"</formula>
    </cfRule>
    <cfRule type="expression" dxfId="5430" priority="5737">
      <formula>Q47="PENDIENTES POR SUBSANAR"</formula>
    </cfRule>
    <cfRule type="expression" dxfId="5429" priority="5742">
      <formula>Q47="SIN OBSERVACIÓN"</formula>
    </cfRule>
    <cfRule type="containsBlanks" dxfId="5428" priority="5743">
      <formula>LEN(TRIM(P47))=0</formula>
    </cfRule>
  </conditionalFormatting>
  <conditionalFormatting sqref="O47">
    <cfRule type="cellIs" dxfId="5427" priority="5735" operator="equal">
      <formula>"PENDIENTE POR DESCRIPCIÓN"</formula>
    </cfRule>
    <cfRule type="cellIs" dxfId="5426" priority="5739" operator="equal">
      <formula>"DESCRIPCIÓN INSUFICIENTE"</formula>
    </cfRule>
    <cfRule type="cellIs" dxfId="5425" priority="5740" operator="equal">
      <formula>"NO ESTÁ ACORDE A ITEM 5.2.1 (T.R.)"</formula>
    </cfRule>
    <cfRule type="cellIs" dxfId="5424" priority="5741" operator="equal">
      <formula>"ACORDE A ITEM 5.2.1 (T.R.)"</formula>
    </cfRule>
  </conditionalFormatting>
  <conditionalFormatting sqref="Q47">
    <cfRule type="containsBlanks" dxfId="5423" priority="5729">
      <formula>LEN(TRIM(Q47))=0</formula>
    </cfRule>
    <cfRule type="cellIs" dxfId="5422" priority="5738" operator="equal">
      <formula>"REQUERIMIENTOS SUBSANADOS"</formula>
    </cfRule>
    <cfRule type="containsText" dxfId="5421" priority="5744" operator="containsText" text="NO SUBSANABLE">
      <formula>NOT(ISERROR(SEARCH("NO SUBSANABLE",Q47)))</formula>
    </cfRule>
    <cfRule type="containsText" dxfId="5420" priority="5745" operator="containsText" text="PENDIENTES POR SUBSANAR">
      <formula>NOT(ISERROR(SEARCH("PENDIENTES POR SUBSANAR",Q47)))</formula>
    </cfRule>
    <cfRule type="containsText" dxfId="5419" priority="5746" operator="containsText" text="SIN OBSERVACIÓN">
      <formula>NOT(ISERROR(SEARCH("SIN OBSERVACIÓN",Q47)))</formula>
    </cfRule>
  </conditionalFormatting>
  <conditionalFormatting sqref="R47">
    <cfRule type="containsBlanks" dxfId="5418" priority="5728">
      <formula>LEN(TRIM(R47))=0</formula>
    </cfRule>
    <cfRule type="cellIs" dxfId="5417" priority="5730" operator="equal">
      <formula>"NO CUMPLEN CON LO SOLICITADO"</formula>
    </cfRule>
    <cfRule type="cellIs" dxfId="5416" priority="5731" operator="equal">
      <formula>"CUMPLEN CON LO SOLICITADO"</formula>
    </cfRule>
    <cfRule type="cellIs" dxfId="5415" priority="5732" operator="equal">
      <formula>"PENDIENTES"</formula>
    </cfRule>
    <cfRule type="cellIs" dxfId="5414" priority="5733" operator="equal">
      <formula>"NINGUNO"</formula>
    </cfRule>
  </conditionalFormatting>
  <conditionalFormatting sqref="H47">
    <cfRule type="notContainsBlanks" dxfId="5413" priority="5727">
      <formula>LEN(TRIM(H47))&gt;0</formula>
    </cfRule>
  </conditionalFormatting>
  <conditionalFormatting sqref="G47">
    <cfRule type="notContainsBlanks" dxfId="5412" priority="5726">
      <formula>LEN(TRIM(G47))&gt;0</formula>
    </cfRule>
  </conditionalFormatting>
  <conditionalFormatting sqref="F47">
    <cfRule type="notContainsBlanks" dxfId="5411" priority="5725">
      <formula>LEN(TRIM(F47))&gt;0</formula>
    </cfRule>
  </conditionalFormatting>
  <conditionalFormatting sqref="E47">
    <cfRule type="notContainsBlanks" dxfId="5410" priority="5724">
      <formula>LEN(TRIM(E47))&gt;0</formula>
    </cfRule>
  </conditionalFormatting>
  <conditionalFormatting sqref="D47">
    <cfRule type="notContainsBlanks" dxfId="5409" priority="5723">
      <formula>LEN(TRIM(D47))&gt;0</formula>
    </cfRule>
  </conditionalFormatting>
  <conditionalFormatting sqref="C47">
    <cfRule type="notContainsBlanks" dxfId="5408" priority="5722">
      <formula>LEN(TRIM(C47))&gt;0</formula>
    </cfRule>
  </conditionalFormatting>
  <conditionalFormatting sqref="I47">
    <cfRule type="notContainsBlanks" dxfId="5407" priority="5721">
      <formula>LEN(TRIM(I47))&gt;0</formula>
    </cfRule>
  </conditionalFormatting>
  <conditionalFormatting sqref="F63">
    <cfRule type="notContainsBlanks" dxfId="5406" priority="5696">
      <formula>LEN(TRIM(F63))&gt;0</formula>
    </cfRule>
  </conditionalFormatting>
  <conditionalFormatting sqref="N63">
    <cfRule type="expression" dxfId="5405" priority="5689">
      <formula>N63=" "</formula>
    </cfRule>
    <cfRule type="expression" dxfId="5404" priority="5690">
      <formula>N63="NO PRESENTÓ CERTIFICADO"</formula>
    </cfRule>
    <cfRule type="expression" dxfId="5403" priority="5691">
      <formula>N63="PRESENTÓ CERTIFICADO"</formula>
    </cfRule>
  </conditionalFormatting>
  <conditionalFormatting sqref="P63">
    <cfRule type="expression" dxfId="5402" priority="5676">
      <formula>Q63="NO SUBSANABLE"</formula>
    </cfRule>
    <cfRule type="expression" dxfId="5401" priority="5678">
      <formula>Q63="REQUERIMIENTOS SUBSANADOS"</formula>
    </cfRule>
    <cfRule type="expression" dxfId="5400" priority="5679">
      <formula>Q63="PENDIENTES POR SUBSANAR"</formula>
    </cfRule>
    <cfRule type="expression" dxfId="5399" priority="5684">
      <formula>Q63="SIN OBSERVACIÓN"</formula>
    </cfRule>
    <cfRule type="containsBlanks" dxfId="5398" priority="5685">
      <formula>LEN(TRIM(P63))=0</formula>
    </cfRule>
  </conditionalFormatting>
  <conditionalFormatting sqref="O63">
    <cfRule type="cellIs" dxfId="5397" priority="5677" operator="equal">
      <formula>"PENDIENTE POR DESCRIPCIÓN"</formula>
    </cfRule>
    <cfRule type="cellIs" dxfId="5396" priority="5681" operator="equal">
      <formula>"DESCRIPCIÓN INSUFICIENTE"</formula>
    </cfRule>
    <cfRule type="cellIs" dxfId="5395" priority="5682" operator="equal">
      <formula>"NO ESTÁ ACORDE A ITEM 5.2.1 (T.R.)"</formula>
    </cfRule>
    <cfRule type="cellIs" dxfId="5394" priority="5683" operator="equal">
      <formula>"ACORDE A ITEM 5.2.1 (T.R.)"</formula>
    </cfRule>
  </conditionalFormatting>
  <conditionalFormatting sqref="Q63">
    <cfRule type="containsBlanks" dxfId="5393" priority="5671">
      <formula>LEN(TRIM(Q63))=0</formula>
    </cfRule>
    <cfRule type="cellIs" dxfId="5392" priority="5680" operator="equal">
      <formula>"REQUERIMIENTOS SUBSANADOS"</formula>
    </cfRule>
    <cfRule type="containsText" dxfId="5391" priority="5686" operator="containsText" text="NO SUBSANABLE">
      <formula>NOT(ISERROR(SEARCH("NO SUBSANABLE",Q63)))</formula>
    </cfRule>
    <cfRule type="containsText" dxfId="5390" priority="5687" operator="containsText" text="PENDIENTES POR SUBSANAR">
      <formula>NOT(ISERROR(SEARCH("PENDIENTES POR SUBSANAR",Q63)))</formula>
    </cfRule>
    <cfRule type="containsText" dxfId="5389" priority="5688" operator="containsText" text="SIN OBSERVACIÓN">
      <formula>NOT(ISERROR(SEARCH("SIN OBSERVACIÓN",Q63)))</formula>
    </cfRule>
  </conditionalFormatting>
  <conditionalFormatting sqref="R63">
    <cfRule type="containsBlanks" dxfId="5388" priority="5670">
      <formula>LEN(TRIM(R63))=0</formula>
    </cfRule>
    <cfRule type="cellIs" dxfId="5387" priority="5672" operator="equal">
      <formula>"NO CUMPLEN CON LO SOLICITADO"</formula>
    </cfRule>
    <cfRule type="cellIs" dxfId="5386" priority="5673" operator="equal">
      <formula>"CUMPLEN CON LO SOLICITADO"</formula>
    </cfRule>
    <cfRule type="cellIs" dxfId="5385" priority="5674" operator="equal">
      <formula>"PENDIENTES"</formula>
    </cfRule>
    <cfRule type="cellIs" dxfId="5384" priority="5675" operator="equal">
      <formula>"NINGUNO"</formula>
    </cfRule>
  </conditionalFormatting>
  <conditionalFormatting sqref="H63">
    <cfRule type="notContainsBlanks" dxfId="5383" priority="5669">
      <formula>LEN(TRIM(H63))&gt;0</formula>
    </cfRule>
  </conditionalFormatting>
  <conditionalFormatting sqref="G63">
    <cfRule type="notContainsBlanks" dxfId="5382" priority="5668">
      <formula>LEN(TRIM(G63))&gt;0</formula>
    </cfRule>
  </conditionalFormatting>
  <conditionalFormatting sqref="E63">
    <cfRule type="notContainsBlanks" dxfId="5381" priority="5667">
      <formula>LEN(TRIM(E63))&gt;0</formula>
    </cfRule>
  </conditionalFormatting>
  <conditionalFormatting sqref="D63">
    <cfRule type="notContainsBlanks" dxfId="5380" priority="5666">
      <formula>LEN(TRIM(D63))&gt;0</formula>
    </cfRule>
  </conditionalFormatting>
  <conditionalFormatting sqref="C63">
    <cfRule type="notContainsBlanks" dxfId="5379" priority="5665">
      <formula>LEN(TRIM(C63))&gt;0</formula>
    </cfRule>
  </conditionalFormatting>
  <conditionalFormatting sqref="I63">
    <cfRule type="notContainsBlanks" dxfId="5378" priority="5664">
      <formula>LEN(TRIM(I63))&gt;0</formula>
    </cfRule>
  </conditionalFormatting>
  <conditionalFormatting sqref="N66">
    <cfRule type="expression" dxfId="5377" priority="5661">
      <formula>N66=" "</formula>
    </cfRule>
    <cfRule type="expression" dxfId="5376" priority="5662">
      <formula>N66="NO PRESENTÓ CERTIFICADO"</formula>
    </cfRule>
    <cfRule type="expression" dxfId="5375" priority="5663">
      <formula>N66="PRESENTÓ CERTIFICADO"</formula>
    </cfRule>
  </conditionalFormatting>
  <conditionalFormatting sqref="O66">
    <cfRule type="cellIs" dxfId="5374" priority="5657" operator="equal">
      <formula>"PENDIENTE POR DESCRIPCIÓN"</formula>
    </cfRule>
    <cfRule type="cellIs" dxfId="5373" priority="5658" operator="equal">
      <formula>"DESCRIPCIÓN INSUFICIENTE"</formula>
    </cfRule>
    <cfRule type="cellIs" dxfId="5372" priority="5659" operator="equal">
      <formula>"NO ESTÁ ACORDE A ITEM 5.2.1 (T.R.)"</formula>
    </cfRule>
    <cfRule type="cellIs" dxfId="5371" priority="5660" operator="equal">
      <formula>"ACORDE A ITEM 5.2.1 (T.R.)"</formula>
    </cfRule>
  </conditionalFormatting>
  <conditionalFormatting sqref="R66">
    <cfRule type="containsBlanks" dxfId="5370" priority="5652">
      <formula>LEN(TRIM(R66))=0</formula>
    </cfRule>
    <cfRule type="cellIs" dxfId="5369" priority="5653" operator="equal">
      <formula>"NO CUMPLEN CON LO SOLICITADO"</formula>
    </cfRule>
    <cfRule type="cellIs" dxfId="5368" priority="5654" operator="equal">
      <formula>"CUMPLEN CON LO SOLICITADO"</formula>
    </cfRule>
    <cfRule type="cellIs" dxfId="5367" priority="5655" operator="equal">
      <formula>"PENDIENTES"</formula>
    </cfRule>
    <cfRule type="cellIs" dxfId="5366" priority="5656" operator="equal">
      <formula>"NINGUNO"</formula>
    </cfRule>
  </conditionalFormatting>
  <conditionalFormatting sqref="H66">
    <cfRule type="notContainsBlanks" dxfId="5365" priority="5651">
      <formula>LEN(TRIM(H66))&gt;0</formula>
    </cfRule>
  </conditionalFormatting>
  <conditionalFormatting sqref="G66">
    <cfRule type="notContainsBlanks" dxfId="5364" priority="5650">
      <formula>LEN(TRIM(G66))&gt;0</formula>
    </cfRule>
  </conditionalFormatting>
  <conditionalFormatting sqref="F66">
    <cfRule type="notContainsBlanks" dxfId="5363" priority="5649">
      <formula>LEN(TRIM(F66))&gt;0</formula>
    </cfRule>
  </conditionalFormatting>
  <conditionalFormatting sqref="E66">
    <cfRule type="notContainsBlanks" dxfId="5362" priority="5648">
      <formula>LEN(TRIM(E66))&gt;0</formula>
    </cfRule>
  </conditionalFormatting>
  <conditionalFormatting sqref="D66">
    <cfRule type="notContainsBlanks" dxfId="5361" priority="5647">
      <formula>LEN(TRIM(D66))&gt;0</formula>
    </cfRule>
  </conditionalFormatting>
  <conditionalFormatting sqref="C66">
    <cfRule type="notContainsBlanks" dxfId="5360" priority="5646">
      <formula>LEN(TRIM(C66))&gt;0</formula>
    </cfRule>
  </conditionalFormatting>
  <conditionalFormatting sqref="I66">
    <cfRule type="notContainsBlanks" dxfId="5359" priority="5645">
      <formula>LEN(TRIM(I66))&gt;0</formula>
    </cfRule>
  </conditionalFormatting>
  <conditionalFormatting sqref="T57">
    <cfRule type="cellIs" dxfId="5358" priority="5643" operator="equal">
      <formula>"NO"</formula>
    </cfRule>
    <cfRule type="cellIs" dxfId="5357" priority="5644" operator="equal">
      <formula>"SI"</formula>
    </cfRule>
  </conditionalFormatting>
  <conditionalFormatting sqref="N69">
    <cfRule type="expression" dxfId="5356" priority="5640">
      <formula>N69=" "</formula>
    </cfRule>
    <cfRule type="expression" dxfId="5355" priority="5641">
      <formula>N69="NO PRESENTÓ CERTIFICADO"</formula>
    </cfRule>
    <cfRule type="expression" dxfId="5354" priority="5642">
      <formula>N69="PRESENTÓ CERTIFICADO"</formula>
    </cfRule>
  </conditionalFormatting>
  <conditionalFormatting sqref="P69">
    <cfRule type="expression" dxfId="5353" priority="5627">
      <formula>Q69="NO SUBSANABLE"</formula>
    </cfRule>
    <cfRule type="expression" dxfId="5352" priority="5629">
      <formula>Q69="REQUERIMIENTOS SUBSANADOS"</formula>
    </cfRule>
    <cfRule type="expression" dxfId="5351" priority="5630">
      <formula>Q69="PENDIENTES POR SUBSANAR"</formula>
    </cfRule>
    <cfRule type="expression" dxfId="5350" priority="5635">
      <formula>Q69="SIN OBSERVACIÓN"</formula>
    </cfRule>
    <cfRule type="containsBlanks" dxfId="5349" priority="5636">
      <formula>LEN(TRIM(P69))=0</formula>
    </cfRule>
  </conditionalFormatting>
  <conditionalFormatting sqref="O69">
    <cfRule type="cellIs" dxfId="5348" priority="5628" operator="equal">
      <formula>"PENDIENTE POR DESCRIPCIÓN"</formula>
    </cfRule>
    <cfRule type="cellIs" dxfId="5347" priority="5632" operator="equal">
      <formula>"DESCRIPCIÓN INSUFICIENTE"</formula>
    </cfRule>
    <cfRule type="cellIs" dxfId="5346" priority="5633" operator="equal">
      <formula>"NO ESTÁ ACORDE A ITEM 5.2.1 (T.R.)"</formula>
    </cfRule>
    <cfRule type="cellIs" dxfId="5345" priority="5634" operator="equal">
      <formula>"ACORDE A ITEM 5.2.1 (T.R.)"</formula>
    </cfRule>
  </conditionalFormatting>
  <conditionalFormatting sqref="Q69">
    <cfRule type="containsBlanks" dxfId="5344" priority="5622">
      <formula>LEN(TRIM(Q69))=0</formula>
    </cfRule>
    <cfRule type="cellIs" dxfId="5343" priority="5631" operator="equal">
      <formula>"REQUERIMIENTOS SUBSANADOS"</formula>
    </cfRule>
    <cfRule type="containsText" dxfId="5342" priority="5637" operator="containsText" text="NO SUBSANABLE">
      <formula>NOT(ISERROR(SEARCH("NO SUBSANABLE",Q69)))</formula>
    </cfRule>
    <cfRule type="containsText" dxfId="5341" priority="5638" operator="containsText" text="PENDIENTES POR SUBSANAR">
      <formula>NOT(ISERROR(SEARCH("PENDIENTES POR SUBSANAR",Q69)))</formula>
    </cfRule>
    <cfRule type="containsText" dxfId="5340" priority="5639" operator="containsText" text="SIN OBSERVACIÓN">
      <formula>NOT(ISERROR(SEARCH("SIN OBSERVACIÓN",Q69)))</formula>
    </cfRule>
  </conditionalFormatting>
  <conditionalFormatting sqref="R69">
    <cfRule type="containsBlanks" dxfId="5339" priority="5621">
      <formula>LEN(TRIM(R69))=0</formula>
    </cfRule>
    <cfRule type="cellIs" dxfId="5338" priority="5623" operator="equal">
      <formula>"NO CUMPLEN CON LO SOLICITADO"</formula>
    </cfRule>
    <cfRule type="cellIs" dxfId="5337" priority="5624" operator="equal">
      <formula>"CUMPLEN CON LO SOLICITADO"</formula>
    </cfRule>
    <cfRule type="cellIs" dxfId="5336" priority="5625" operator="equal">
      <formula>"PENDIENTES"</formula>
    </cfRule>
    <cfRule type="cellIs" dxfId="5335" priority="5626" operator="equal">
      <formula>"NINGUNO"</formula>
    </cfRule>
  </conditionalFormatting>
  <conditionalFormatting sqref="H69">
    <cfRule type="notContainsBlanks" dxfId="5334" priority="5620">
      <formula>LEN(TRIM(H69))&gt;0</formula>
    </cfRule>
  </conditionalFormatting>
  <conditionalFormatting sqref="G69">
    <cfRule type="notContainsBlanks" dxfId="5333" priority="5619">
      <formula>LEN(TRIM(G69))&gt;0</formula>
    </cfRule>
  </conditionalFormatting>
  <conditionalFormatting sqref="F69">
    <cfRule type="notContainsBlanks" dxfId="5332" priority="5618">
      <formula>LEN(TRIM(F69))&gt;0</formula>
    </cfRule>
  </conditionalFormatting>
  <conditionalFormatting sqref="E69">
    <cfRule type="notContainsBlanks" dxfId="5331" priority="5617">
      <formula>LEN(TRIM(E69))&gt;0</formula>
    </cfRule>
  </conditionalFormatting>
  <conditionalFormatting sqref="D69">
    <cfRule type="notContainsBlanks" dxfId="5330" priority="5616">
      <formula>LEN(TRIM(D69))&gt;0</formula>
    </cfRule>
  </conditionalFormatting>
  <conditionalFormatting sqref="C69">
    <cfRule type="notContainsBlanks" dxfId="5329" priority="5615">
      <formula>LEN(TRIM(C69))&gt;0</formula>
    </cfRule>
  </conditionalFormatting>
  <conditionalFormatting sqref="I69">
    <cfRule type="notContainsBlanks" dxfId="5328" priority="5614">
      <formula>LEN(TRIM(I69))&gt;0</formula>
    </cfRule>
  </conditionalFormatting>
  <conditionalFormatting sqref="S69">
    <cfRule type="cellIs" dxfId="5327" priority="5612" operator="greaterThan">
      <formula>0</formula>
    </cfRule>
    <cfRule type="cellIs" dxfId="5326" priority="5613" operator="equal">
      <formula>0</formula>
    </cfRule>
  </conditionalFormatting>
  <conditionalFormatting sqref="P79">
    <cfRule type="expression" dxfId="5325" priority="5596">
      <formula>Q79="NO SUBSANABLE"</formula>
    </cfRule>
    <cfRule type="expression" dxfId="5324" priority="5598">
      <formula>Q79="REQUERIMIENTOS SUBSANADOS"</formula>
    </cfRule>
    <cfRule type="expression" dxfId="5323" priority="5599">
      <formula>Q79="PENDIENTES POR SUBSANAR"</formula>
    </cfRule>
    <cfRule type="expression" dxfId="5322" priority="5604">
      <formula>Q79="SIN OBSERVACIÓN"</formula>
    </cfRule>
    <cfRule type="containsBlanks" dxfId="5321" priority="5605">
      <formula>LEN(TRIM(P79))=0</formula>
    </cfRule>
  </conditionalFormatting>
  <conditionalFormatting sqref="Q79">
    <cfRule type="containsBlanks" dxfId="5320" priority="5591">
      <formula>LEN(TRIM(Q79))=0</formula>
    </cfRule>
    <cfRule type="cellIs" dxfId="5319" priority="5600" operator="equal">
      <formula>"REQUERIMIENTOS SUBSANADOS"</formula>
    </cfRule>
    <cfRule type="containsText" dxfId="5318" priority="5606" operator="containsText" text="NO SUBSANABLE">
      <formula>NOT(ISERROR(SEARCH("NO SUBSANABLE",Q79)))</formula>
    </cfRule>
    <cfRule type="containsText" dxfId="5317" priority="5607" operator="containsText" text="PENDIENTES POR SUBSANAR">
      <formula>NOT(ISERROR(SEARCH("PENDIENTES POR SUBSANAR",Q79)))</formula>
    </cfRule>
    <cfRule type="containsText" dxfId="5316" priority="5608" operator="containsText" text="SIN OBSERVACIÓN">
      <formula>NOT(ISERROR(SEARCH("SIN OBSERVACIÓN",Q79)))</formula>
    </cfRule>
  </conditionalFormatting>
  <conditionalFormatting sqref="R79">
    <cfRule type="containsBlanks" dxfId="5315" priority="5590">
      <formula>LEN(TRIM(R79))=0</formula>
    </cfRule>
    <cfRule type="cellIs" dxfId="5314" priority="5592" operator="equal">
      <formula>"NO CUMPLEN CON LO SOLICITADO"</formula>
    </cfRule>
    <cfRule type="cellIs" dxfId="5313" priority="5593" operator="equal">
      <formula>"CUMPLEN CON LO SOLICITADO"</formula>
    </cfRule>
    <cfRule type="cellIs" dxfId="5312" priority="5594" operator="equal">
      <formula>"PENDIENTES"</formula>
    </cfRule>
    <cfRule type="cellIs" dxfId="5311" priority="5595" operator="equal">
      <formula>"NINGUNO"</formula>
    </cfRule>
  </conditionalFormatting>
  <conditionalFormatting sqref="F82">
    <cfRule type="notContainsBlanks" dxfId="5310" priority="5587">
      <formula>LEN(TRIM(F82))&gt;0</formula>
    </cfRule>
  </conditionalFormatting>
  <conditionalFormatting sqref="N82 N85">
    <cfRule type="expression" dxfId="5309" priority="5580">
      <formula>N82=" "</formula>
    </cfRule>
    <cfRule type="expression" dxfId="5308" priority="5581">
      <formula>N82="NO PRESENTÓ CERTIFICADO"</formula>
    </cfRule>
    <cfRule type="expression" dxfId="5307" priority="5582">
      <formula>N82="PRESENTÓ CERTIFICADO"</formula>
    </cfRule>
  </conditionalFormatting>
  <conditionalFormatting sqref="P82 P85">
    <cfRule type="expression" dxfId="5306" priority="5567">
      <formula>Q82="NO SUBSANABLE"</formula>
    </cfRule>
    <cfRule type="expression" dxfId="5305" priority="5569">
      <formula>Q82="REQUERIMIENTOS SUBSANADOS"</formula>
    </cfRule>
    <cfRule type="expression" dxfId="5304" priority="5570">
      <formula>Q82="PENDIENTES POR SUBSANAR"</formula>
    </cfRule>
    <cfRule type="expression" dxfId="5303" priority="5575">
      <formula>Q82="SIN OBSERVACIÓN"</formula>
    </cfRule>
    <cfRule type="containsBlanks" dxfId="5302" priority="5576">
      <formula>LEN(TRIM(P82))=0</formula>
    </cfRule>
  </conditionalFormatting>
  <conditionalFormatting sqref="O82 O85">
    <cfRule type="cellIs" dxfId="5301" priority="5568" operator="equal">
      <formula>"PENDIENTE POR DESCRIPCIÓN"</formula>
    </cfRule>
    <cfRule type="cellIs" dxfId="5300" priority="5572" operator="equal">
      <formula>"DESCRIPCIÓN INSUFICIENTE"</formula>
    </cfRule>
    <cfRule type="cellIs" dxfId="5299" priority="5573" operator="equal">
      <formula>"NO ESTÁ ACORDE A ITEM 5.2.1 (T.R.)"</formula>
    </cfRule>
    <cfRule type="cellIs" dxfId="5298" priority="5574" operator="equal">
      <formula>"ACORDE A ITEM 5.2.1 (T.R.)"</formula>
    </cfRule>
  </conditionalFormatting>
  <conditionalFormatting sqref="Q82 Q85">
    <cfRule type="containsBlanks" dxfId="5297" priority="5562">
      <formula>LEN(TRIM(Q82))=0</formula>
    </cfRule>
    <cfRule type="cellIs" dxfId="5296" priority="5571" operator="equal">
      <formula>"REQUERIMIENTOS SUBSANADOS"</formula>
    </cfRule>
    <cfRule type="containsText" dxfId="5295" priority="5577" operator="containsText" text="NO SUBSANABLE">
      <formula>NOT(ISERROR(SEARCH("NO SUBSANABLE",Q82)))</formula>
    </cfRule>
    <cfRule type="containsText" dxfId="5294" priority="5578" operator="containsText" text="PENDIENTES POR SUBSANAR">
      <formula>NOT(ISERROR(SEARCH("PENDIENTES POR SUBSANAR",Q82)))</formula>
    </cfRule>
    <cfRule type="containsText" dxfId="5293" priority="5579" operator="containsText" text="SIN OBSERVACIÓN">
      <formula>NOT(ISERROR(SEARCH("SIN OBSERVACIÓN",Q82)))</formula>
    </cfRule>
  </conditionalFormatting>
  <conditionalFormatting sqref="R82 R85">
    <cfRule type="containsBlanks" dxfId="5292" priority="5561">
      <formula>LEN(TRIM(R82))=0</formula>
    </cfRule>
    <cfRule type="cellIs" dxfId="5291" priority="5563" operator="equal">
      <formula>"NO CUMPLEN CON LO SOLICITADO"</formula>
    </cfRule>
    <cfRule type="cellIs" dxfId="5290" priority="5564" operator="equal">
      <formula>"CUMPLEN CON LO SOLICITADO"</formula>
    </cfRule>
    <cfRule type="cellIs" dxfId="5289" priority="5565" operator="equal">
      <formula>"PENDIENTES"</formula>
    </cfRule>
    <cfRule type="cellIs" dxfId="5288" priority="5566" operator="equal">
      <formula>"NINGUNO"</formula>
    </cfRule>
  </conditionalFormatting>
  <conditionalFormatting sqref="H82 H85">
    <cfRule type="notContainsBlanks" dxfId="5287" priority="5560">
      <formula>LEN(TRIM(H82))&gt;0</formula>
    </cfRule>
  </conditionalFormatting>
  <conditionalFormatting sqref="G82 G85">
    <cfRule type="notContainsBlanks" dxfId="5286" priority="5559">
      <formula>LEN(TRIM(G82))&gt;0</formula>
    </cfRule>
  </conditionalFormatting>
  <conditionalFormatting sqref="F85">
    <cfRule type="notContainsBlanks" dxfId="5285" priority="5558">
      <formula>LEN(TRIM(F85))&gt;0</formula>
    </cfRule>
  </conditionalFormatting>
  <conditionalFormatting sqref="E82 E85">
    <cfRule type="notContainsBlanks" dxfId="5284" priority="5557">
      <formula>LEN(TRIM(E82))&gt;0</formula>
    </cfRule>
  </conditionalFormatting>
  <conditionalFormatting sqref="D82 D85">
    <cfRule type="notContainsBlanks" dxfId="5283" priority="5556">
      <formula>LEN(TRIM(D82))&gt;0</formula>
    </cfRule>
  </conditionalFormatting>
  <conditionalFormatting sqref="C82 C85">
    <cfRule type="notContainsBlanks" dxfId="5282" priority="5555">
      <formula>LEN(TRIM(C82))&gt;0</formula>
    </cfRule>
  </conditionalFormatting>
  <conditionalFormatting sqref="I82 I85">
    <cfRule type="notContainsBlanks" dxfId="5281" priority="5554">
      <formula>LEN(TRIM(I82))&gt;0</formula>
    </cfRule>
  </conditionalFormatting>
  <conditionalFormatting sqref="N88">
    <cfRule type="expression" dxfId="5280" priority="5551">
      <formula>N88=" "</formula>
    </cfRule>
    <cfRule type="expression" dxfId="5279" priority="5552">
      <formula>N88="NO PRESENTÓ CERTIFICADO"</formula>
    </cfRule>
    <cfRule type="expression" dxfId="5278" priority="5553">
      <formula>N88="PRESENTÓ CERTIFICADO"</formula>
    </cfRule>
  </conditionalFormatting>
  <conditionalFormatting sqref="P88">
    <cfRule type="expression" dxfId="5277" priority="5538">
      <formula>Q88="NO SUBSANABLE"</formula>
    </cfRule>
    <cfRule type="expression" dxfId="5276" priority="5540">
      <formula>Q88="REQUERIMIENTOS SUBSANADOS"</formula>
    </cfRule>
    <cfRule type="expression" dxfId="5275" priority="5541">
      <formula>Q88="PENDIENTES POR SUBSANAR"</formula>
    </cfRule>
    <cfRule type="expression" dxfId="5274" priority="5546">
      <formula>Q88="SIN OBSERVACIÓN"</formula>
    </cfRule>
    <cfRule type="containsBlanks" dxfId="5273" priority="5547">
      <formula>LEN(TRIM(P88))=0</formula>
    </cfRule>
  </conditionalFormatting>
  <conditionalFormatting sqref="O88">
    <cfRule type="cellIs" dxfId="5272" priority="5539" operator="equal">
      <formula>"PENDIENTE POR DESCRIPCIÓN"</formula>
    </cfRule>
    <cfRule type="cellIs" dxfId="5271" priority="5543" operator="equal">
      <formula>"DESCRIPCIÓN INSUFICIENTE"</formula>
    </cfRule>
    <cfRule type="cellIs" dxfId="5270" priority="5544" operator="equal">
      <formula>"NO ESTÁ ACORDE A ITEM 5.2.1 (T.R.)"</formula>
    </cfRule>
    <cfRule type="cellIs" dxfId="5269" priority="5545" operator="equal">
      <formula>"ACORDE A ITEM 5.2.1 (T.R.)"</formula>
    </cfRule>
  </conditionalFormatting>
  <conditionalFormatting sqref="Q88">
    <cfRule type="containsBlanks" dxfId="5268" priority="5533">
      <formula>LEN(TRIM(Q88))=0</formula>
    </cfRule>
    <cfRule type="cellIs" dxfId="5267" priority="5542" operator="equal">
      <formula>"REQUERIMIENTOS SUBSANADOS"</formula>
    </cfRule>
    <cfRule type="containsText" dxfId="5266" priority="5548" operator="containsText" text="NO SUBSANABLE">
      <formula>NOT(ISERROR(SEARCH("NO SUBSANABLE",Q88)))</formula>
    </cfRule>
    <cfRule type="containsText" dxfId="5265" priority="5549" operator="containsText" text="PENDIENTES POR SUBSANAR">
      <formula>NOT(ISERROR(SEARCH("PENDIENTES POR SUBSANAR",Q88)))</formula>
    </cfRule>
    <cfRule type="containsText" dxfId="5264" priority="5550" operator="containsText" text="SIN OBSERVACIÓN">
      <formula>NOT(ISERROR(SEARCH("SIN OBSERVACIÓN",Q88)))</formula>
    </cfRule>
  </conditionalFormatting>
  <conditionalFormatting sqref="R88">
    <cfRule type="containsBlanks" dxfId="5263" priority="5532">
      <formula>LEN(TRIM(R88))=0</formula>
    </cfRule>
    <cfRule type="cellIs" dxfId="5262" priority="5534" operator="equal">
      <formula>"NO CUMPLEN CON LO SOLICITADO"</formula>
    </cfRule>
    <cfRule type="cellIs" dxfId="5261" priority="5535" operator="equal">
      <formula>"CUMPLEN CON LO SOLICITADO"</formula>
    </cfRule>
    <cfRule type="cellIs" dxfId="5260" priority="5536" operator="equal">
      <formula>"PENDIENTES"</formula>
    </cfRule>
    <cfRule type="cellIs" dxfId="5259" priority="5537" operator="equal">
      <formula>"NINGUNO"</formula>
    </cfRule>
  </conditionalFormatting>
  <conditionalFormatting sqref="H88">
    <cfRule type="notContainsBlanks" dxfId="5258" priority="5531">
      <formula>LEN(TRIM(H88))&gt;0</formula>
    </cfRule>
  </conditionalFormatting>
  <conditionalFormatting sqref="G88">
    <cfRule type="notContainsBlanks" dxfId="5257" priority="5530">
      <formula>LEN(TRIM(G88))&gt;0</formula>
    </cfRule>
  </conditionalFormatting>
  <conditionalFormatting sqref="F88">
    <cfRule type="notContainsBlanks" dxfId="5256" priority="5529">
      <formula>LEN(TRIM(F88))&gt;0</formula>
    </cfRule>
  </conditionalFormatting>
  <conditionalFormatting sqref="E88">
    <cfRule type="notContainsBlanks" dxfId="5255" priority="5528">
      <formula>LEN(TRIM(E88))&gt;0</formula>
    </cfRule>
  </conditionalFormatting>
  <conditionalFormatting sqref="D88">
    <cfRule type="notContainsBlanks" dxfId="5254" priority="5527">
      <formula>LEN(TRIM(D88))&gt;0</formula>
    </cfRule>
  </conditionalFormatting>
  <conditionalFormatting sqref="C88">
    <cfRule type="notContainsBlanks" dxfId="5253" priority="5526">
      <formula>LEN(TRIM(C88))&gt;0</formula>
    </cfRule>
  </conditionalFormatting>
  <conditionalFormatting sqref="I88">
    <cfRule type="notContainsBlanks" dxfId="5252" priority="5525">
      <formula>LEN(TRIM(I88))&gt;0</formula>
    </cfRule>
  </conditionalFormatting>
  <conditionalFormatting sqref="T79">
    <cfRule type="cellIs" dxfId="5251" priority="5523" operator="equal">
      <formula>"NO"</formula>
    </cfRule>
    <cfRule type="cellIs" dxfId="5250" priority="5524" operator="equal">
      <formula>"SI"</formula>
    </cfRule>
  </conditionalFormatting>
  <conditionalFormatting sqref="N91">
    <cfRule type="expression" dxfId="5249" priority="5520">
      <formula>N91=" "</formula>
    </cfRule>
    <cfRule type="expression" dxfId="5248" priority="5521">
      <formula>N91="NO PRESENTÓ CERTIFICADO"</formula>
    </cfRule>
    <cfRule type="expression" dxfId="5247" priority="5522">
      <formula>N91="PRESENTÓ CERTIFICADO"</formula>
    </cfRule>
  </conditionalFormatting>
  <conditionalFormatting sqref="P91">
    <cfRule type="expression" dxfId="5246" priority="5507">
      <formula>Q91="NO SUBSANABLE"</formula>
    </cfRule>
    <cfRule type="expression" dxfId="5245" priority="5509">
      <formula>Q91="REQUERIMIENTOS SUBSANADOS"</formula>
    </cfRule>
    <cfRule type="expression" dxfId="5244" priority="5510">
      <formula>Q91="PENDIENTES POR SUBSANAR"</formula>
    </cfRule>
    <cfRule type="expression" dxfId="5243" priority="5515">
      <formula>Q91="SIN OBSERVACIÓN"</formula>
    </cfRule>
    <cfRule type="containsBlanks" dxfId="5242" priority="5516">
      <formula>LEN(TRIM(P91))=0</formula>
    </cfRule>
  </conditionalFormatting>
  <conditionalFormatting sqref="O91">
    <cfRule type="cellIs" dxfId="5241" priority="5508" operator="equal">
      <formula>"PENDIENTE POR DESCRIPCIÓN"</formula>
    </cfRule>
    <cfRule type="cellIs" dxfId="5240" priority="5512" operator="equal">
      <formula>"DESCRIPCIÓN INSUFICIENTE"</formula>
    </cfRule>
    <cfRule type="cellIs" dxfId="5239" priority="5513" operator="equal">
      <formula>"NO ESTÁ ACORDE A ITEM 5.2.1 (T.R.)"</formula>
    </cfRule>
    <cfRule type="cellIs" dxfId="5238" priority="5514" operator="equal">
      <formula>"ACORDE A ITEM 5.2.1 (T.R.)"</formula>
    </cfRule>
  </conditionalFormatting>
  <conditionalFormatting sqref="Q91">
    <cfRule type="containsBlanks" dxfId="5237" priority="5502">
      <formula>LEN(TRIM(Q91))=0</formula>
    </cfRule>
    <cfRule type="cellIs" dxfId="5236" priority="5511" operator="equal">
      <formula>"REQUERIMIENTOS SUBSANADOS"</formula>
    </cfRule>
    <cfRule type="containsText" dxfId="5235" priority="5517" operator="containsText" text="NO SUBSANABLE">
      <formula>NOT(ISERROR(SEARCH("NO SUBSANABLE",Q91)))</formula>
    </cfRule>
    <cfRule type="containsText" dxfId="5234" priority="5518" operator="containsText" text="PENDIENTES POR SUBSANAR">
      <formula>NOT(ISERROR(SEARCH("PENDIENTES POR SUBSANAR",Q91)))</formula>
    </cfRule>
    <cfRule type="containsText" dxfId="5233" priority="5519" operator="containsText" text="SIN OBSERVACIÓN">
      <formula>NOT(ISERROR(SEARCH("SIN OBSERVACIÓN",Q91)))</formula>
    </cfRule>
  </conditionalFormatting>
  <conditionalFormatting sqref="R91">
    <cfRule type="containsBlanks" dxfId="5232" priority="5501">
      <formula>LEN(TRIM(R91))=0</formula>
    </cfRule>
    <cfRule type="cellIs" dxfId="5231" priority="5503" operator="equal">
      <formula>"NO CUMPLEN CON LO SOLICITADO"</formula>
    </cfRule>
    <cfRule type="cellIs" dxfId="5230" priority="5504" operator="equal">
      <formula>"CUMPLEN CON LO SOLICITADO"</formula>
    </cfRule>
    <cfRule type="cellIs" dxfId="5229" priority="5505" operator="equal">
      <formula>"PENDIENTES"</formula>
    </cfRule>
    <cfRule type="cellIs" dxfId="5228" priority="5506" operator="equal">
      <formula>"NINGUNO"</formula>
    </cfRule>
  </conditionalFormatting>
  <conditionalFormatting sqref="H91">
    <cfRule type="notContainsBlanks" dxfId="5227" priority="5500">
      <formula>LEN(TRIM(H91))&gt;0</formula>
    </cfRule>
  </conditionalFormatting>
  <conditionalFormatting sqref="G91">
    <cfRule type="notContainsBlanks" dxfId="5226" priority="5499">
      <formula>LEN(TRIM(G91))&gt;0</formula>
    </cfRule>
  </conditionalFormatting>
  <conditionalFormatting sqref="F91">
    <cfRule type="notContainsBlanks" dxfId="5225" priority="5498">
      <formula>LEN(TRIM(F91))&gt;0</formula>
    </cfRule>
  </conditionalFormatting>
  <conditionalFormatting sqref="E91">
    <cfRule type="notContainsBlanks" dxfId="5224" priority="5497">
      <formula>LEN(TRIM(E91))&gt;0</formula>
    </cfRule>
  </conditionalFormatting>
  <conditionalFormatting sqref="D91">
    <cfRule type="notContainsBlanks" dxfId="5223" priority="5496">
      <formula>LEN(TRIM(D91))&gt;0</formula>
    </cfRule>
  </conditionalFormatting>
  <conditionalFormatting sqref="C91">
    <cfRule type="notContainsBlanks" dxfId="5222" priority="5495">
      <formula>LEN(TRIM(C91))&gt;0</formula>
    </cfRule>
  </conditionalFormatting>
  <conditionalFormatting sqref="I91">
    <cfRule type="notContainsBlanks" dxfId="5221" priority="5494">
      <formula>LEN(TRIM(I91))&gt;0</formula>
    </cfRule>
  </conditionalFormatting>
  <conditionalFormatting sqref="N101">
    <cfRule type="expression" dxfId="5220" priority="5491">
      <formula>N101=" "</formula>
    </cfRule>
    <cfRule type="expression" dxfId="5219" priority="5492">
      <formula>N101="NO PRESENTÓ CERTIFICADO"</formula>
    </cfRule>
    <cfRule type="expression" dxfId="5218" priority="5493">
      <formula>N101="PRESENTÓ CERTIFICADO"</formula>
    </cfRule>
  </conditionalFormatting>
  <conditionalFormatting sqref="P101">
    <cfRule type="expression" dxfId="5217" priority="5478">
      <formula>Q101="NO SUBSANABLE"</formula>
    </cfRule>
    <cfRule type="expression" dxfId="5216" priority="5480">
      <formula>Q101="REQUERIMIENTOS SUBSANADOS"</formula>
    </cfRule>
    <cfRule type="expression" dxfId="5215" priority="5481">
      <formula>Q101="PENDIENTES POR SUBSANAR"</formula>
    </cfRule>
    <cfRule type="expression" dxfId="5214" priority="5486">
      <formula>Q101="SIN OBSERVACIÓN"</formula>
    </cfRule>
    <cfRule type="containsBlanks" dxfId="5213" priority="5487">
      <formula>LEN(TRIM(P101))=0</formula>
    </cfRule>
  </conditionalFormatting>
  <conditionalFormatting sqref="O101">
    <cfRule type="cellIs" dxfId="5212" priority="5479" operator="equal">
      <formula>"PENDIENTE POR DESCRIPCIÓN"</formula>
    </cfRule>
    <cfRule type="cellIs" dxfId="5211" priority="5483" operator="equal">
      <formula>"DESCRIPCIÓN INSUFICIENTE"</formula>
    </cfRule>
    <cfRule type="cellIs" dxfId="5210" priority="5484" operator="equal">
      <formula>"NO ESTÁ ACORDE A ITEM 5.2.1 (T.R.)"</formula>
    </cfRule>
    <cfRule type="cellIs" dxfId="5209" priority="5485" operator="equal">
      <formula>"ACORDE A ITEM 5.2.1 (T.R.)"</formula>
    </cfRule>
  </conditionalFormatting>
  <conditionalFormatting sqref="Q101">
    <cfRule type="containsBlanks" dxfId="5208" priority="5473">
      <formula>LEN(TRIM(Q101))=0</formula>
    </cfRule>
    <cfRule type="cellIs" dxfId="5207" priority="5482" operator="equal">
      <formula>"REQUERIMIENTOS SUBSANADOS"</formula>
    </cfRule>
    <cfRule type="containsText" dxfId="5206" priority="5488" operator="containsText" text="NO SUBSANABLE">
      <formula>NOT(ISERROR(SEARCH("NO SUBSANABLE",Q101)))</formula>
    </cfRule>
    <cfRule type="containsText" dxfId="5205" priority="5489" operator="containsText" text="PENDIENTES POR SUBSANAR">
      <formula>NOT(ISERROR(SEARCH("PENDIENTES POR SUBSANAR",Q101)))</formula>
    </cfRule>
    <cfRule type="containsText" dxfId="5204" priority="5490" operator="containsText" text="SIN OBSERVACIÓN">
      <formula>NOT(ISERROR(SEARCH("SIN OBSERVACIÓN",Q101)))</formula>
    </cfRule>
  </conditionalFormatting>
  <conditionalFormatting sqref="R101">
    <cfRule type="containsBlanks" dxfId="5203" priority="5472">
      <formula>LEN(TRIM(R101))=0</formula>
    </cfRule>
    <cfRule type="cellIs" dxfId="5202" priority="5474" operator="equal">
      <formula>"NO CUMPLEN CON LO SOLICITADO"</formula>
    </cfRule>
    <cfRule type="cellIs" dxfId="5201" priority="5475" operator="equal">
      <formula>"CUMPLEN CON LO SOLICITADO"</formula>
    </cfRule>
    <cfRule type="cellIs" dxfId="5200" priority="5476" operator="equal">
      <formula>"PENDIENTES"</formula>
    </cfRule>
    <cfRule type="cellIs" dxfId="5199" priority="5477" operator="equal">
      <formula>"NINGUNO"</formula>
    </cfRule>
  </conditionalFormatting>
  <conditionalFormatting sqref="N107">
    <cfRule type="expression" dxfId="5198" priority="5462">
      <formula>N107=" "</formula>
    </cfRule>
    <cfRule type="expression" dxfId="5197" priority="5463">
      <formula>N107="NO PRESENTÓ CERTIFICADO"</formula>
    </cfRule>
    <cfRule type="expression" dxfId="5196" priority="5464">
      <formula>N107="PRESENTÓ CERTIFICADO"</formula>
    </cfRule>
  </conditionalFormatting>
  <conditionalFormatting sqref="P107">
    <cfRule type="expression" dxfId="5195" priority="5449">
      <formula>Q107="NO SUBSANABLE"</formula>
    </cfRule>
    <cfRule type="expression" dxfId="5194" priority="5451">
      <formula>Q107="REQUERIMIENTOS SUBSANADOS"</formula>
    </cfRule>
    <cfRule type="expression" dxfId="5193" priority="5452">
      <formula>Q107="PENDIENTES POR SUBSANAR"</formula>
    </cfRule>
    <cfRule type="expression" dxfId="5192" priority="5457">
      <formula>Q107="SIN OBSERVACIÓN"</formula>
    </cfRule>
    <cfRule type="containsBlanks" dxfId="5191" priority="5458">
      <formula>LEN(TRIM(P107))=0</formula>
    </cfRule>
  </conditionalFormatting>
  <conditionalFormatting sqref="O107">
    <cfRule type="cellIs" dxfId="5190" priority="5450" operator="equal">
      <formula>"PENDIENTE POR DESCRIPCIÓN"</formula>
    </cfRule>
    <cfRule type="cellIs" dxfId="5189" priority="5454" operator="equal">
      <formula>"DESCRIPCIÓN INSUFICIENTE"</formula>
    </cfRule>
    <cfRule type="cellIs" dxfId="5188" priority="5455" operator="equal">
      <formula>"NO ESTÁ ACORDE A ITEM 5.2.1 (T.R.)"</formula>
    </cfRule>
    <cfRule type="cellIs" dxfId="5187" priority="5456" operator="equal">
      <formula>"ACORDE A ITEM 5.2.1 (T.R.)"</formula>
    </cfRule>
  </conditionalFormatting>
  <conditionalFormatting sqref="Q107">
    <cfRule type="containsBlanks" dxfId="5186" priority="5444">
      <formula>LEN(TRIM(Q107))=0</formula>
    </cfRule>
    <cfRule type="cellIs" dxfId="5185" priority="5453" operator="equal">
      <formula>"REQUERIMIENTOS SUBSANADOS"</formula>
    </cfRule>
    <cfRule type="containsText" dxfId="5184" priority="5459" operator="containsText" text="NO SUBSANABLE">
      <formula>NOT(ISERROR(SEARCH("NO SUBSANABLE",Q107)))</formula>
    </cfRule>
    <cfRule type="containsText" dxfId="5183" priority="5460" operator="containsText" text="PENDIENTES POR SUBSANAR">
      <formula>NOT(ISERROR(SEARCH("PENDIENTES POR SUBSANAR",Q107)))</formula>
    </cfRule>
    <cfRule type="containsText" dxfId="5182" priority="5461" operator="containsText" text="SIN OBSERVACIÓN">
      <formula>NOT(ISERROR(SEARCH("SIN OBSERVACIÓN",Q107)))</formula>
    </cfRule>
  </conditionalFormatting>
  <conditionalFormatting sqref="R107">
    <cfRule type="containsBlanks" dxfId="5181" priority="5443">
      <formula>LEN(TRIM(R107))=0</formula>
    </cfRule>
    <cfRule type="cellIs" dxfId="5180" priority="5445" operator="equal">
      <formula>"NO CUMPLEN CON LO SOLICITADO"</formula>
    </cfRule>
    <cfRule type="cellIs" dxfId="5179" priority="5446" operator="equal">
      <formula>"CUMPLEN CON LO SOLICITADO"</formula>
    </cfRule>
    <cfRule type="cellIs" dxfId="5178" priority="5447" operator="equal">
      <formula>"PENDIENTES"</formula>
    </cfRule>
    <cfRule type="cellIs" dxfId="5177" priority="5448" operator="equal">
      <formula>"NINGUNO"</formula>
    </cfRule>
  </conditionalFormatting>
  <conditionalFormatting sqref="C123">
    <cfRule type="notContainsBlanks" dxfId="5176" priority="5349">
      <formula>LEN(TRIM(C123))&gt;0</formula>
    </cfRule>
  </conditionalFormatting>
  <conditionalFormatting sqref="I123">
    <cfRule type="notContainsBlanks" dxfId="5175" priority="5348">
      <formula>LEN(TRIM(I123))&gt;0</formula>
    </cfRule>
  </conditionalFormatting>
  <conditionalFormatting sqref="N110">
    <cfRule type="expression" dxfId="5174" priority="5433">
      <formula>N110=" "</formula>
    </cfRule>
    <cfRule type="expression" dxfId="5173" priority="5434">
      <formula>N110="NO PRESENTÓ CERTIFICADO"</formula>
    </cfRule>
    <cfRule type="expression" dxfId="5172" priority="5435">
      <formula>N110="PRESENTÓ CERTIFICADO"</formula>
    </cfRule>
  </conditionalFormatting>
  <conditionalFormatting sqref="P110">
    <cfRule type="expression" dxfId="5171" priority="5420">
      <formula>Q110="NO SUBSANABLE"</formula>
    </cfRule>
    <cfRule type="expression" dxfId="5170" priority="5422">
      <formula>Q110="REQUERIMIENTOS SUBSANADOS"</formula>
    </cfRule>
    <cfRule type="expression" dxfId="5169" priority="5423">
      <formula>Q110="PENDIENTES POR SUBSANAR"</formula>
    </cfRule>
    <cfRule type="expression" dxfId="5168" priority="5428">
      <formula>Q110="SIN OBSERVACIÓN"</formula>
    </cfRule>
    <cfRule type="containsBlanks" dxfId="5167" priority="5429">
      <formula>LEN(TRIM(P110))=0</formula>
    </cfRule>
  </conditionalFormatting>
  <conditionalFormatting sqref="O110">
    <cfRule type="cellIs" dxfId="5166" priority="5421" operator="equal">
      <formula>"PENDIENTE POR DESCRIPCIÓN"</formula>
    </cfRule>
    <cfRule type="cellIs" dxfId="5165" priority="5425" operator="equal">
      <formula>"DESCRIPCIÓN INSUFICIENTE"</formula>
    </cfRule>
    <cfRule type="cellIs" dxfId="5164" priority="5426" operator="equal">
      <formula>"NO ESTÁ ACORDE A ITEM 5.2.1 (T.R.)"</formula>
    </cfRule>
    <cfRule type="cellIs" dxfId="5163" priority="5427" operator="equal">
      <formula>"ACORDE A ITEM 5.2.1 (T.R.)"</formula>
    </cfRule>
  </conditionalFormatting>
  <conditionalFormatting sqref="Q110">
    <cfRule type="containsBlanks" dxfId="5162" priority="5415">
      <formula>LEN(TRIM(Q110))=0</formula>
    </cfRule>
    <cfRule type="cellIs" dxfId="5161" priority="5424" operator="equal">
      <formula>"REQUERIMIENTOS SUBSANADOS"</formula>
    </cfRule>
    <cfRule type="containsText" dxfId="5160" priority="5430" operator="containsText" text="NO SUBSANABLE">
      <formula>NOT(ISERROR(SEARCH("NO SUBSANABLE",Q110)))</formula>
    </cfRule>
    <cfRule type="containsText" dxfId="5159" priority="5431" operator="containsText" text="PENDIENTES POR SUBSANAR">
      <formula>NOT(ISERROR(SEARCH("PENDIENTES POR SUBSANAR",Q110)))</formula>
    </cfRule>
    <cfRule type="containsText" dxfId="5158" priority="5432" operator="containsText" text="SIN OBSERVACIÓN">
      <formula>NOT(ISERROR(SEARCH("SIN OBSERVACIÓN",Q110)))</formula>
    </cfRule>
  </conditionalFormatting>
  <conditionalFormatting sqref="R110">
    <cfRule type="containsBlanks" dxfId="5157" priority="5414">
      <formula>LEN(TRIM(R110))=0</formula>
    </cfRule>
    <cfRule type="cellIs" dxfId="5156" priority="5416" operator="equal">
      <formula>"NO CUMPLEN CON LO SOLICITADO"</formula>
    </cfRule>
    <cfRule type="cellIs" dxfId="5155" priority="5417" operator="equal">
      <formula>"CUMPLEN CON LO SOLICITADO"</formula>
    </cfRule>
    <cfRule type="cellIs" dxfId="5154" priority="5418" operator="equal">
      <formula>"PENDIENTES"</formula>
    </cfRule>
    <cfRule type="cellIs" dxfId="5153" priority="5419" operator="equal">
      <formula>"NINGUNO"</formula>
    </cfRule>
  </conditionalFormatting>
  <conditionalFormatting sqref="C126 C129">
    <cfRule type="notContainsBlanks" dxfId="5152" priority="5320">
      <formula>LEN(TRIM(C126))&gt;0</formula>
    </cfRule>
  </conditionalFormatting>
  <conditionalFormatting sqref="I126 I129">
    <cfRule type="notContainsBlanks" dxfId="5151" priority="5319">
      <formula>LEN(TRIM(I126))&gt;0</formula>
    </cfRule>
  </conditionalFormatting>
  <conditionalFormatting sqref="T101">
    <cfRule type="cellIs" dxfId="5150" priority="5406" operator="equal">
      <formula>"NO"</formula>
    </cfRule>
    <cfRule type="cellIs" dxfId="5149" priority="5407" operator="equal">
      <formula>"SI"</formula>
    </cfRule>
  </conditionalFormatting>
  <conditionalFormatting sqref="N113">
    <cfRule type="expression" dxfId="5148" priority="5403">
      <formula>N113=" "</formula>
    </cfRule>
    <cfRule type="expression" dxfId="5147" priority="5404">
      <formula>N113="NO PRESENTÓ CERTIFICADO"</formula>
    </cfRule>
    <cfRule type="expression" dxfId="5146" priority="5405">
      <formula>N113="PRESENTÓ CERTIFICADO"</formula>
    </cfRule>
  </conditionalFormatting>
  <conditionalFormatting sqref="P113">
    <cfRule type="expression" dxfId="5145" priority="5390">
      <formula>Q113="NO SUBSANABLE"</formula>
    </cfRule>
    <cfRule type="expression" dxfId="5144" priority="5392">
      <formula>Q113="REQUERIMIENTOS SUBSANADOS"</formula>
    </cfRule>
    <cfRule type="expression" dxfId="5143" priority="5393">
      <formula>Q113="PENDIENTES POR SUBSANAR"</formula>
    </cfRule>
    <cfRule type="expression" dxfId="5142" priority="5398">
      <formula>Q113="SIN OBSERVACIÓN"</formula>
    </cfRule>
    <cfRule type="containsBlanks" dxfId="5141" priority="5399">
      <formula>LEN(TRIM(P113))=0</formula>
    </cfRule>
  </conditionalFormatting>
  <conditionalFormatting sqref="O113">
    <cfRule type="cellIs" dxfId="5140" priority="5391" operator="equal">
      <formula>"PENDIENTE POR DESCRIPCIÓN"</formula>
    </cfRule>
    <cfRule type="cellIs" dxfId="5139" priority="5395" operator="equal">
      <formula>"DESCRIPCIÓN INSUFICIENTE"</formula>
    </cfRule>
    <cfRule type="cellIs" dxfId="5138" priority="5396" operator="equal">
      <formula>"NO ESTÁ ACORDE A ITEM 5.2.1 (T.R.)"</formula>
    </cfRule>
    <cfRule type="cellIs" dxfId="5137" priority="5397" operator="equal">
      <formula>"ACORDE A ITEM 5.2.1 (T.R.)"</formula>
    </cfRule>
  </conditionalFormatting>
  <conditionalFormatting sqref="Q113">
    <cfRule type="containsBlanks" dxfId="5136" priority="5385">
      <formula>LEN(TRIM(Q113))=0</formula>
    </cfRule>
    <cfRule type="cellIs" dxfId="5135" priority="5394" operator="equal">
      <formula>"REQUERIMIENTOS SUBSANADOS"</formula>
    </cfRule>
    <cfRule type="containsText" dxfId="5134" priority="5400" operator="containsText" text="NO SUBSANABLE">
      <formula>NOT(ISERROR(SEARCH("NO SUBSANABLE",Q113)))</formula>
    </cfRule>
    <cfRule type="containsText" dxfId="5133" priority="5401" operator="containsText" text="PENDIENTES POR SUBSANAR">
      <formula>NOT(ISERROR(SEARCH("PENDIENTES POR SUBSANAR",Q113)))</formula>
    </cfRule>
    <cfRule type="containsText" dxfId="5132" priority="5402" operator="containsText" text="SIN OBSERVACIÓN">
      <formula>NOT(ISERROR(SEARCH("SIN OBSERVACIÓN",Q113)))</formula>
    </cfRule>
  </conditionalFormatting>
  <conditionalFormatting sqref="R113">
    <cfRule type="containsBlanks" dxfId="5131" priority="5384">
      <formula>LEN(TRIM(R113))=0</formula>
    </cfRule>
    <cfRule type="cellIs" dxfId="5130" priority="5386" operator="equal">
      <formula>"NO CUMPLEN CON LO SOLICITADO"</formula>
    </cfRule>
    <cfRule type="cellIs" dxfId="5129" priority="5387" operator="equal">
      <formula>"CUMPLEN CON LO SOLICITADO"</formula>
    </cfRule>
    <cfRule type="cellIs" dxfId="5128" priority="5388" operator="equal">
      <formula>"PENDIENTES"</formula>
    </cfRule>
    <cfRule type="cellIs" dxfId="5127" priority="5389" operator="equal">
      <formula>"NINGUNO"</formula>
    </cfRule>
  </conditionalFormatting>
  <conditionalFormatting sqref="I132">
    <cfRule type="notContainsBlanks" dxfId="5126" priority="5290">
      <formula>LEN(TRIM(I132))&gt;0</formula>
    </cfRule>
  </conditionalFormatting>
  <conditionalFormatting sqref="N123">
    <cfRule type="expression" dxfId="5125" priority="5374">
      <formula>N123=" "</formula>
    </cfRule>
    <cfRule type="expression" dxfId="5124" priority="5375">
      <formula>N123="NO PRESENTÓ CERTIFICADO"</formula>
    </cfRule>
    <cfRule type="expression" dxfId="5123" priority="5376">
      <formula>N123="PRESENTÓ CERTIFICADO"</formula>
    </cfRule>
  </conditionalFormatting>
  <conditionalFormatting sqref="P123">
    <cfRule type="expression" dxfId="5122" priority="5361">
      <formula>Q123="NO SUBSANABLE"</formula>
    </cfRule>
    <cfRule type="expression" dxfId="5121" priority="5363">
      <formula>Q123="REQUERIMIENTOS SUBSANADOS"</formula>
    </cfRule>
    <cfRule type="expression" dxfId="5120" priority="5364">
      <formula>Q123="PENDIENTES POR SUBSANAR"</formula>
    </cfRule>
    <cfRule type="expression" dxfId="5119" priority="5369">
      <formula>Q123="SIN OBSERVACIÓN"</formula>
    </cfRule>
    <cfRule type="containsBlanks" dxfId="5118" priority="5370">
      <formula>LEN(TRIM(P123))=0</formula>
    </cfRule>
  </conditionalFormatting>
  <conditionalFormatting sqref="O123">
    <cfRule type="cellIs" dxfId="5117" priority="5362" operator="equal">
      <formula>"PENDIENTE POR DESCRIPCIÓN"</formula>
    </cfRule>
    <cfRule type="cellIs" dxfId="5116" priority="5366" operator="equal">
      <formula>"DESCRIPCIÓN INSUFICIENTE"</formula>
    </cfRule>
    <cfRule type="cellIs" dxfId="5115" priority="5367" operator="equal">
      <formula>"NO ESTÁ ACORDE A ITEM 5.2.1 (T.R.)"</formula>
    </cfRule>
    <cfRule type="cellIs" dxfId="5114" priority="5368" operator="equal">
      <formula>"ACORDE A ITEM 5.2.1 (T.R.)"</formula>
    </cfRule>
  </conditionalFormatting>
  <conditionalFormatting sqref="Q123">
    <cfRule type="containsBlanks" dxfId="5113" priority="5356">
      <formula>LEN(TRIM(Q123))=0</formula>
    </cfRule>
    <cfRule type="cellIs" dxfId="5112" priority="5365" operator="equal">
      <formula>"REQUERIMIENTOS SUBSANADOS"</formula>
    </cfRule>
    <cfRule type="containsText" dxfId="5111" priority="5371" operator="containsText" text="NO SUBSANABLE">
      <formula>NOT(ISERROR(SEARCH("NO SUBSANABLE",Q123)))</formula>
    </cfRule>
    <cfRule type="containsText" dxfId="5110" priority="5372" operator="containsText" text="PENDIENTES POR SUBSANAR">
      <formula>NOT(ISERROR(SEARCH("PENDIENTES POR SUBSANAR",Q123)))</formula>
    </cfRule>
    <cfRule type="containsText" dxfId="5109" priority="5373" operator="containsText" text="SIN OBSERVACIÓN">
      <formula>NOT(ISERROR(SEARCH("SIN OBSERVACIÓN",Q123)))</formula>
    </cfRule>
  </conditionalFormatting>
  <conditionalFormatting sqref="R123">
    <cfRule type="containsBlanks" dxfId="5108" priority="5355">
      <formula>LEN(TRIM(R123))=0</formula>
    </cfRule>
    <cfRule type="cellIs" dxfId="5107" priority="5357" operator="equal">
      <formula>"NO CUMPLEN CON LO SOLICITADO"</formula>
    </cfRule>
    <cfRule type="cellIs" dxfId="5106" priority="5358" operator="equal">
      <formula>"CUMPLEN CON LO SOLICITADO"</formula>
    </cfRule>
    <cfRule type="cellIs" dxfId="5105" priority="5359" operator="equal">
      <formula>"PENDIENTES"</formula>
    </cfRule>
    <cfRule type="cellIs" dxfId="5104" priority="5360" operator="equal">
      <formula>"NINGUNO"</formula>
    </cfRule>
  </conditionalFormatting>
  <conditionalFormatting sqref="H123">
    <cfRule type="notContainsBlanks" dxfId="5103" priority="5354">
      <formula>LEN(TRIM(H123))&gt;0</formula>
    </cfRule>
  </conditionalFormatting>
  <conditionalFormatting sqref="G123">
    <cfRule type="notContainsBlanks" dxfId="5102" priority="5353">
      <formula>LEN(TRIM(G123))&gt;0</formula>
    </cfRule>
  </conditionalFormatting>
  <conditionalFormatting sqref="F123">
    <cfRule type="notContainsBlanks" dxfId="5101" priority="5352">
      <formula>LEN(TRIM(F123))&gt;0</formula>
    </cfRule>
  </conditionalFormatting>
  <conditionalFormatting sqref="E123">
    <cfRule type="notContainsBlanks" dxfId="5100" priority="5351">
      <formula>LEN(TRIM(E123))&gt;0</formula>
    </cfRule>
  </conditionalFormatting>
  <conditionalFormatting sqref="D123">
    <cfRule type="notContainsBlanks" dxfId="5099" priority="5350">
      <formula>LEN(TRIM(D123))&gt;0</formula>
    </cfRule>
  </conditionalFormatting>
  <conditionalFormatting sqref="N126 N129">
    <cfRule type="expression" dxfId="5098" priority="5345">
      <formula>N126=" "</formula>
    </cfRule>
    <cfRule type="expression" dxfId="5097" priority="5346">
      <formula>N126="NO PRESENTÓ CERTIFICADO"</formula>
    </cfRule>
    <cfRule type="expression" dxfId="5096" priority="5347">
      <formula>N126="PRESENTÓ CERTIFICADO"</formula>
    </cfRule>
  </conditionalFormatting>
  <conditionalFormatting sqref="P126 P129">
    <cfRule type="expression" dxfId="5095" priority="5332">
      <formula>Q126="NO SUBSANABLE"</formula>
    </cfRule>
    <cfRule type="expression" dxfId="5094" priority="5334">
      <formula>Q126="REQUERIMIENTOS SUBSANADOS"</formula>
    </cfRule>
    <cfRule type="expression" dxfId="5093" priority="5335">
      <formula>Q126="PENDIENTES POR SUBSANAR"</formula>
    </cfRule>
    <cfRule type="expression" dxfId="5092" priority="5340">
      <formula>Q126="SIN OBSERVACIÓN"</formula>
    </cfRule>
    <cfRule type="containsBlanks" dxfId="5091" priority="5341">
      <formula>LEN(TRIM(P126))=0</formula>
    </cfRule>
  </conditionalFormatting>
  <conditionalFormatting sqref="O126 O129">
    <cfRule type="cellIs" dxfId="5090" priority="5333" operator="equal">
      <formula>"PENDIENTE POR DESCRIPCIÓN"</formula>
    </cfRule>
    <cfRule type="cellIs" dxfId="5089" priority="5337" operator="equal">
      <formula>"DESCRIPCIÓN INSUFICIENTE"</formula>
    </cfRule>
    <cfRule type="cellIs" dxfId="5088" priority="5338" operator="equal">
      <formula>"NO ESTÁ ACORDE A ITEM 5.2.1 (T.R.)"</formula>
    </cfRule>
    <cfRule type="cellIs" dxfId="5087" priority="5339" operator="equal">
      <formula>"ACORDE A ITEM 5.2.1 (T.R.)"</formula>
    </cfRule>
  </conditionalFormatting>
  <conditionalFormatting sqref="Q126 Q129">
    <cfRule type="containsBlanks" dxfId="5086" priority="5327">
      <formula>LEN(TRIM(Q126))=0</formula>
    </cfRule>
    <cfRule type="cellIs" dxfId="5085" priority="5336" operator="equal">
      <formula>"REQUERIMIENTOS SUBSANADOS"</formula>
    </cfRule>
    <cfRule type="containsText" dxfId="5084" priority="5342" operator="containsText" text="NO SUBSANABLE">
      <formula>NOT(ISERROR(SEARCH("NO SUBSANABLE",Q126)))</formula>
    </cfRule>
    <cfRule type="containsText" dxfId="5083" priority="5343" operator="containsText" text="PENDIENTES POR SUBSANAR">
      <formula>NOT(ISERROR(SEARCH("PENDIENTES POR SUBSANAR",Q126)))</formula>
    </cfRule>
    <cfRule type="containsText" dxfId="5082" priority="5344" operator="containsText" text="SIN OBSERVACIÓN">
      <formula>NOT(ISERROR(SEARCH("SIN OBSERVACIÓN",Q126)))</formula>
    </cfRule>
  </conditionalFormatting>
  <conditionalFormatting sqref="R126 R129">
    <cfRule type="containsBlanks" dxfId="5081" priority="5326">
      <formula>LEN(TRIM(R126))=0</formula>
    </cfRule>
    <cfRule type="cellIs" dxfId="5080" priority="5328" operator="equal">
      <formula>"NO CUMPLEN CON LO SOLICITADO"</formula>
    </cfRule>
    <cfRule type="cellIs" dxfId="5079" priority="5329" operator="equal">
      <formula>"CUMPLEN CON LO SOLICITADO"</formula>
    </cfRule>
    <cfRule type="cellIs" dxfId="5078" priority="5330" operator="equal">
      <formula>"PENDIENTES"</formula>
    </cfRule>
    <cfRule type="cellIs" dxfId="5077" priority="5331" operator="equal">
      <formula>"NINGUNO"</formula>
    </cfRule>
  </conditionalFormatting>
  <conditionalFormatting sqref="H126 H129">
    <cfRule type="notContainsBlanks" dxfId="5076" priority="5325">
      <formula>LEN(TRIM(H126))&gt;0</formula>
    </cfRule>
  </conditionalFormatting>
  <conditionalFormatting sqref="G126 G129">
    <cfRule type="notContainsBlanks" dxfId="5075" priority="5324">
      <formula>LEN(TRIM(G126))&gt;0</formula>
    </cfRule>
  </conditionalFormatting>
  <conditionalFormatting sqref="F126 F129">
    <cfRule type="notContainsBlanks" dxfId="5074" priority="5323">
      <formula>LEN(TRIM(F126))&gt;0</formula>
    </cfRule>
  </conditionalFormatting>
  <conditionalFormatting sqref="E126 E129">
    <cfRule type="notContainsBlanks" dxfId="5073" priority="5322">
      <formula>LEN(TRIM(E126))&gt;0</formula>
    </cfRule>
  </conditionalFormatting>
  <conditionalFormatting sqref="D126 D129">
    <cfRule type="notContainsBlanks" dxfId="5072" priority="5321">
      <formula>LEN(TRIM(D126))&gt;0</formula>
    </cfRule>
  </conditionalFormatting>
  <conditionalFormatting sqref="N132">
    <cfRule type="expression" dxfId="5071" priority="5316">
      <formula>N132=" "</formula>
    </cfRule>
    <cfRule type="expression" dxfId="5070" priority="5317">
      <formula>N132="NO PRESENTÓ CERTIFICADO"</formula>
    </cfRule>
    <cfRule type="expression" dxfId="5069" priority="5318">
      <formula>N132="PRESENTÓ CERTIFICADO"</formula>
    </cfRule>
  </conditionalFormatting>
  <conditionalFormatting sqref="P132">
    <cfRule type="expression" dxfId="5068" priority="5303">
      <formula>Q132="NO SUBSANABLE"</formula>
    </cfRule>
    <cfRule type="expression" dxfId="5067" priority="5305">
      <formula>Q132="REQUERIMIENTOS SUBSANADOS"</formula>
    </cfRule>
    <cfRule type="expression" dxfId="5066" priority="5306">
      <formula>Q132="PENDIENTES POR SUBSANAR"</formula>
    </cfRule>
    <cfRule type="expression" dxfId="5065" priority="5311">
      <formula>Q132="SIN OBSERVACIÓN"</formula>
    </cfRule>
    <cfRule type="containsBlanks" dxfId="5064" priority="5312">
      <formula>LEN(TRIM(P132))=0</formula>
    </cfRule>
  </conditionalFormatting>
  <conditionalFormatting sqref="O132">
    <cfRule type="cellIs" dxfId="5063" priority="5304" operator="equal">
      <formula>"PENDIENTE POR DESCRIPCIÓN"</formula>
    </cfRule>
    <cfRule type="cellIs" dxfId="5062" priority="5308" operator="equal">
      <formula>"DESCRIPCIÓN INSUFICIENTE"</formula>
    </cfRule>
    <cfRule type="cellIs" dxfId="5061" priority="5309" operator="equal">
      <formula>"NO ESTÁ ACORDE A ITEM 5.2.1 (T.R.)"</formula>
    </cfRule>
    <cfRule type="cellIs" dxfId="5060" priority="5310" operator="equal">
      <formula>"ACORDE A ITEM 5.2.1 (T.R.)"</formula>
    </cfRule>
  </conditionalFormatting>
  <conditionalFormatting sqref="Q132">
    <cfRule type="containsBlanks" dxfId="5059" priority="5298">
      <formula>LEN(TRIM(Q132))=0</formula>
    </cfRule>
    <cfRule type="cellIs" dxfId="5058" priority="5307" operator="equal">
      <formula>"REQUERIMIENTOS SUBSANADOS"</formula>
    </cfRule>
    <cfRule type="containsText" dxfId="5057" priority="5313" operator="containsText" text="NO SUBSANABLE">
      <formula>NOT(ISERROR(SEARCH("NO SUBSANABLE",Q132)))</formula>
    </cfRule>
    <cfRule type="containsText" dxfId="5056" priority="5314" operator="containsText" text="PENDIENTES POR SUBSANAR">
      <formula>NOT(ISERROR(SEARCH("PENDIENTES POR SUBSANAR",Q132)))</formula>
    </cfRule>
    <cfRule type="containsText" dxfId="5055" priority="5315" operator="containsText" text="SIN OBSERVACIÓN">
      <formula>NOT(ISERROR(SEARCH("SIN OBSERVACIÓN",Q132)))</formula>
    </cfRule>
  </conditionalFormatting>
  <conditionalFormatting sqref="R132">
    <cfRule type="containsBlanks" dxfId="5054" priority="5297">
      <formula>LEN(TRIM(R132))=0</formula>
    </cfRule>
    <cfRule type="cellIs" dxfId="5053" priority="5299" operator="equal">
      <formula>"NO CUMPLEN CON LO SOLICITADO"</formula>
    </cfRule>
    <cfRule type="cellIs" dxfId="5052" priority="5300" operator="equal">
      <formula>"CUMPLEN CON LO SOLICITADO"</formula>
    </cfRule>
    <cfRule type="cellIs" dxfId="5051" priority="5301" operator="equal">
      <formula>"PENDIENTES"</formula>
    </cfRule>
    <cfRule type="cellIs" dxfId="5050" priority="5302" operator="equal">
      <formula>"NINGUNO"</formula>
    </cfRule>
  </conditionalFormatting>
  <conditionalFormatting sqref="H132">
    <cfRule type="notContainsBlanks" dxfId="5049" priority="5296">
      <formula>LEN(TRIM(H132))&gt;0</formula>
    </cfRule>
  </conditionalFormatting>
  <conditionalFormatting sqref="G132">
    <cfRule type="notContainsBlanks" dxfId="5048" priority="5295">
      <formula>LEN(TRIM(G132))&gt;0</formula>
    </cfRule>
  </conditionalFormatting>
  <conditionalFormatting sqref="F132">
    <cfRule type="notContainsBlanks" dxfId="5047" priority="5294">
      <formula>LEN(TRIM(F132))&gt;0</formula>
    </cfRule>
  </conditionalFormatting>
  <conditionalFormatting sqref="E132">
    <cfRule type="notContainsBlanks" dxfId="5046" priority="5293">
      <formula>LEN(TRIM(E132))&gt;0</formula>
    </cfRule>
  </conditionalFormatting>
  <conditionalFormatting sqref="D132">
    <cfRule type="notContainsBlanks" dxfId="5045" priority="5292">
      <formula>LEN(TRIM(D132))&gt;0</formula>
    </cfRule>
  </conditionalFormatting>
  <conditionalFormatting sqref="C132">
    <cfRule type="notContainsBlanks" dxfId="5044" priority="5291">
      <formula>LEN(TRIM(C132))&gt;0</formula>
    </cfRule>
  </conditionalFormatting>
  <conditionalFormatting sqref="T123">
    <cfRule type="cellIs" dxfId="5043" priority="5288" operator="equal">
      <formula>"NO"</formula>
    </cfRule>
    <cfRule type="cellIs" dxfId="5042" priority="5289" operator="equal">
      <formula>"SI"</formula>
    </cfRule>
  </conditionalFormatting>
  <conditionalFormatting sqref="N135">
    <cfRule type="expression" dxfId="5041" priority="5285">
      <formula>N135=" "</formula>
    </cfRule>
    <cfRule type="expression" dxfId="5040" priority="5286">
      <formula>N135="NO PRESENTÓ CERTIFICADO"</formula>
    </cfRule>
    <cfRule type="expression" dxfId="5039" priority="5287">
      <formula>N135="PRESENTÓ CERTIFICADO"</formula>
    </cfRule>
  </conditionalFormatting>
  <conditionalFormatting sqref="P135">
    <cfRule type="expression" dxfId="5038" priority="5272">
      <formula>Q135="NO SUBSANABLE"</formula>
    </cfRule>
    <cfRule type="expression" dxfId="5037" priority="5274">
      <formula>Q135="REQUERIMIENTOS SUBSANADOS"</formula>
    </cfRule>
    <cfRule type="expression" dxfId="5036" priority="5275">
      <formula>Q135="PENDIENTES POR SUBSANAR"</formula>
    </cfRule>
    <cfRule type="expression" dxfId="5035" priority="5280">
      <formula>Q135="SIN OBSERVACIÓN"</formula>
    </cfRule>
    <cfRule type="containsBlanks" dxfId="5034" priority="5281">
      <formula>LEN(TRIM(P135))=0</formula>
    </cfRule>
  </conditionalFormatting>
  <conditionalFormatting sqref="O135">
    <cfRule type="cellIs" dxfId="5033" priority="5273" operator="equal">
      <formula>"PENDIENTE POR DESCRIPCIÓN"</formula>
    </cfRule>
    <cfRule type="cellIs" dxfId="5032" priority="5277" operator="equal">
      <formula>"DESCRIPCIÓN INSUFICIENTE"</formula>
    </cfRule>
    <cfRule type="cellIs" dxfId="5031" priority="5278" operator="equal">
      <formula>"NO ESTÁ ACORDE A ITEM 5.2.1 (T.R.)"</formula>
    </cfRule>
    <cfRule type="cellIs" dxfId="5030" priority="5279" operator="equal">
      <formula>"ACORDE A ITEM 5.2.1 (T.R.)"</formula>
    </cfRule>
  </conditionalFormatting>
  <conditionalFormatting sqref="Q135">
    <cfRule type="containsBlanks" dxfId="5029" priority="5267">
      <formula>LEN(TRIM(Q135))=0</formula>
    </cfRule>
    <cfRule type="cellIs" dxfId="5028" priority="5276" operator="equal">
      <formula>"REQUERIMIENTOS SUBSANADOS"</formula>
    </cfRule>
    <cfRule type="containsText" dxfId="5027" priority="5282" operator="containsText" text="NO SUBSANABLE">
      <formula>NOT(ISERROR(SEARCH("NO SUBSANABLE",Q135)))</formula>
    </cfRule>
    <cfRule type="containsText" dxfId="5026" priority="5283" operator="containsText" text="PENDIENTES POR SUBSANAR">
      <formula>NOT(ISERROR(SEARCH("PENDIENTES POR SUBSANAR",Q135)))</formula>
    </cfRule>
    <cfRule type="containsText" dxfId="5025" priority="5284" operator="containsText" text="SIN OBSERVACIÓN">
      <formula>NOT(ISERROR(SEARCH("SIN OBSERVACIÓN",Q135)))</formula>
    </cfRule>
  </conditionalFormatting>
  <conditionalFormatting sqref="R135">
    <cfRule type="containsBlanks" dxfId="5024" priority="5266">
      <formula>LEN(TRIM(R135))=0</formula>
    </cfRule>
    <cfRule type="cellIs" dxfId="5023" priority="5268" operator="equal">
      <formula>"NO CUMPLEN CON LO SOLICITADO"</formula>
    </cfRule>
    <cfRule type="cellIs" dxfId="5022" priority="5269" operator="equal">
      <formula>"CUMPLEN CON LO SOLICITADO"</formula>
    </cfRule>
    <cfRule type="cellIs" dxfId="5021" priority="5270" operator="equal">
      <formula>"PENDIENTES"</formula>
    </cfRule>
    <cfRule type="cellIs" dxfId="5020" priority="5271" operator="equal">
      <formula>"NINGUNO"</formula>
    </cfRule>
  </conditionalFormatting>
  <conditionalFormatting sqref="H135">
    <cfRule type="notContainsBlanks" dxfId="5019" priority="5265">
      <formula>LEN(TRIM(H135))&gt;0</formula>
    </cfRule>
  </conditionalFormatting>
  <conditionalFormatting sqref="G135">
    <cfRule type="notContainsBlanks" dxfId="5018" priority="5264">
      <formula>LEN(TRIM(G135))&gt;0</formula>
    </cfRule>
  </conditionalFormatting>
  <conditionalFormatting sqref="F135">
    <cfRule type="notContainsBlanks" dxfId="5017" priority="5263">
      <formula>LEN(TRIM(F135))&gt;0</formula>
    </cfRule>
  </conditionalFormatting>
  <conditionalFormatting sqref="E135">
    <cfRule type="notContainsBlanks" dxfId="5016" priority="5262">
      <formula>LEN(TRIM(E135))&gt;0</formula>
    </cfRule>
  </conditionalFormatting>
  <conditionalFormatting sqref="D135">
    <cfRule type="notContainsBlanks" dxfId="5015" priority="5261">
      <formula>LEN(TRIM(D135))&gt;0</formula>
    </cfRule>
  </conditionalFormatting>
  <conditionalFormatting sqref="C135">
    <cfRule type="notContainsBlanks" dxfId="5014" priority="5260">
      <formula>LEN(TRIM(C135))&gt;0</formula>
    </cfRule>
  </conditionalFormatting>
  <conditionalFormatting sqref="I135">
    <cfRule type="notContainsBlanks" dxfId="5013" priority="5259">
      <formula>LEN(TRIM(I135))&gt;0</formula>
    </cfRule>
  </conditionalFormatting>
  <conditionalFormatting sqref="N19">
    <cfRule type="expression" dxfId="5012" priority="5256">
      <formula>N19=" "</formula>
    </cfRule>
    <cfRule type="expression" dxfId="5011" priority="5257">
      <formula>N19="NO PRESENTÓ CERTIFICADO"</formula>
    </cfRule>
    <cfRule type="expression" dxfId="5010" priority="5258">
      <formula>N19="PRESENTÓ CERTIFICADO"</formula>
    </cfRule>
  </conditionalFormatting>
  <conditionalFormatting sqref="O19">
    <cfRule type="cellIs" dxfId="5009" priority="5252" operator="equal">
      <formula>"PENDIENTE POR DESCRIPCIÓN"</formula>
    </cfRule>
    <cfRule type="cellIs" dxfId="5008" priority="5253" operator="equal">
      <formula>"DESCRIPCIÓN INSUFICIENTE"</formula>
    </cfRule>
    <cfRule type="cellIs" dxfId="5007" priority="5254" operator="equal">
      <formula>"NO ESTÁ ACORDE A ITEM 5.2.1 (T.R.)"</formula>
    </cfRule>
    <cfRule type="cellIs" dxfId="5006" priority="5255" operator="equal">
      <formula>"ACORDE A ITEM 5.2.1 (T.R.)"</formula>
    </cfRule>
  </conditionalFormatting>
  <conditionalFormatting sqref="Q19">
    <cfRule type="containsBlanks" dxfId="5005" priority="5243">
      <formula>LEN(TRIM(Q19))=0</formula>
    </cfRule>
    <cfRule type="cellIs" dxfId="5004" priority="5248" operator="equal">
      <formula>"REQUERIMIENTOS SUBSANADOS"</formula>
    </cfRule>
    <cfRule type="containsText" dxfId="5003" priority="5249" operator="containsText" text="NO SUBSANABLE">
      <formula>NOT(ISERROR(SEARCH("NO SUBSANABLE",Q19)))</formula>
    </cfRule>
    <cfRule type="containsText" dxfId="5002" priority="5250" operator="containsText" text="PENDIENTES POR SUBSANAR">
      <formula>NOT(ISERROR(SEARCH("PENDIENTES POR SUBSANAR",Q19)))</formula>
    </cfRule>
    <cfRule type="containsText" dxfId="5001" priority="5251" operator="containsText" text="SIN OBSERVACIÓN">
      <formula>NOT(ISERROR(SEARCH("SIN OBSERVACIÓN",Q19)))</formula>
    </cfRule>
  </conditionalFormatting>
  <conditionalFormatting sqref="R19">
    <cfRule type="containsBlanks" dxfId="5000" priority="5242">
      <formula>LEN(TRIM(R19))=0</formula>
    </cfRule>
    <cfRule type="cellIs" dxfId="4999" priority="5244" operator="equal">
      <formula>"NO CUMPLEN CON LO SOLICITADO"</formula>
    </cfRule>
    <cfRule type="cellIs" dxfId="4998" priority="5245" operator="equal">
      <formula>"CUMPLEN CON LO SOLICITADO"</formula>
    </cfRule>
    <cfRule type="cellIs" dxfId="4997" priority="5246" operator="equal">
      <formula>"PENDIENTES"</formula>
    </cfRule>
    <cfRule type="cellIs" dxfId="4996" priority="5247" operator="equal">
      <formula>"NINGUNO"</formula>
    </cfRule>
  </conditionalFormatting>
  <conditionalFormatting sqref="N38 N41">
    <cfRule type="expression" dxfId="4995" priority="5239">
      <formula>N38=" "</formula>
    </cfRule>
    <cfRule type="expression" dxfId="4994" priority="5240">
      <formula>N38="NO PRESENTÓ CERTIFICADO"</formula>
    </cfRule>
    <cfRule type="expression" dxfId="4993" priority="5241">
      <formula>N38="PRESENTÓ CERTIFICADO"</formula>
    </cfRule>
  </conditionalFormatting>
  <conditionalFormatting sqref="O38 O41">
    <cfRule type="cellIs" dxfId="4992" priority="5235" operator="equal">
      <formula>"PENDIENTE POR DESCRIPCIÓN"</formula>
    </cfRule>
    <cfRule type="cellIs" dxfId="4991" priority="5236" operator="equal">
      <formula>"DESCRIPCIÓN INSUFICIENTE"</formula>
    </cfRule>
    <cfRule type="cellIs" dxfId="4990" priority="5237" operator="equal">
      <formula>"NO ESTÁ ACORDE A ITEM 5.2.1 (T.R.)"</formula>
    </cfRule>
    <cfRule type="cellIs" dxfId="4989" priority="5238" operator="equal">
      <formula>"ACORDE A ITEM 5.2.1 (T.R.)"</formula>
    </cfRule>
  </conditionalFormatting>
  <conditionalFormatting sqref="P38">
    <cfRule type="expression" dxfId="4988" priority="5225">
      <formula>Q38="NO SUBSANABLE"</formula>
    </cfRule>
    <cfRule type="expression" dxfId="4987" priority="5226">
      <formula>Q38="REQUERIMIENTOS SUBSANADOS"</formula>
    </cfRule>
    <cfRule type="expression" dxfId="4986" priority="5227">
      <formula>Q38="PENDIENTES POR SUBSANAR"</formula>
    </cfRule>
    <cfRule type="expression" dxfId="4985" priority="5228">
      <formula>Q38="SIN OBSERVACIÓN"</formula>
    </cfRule>
    <cfRule type="containsBlanks" dxfId="4984" priority="5229">
      <formula>LEN(TRIM(P38))=0</formula>
    </cfRule>
  </conditionalFormatting>
  <conditionalFormatting sqref="P41">
    <cfRule type="expression" dxfId="4983" priority="5230">
      <formula>Q41="NO SUBSANABLE"</formula>
    </cfRule>
    <cfRule type="expression" dxfId="4982" priority="5231">
      <formula>Q41="REQUERIMIENTOS SUBSANADOS"</formula>
    </cfRule>
    <cfRule type="expression" dxfId="4981" priority="5232">
      <formula>Q41="PENDIENTES POR SUBSANAR"</formula>
    </cfRule>
    <cfRule type="expression" dxfId="4980" priority="5233">
      <formula>Q41="SIN OBSERVACIÓN"</formula>
    </cfRule>
    <cfRule type="containsBlanks" dxfId="4979" priority="5234">
      <formula>LEN(TRIM(P41))=0</formula>
    </cfRule>
  </conditionalFormatting>
  <conditionalFormatting sqref="P66">
    <cfRule type="expression" dxfId="4978" priority="5216">
      <formula>Q66="NO SUBSANABLE"</formula>
    </cfRule>
    <cfRule type="expression" dxfId="4977" priority="5217">
      <formula>Q66="REQUERIMIENTOS SUBSANADOS"</formula>
    </cfRule>
    <cfRule type="expression" dxfId="4976" priority="5218">
      <formula>Q66="PENDIENTES POR SUBSANAR"</formula>
    </cfRule>
    <cfRule type="expression" dxfId="4975" priority="5220">
      <formula>Q66="SIN OBSERVACIÓN"</formula>
    </cfRule>
    <cfRule type="containsBlanks" dxfId="4974" priority="5221">
      <formula>LEN(TRIM(P66))=0</formula>
    </cfRule>
  </conditionalFormatting>
  <conditionalFormatting sqref="Q66">
    <cfRule type="containsBlanks" dxfId="4973" priority="5215">
      <formula>LEN(TRIM(Q66))=0</formula>
    </cfRule>
    <cfRule type="cellIs" dxfId="4972" priority="5219" operator="equal">
      <formula>"REQUERIMIENTOS SUBSANADOS"</formula>
    </cfRule>
    <cfRule type="containsText" dxfId="4971" priority="5222" operator="containsText" text="NO SUBSANABLE">
      <formula>NOT(ISERROR(SEARCH("NO SUBSANABLE",Q66)))</formula>
    </cfRule>
    <cfRule type="containsText" dxfId="4970" priority="5223" operator="containsText" text="PENDIENTES POR SUBSANAR">
      <formula>NOT(ISERROR(SEARCH("PENDIENTES POR SUBSANAR",Q66)))</formula>
    </cfRule>
    <cfRule type="containsText" dxfId="4969" priority="5224" operator="containsText" text="SIN OBSERVACIÓN">
      <formula>NOT(ISERROR(SEARCH("SIN OBSERVACIÓN",Q66)))</formula>
    </cfRule>
  </conditionalFormatting>
  <conditionalFormatting sqref="J16">
    <cfRule type="cellIs" dxfId="4968" priority="5213" operator="equal">
      <formula>"NO CUMPLE"</formula>
    </cfRule>
    <cfRule type="cellIs" dxfId="4967" priority="5214" operator="equal">
      <formula>"CUMPLE"</formula>
    </cfRule>
  </conditionalFormatting>
  <conditionalFormatting sqref="J17:J18">
    <cfRule type="cellIs" dxfId="4966" priority="5211" operator="equal">
      <formula>"NO CUMPLE"</formula>
    </cfRule>
    <cfRule type="cellIs" dxfId="4965" priority="5212" operator="equal">
      <formula>"CUMPLE"</formula>
    </cfRule>
  </conditionalFormatting>
  <conditionalFormatting sqref="N343">
    <cfRule type="expression" dxfId="4964" priority="5208">
      <formula>N343=" "</formula>
    </cfRule>
    <cfRule type="expression" dxfId="4963" priority="5209">
      <formula>N343="NO PRESENTÓ CERTIFICADO"</formula>
    </cfRule>
    <cfRule type="expression" dxfId="4962" priority="5210">
      <formula>N343="PRESENTÓ CERTIFICADO"</formula>
    </cfRule>
  </conditionalFormatting>
  <conditionalFormatting sqref="P343">
    <cfRule type="expression" dxfId="4961" priority="5195">
      <formula>Q343="NO SUBSANABLE"</formula>
    </cfRule>
    <cfRule type="expression" dxfId="4960" priority="5197">
      <formula>Q343="REQUERIMIENTOS SUBSANADOS"</formula>
    </cfRule>
    <cfRule type="expression" dxfId="4959" priority="5198">
      <formula>Q343="PENDIENTES POR SUBSANAR"</formula>
    </cfRule>
    <cfRule type="expression" dxfId="4958" priority="5203">
      <formula>Q343="SIN OBSERVACIÓN"</formula>
    </cfRule>
    <cfRule type="containsBlanks" dxfId="4957" priority="5204">
      <formula>LEN(TRIM(P343))=0</formula>
    </cfRule>
  </conditionalFormatting>
  <conditionalFormatting sqref="O343">
    <cfRule type="cellIs" dxfId="4956" priority="5196" operator="equal">
      <formula>"PENDIENTE POR DESCRIPCIÓN"</formula>
    </cfRule>
    <cfRule type="cellIs" dxfId="4955" priority="5200" operator="equal">
      <formula>"DESCRIPCIÓN INSUFICIENTE"</formula>
    </cfRule>
    <cfRule type="cellIs" dxfId="4954" priority="5201" operator="equal">
      <formula>"NO ESTÁ ACORDE A ITEM 5.2.1 (T.R.)"</formula>
    </cfRule>
    <cfRule type="cellIs" dxfId="4953" priority="5202" operator="equal">
      <formula>"ACORDE A ITEM 5.2.1 (T.R.)"</formula>
    </cfRule>
  </conditionalFormatting>
  <conditionalFormatting sqref="Q343">
    <cfRule type="containsBlanks" dxfId="4952" priority="5190">
      <formula>LEN(TRIM(Q343))=0</formula>
    </cfRule>
    <cfRule type="cellIs" dxfId="4951" priority="5199" operator="equal">
      <formula>"REQUERIMIENTOS SUBSANADOS"</formula>
    </cfRule>
    <cfRule type="containsText" dxfId="4950" priority="5205" operator="containsText" text="NO SUBSANABLE">
      <formula>NOT(ISERROR(SEARCH("NO SUBSANABLE",Q343)))</formula>
    </cfRule>
    <cfRule type="containsText" dxfId="4949" priority="5206" operator="containsText" text="PENDIENTES POR SUBSANAR">
      <formula>NOT(ISERROR(SEARCH("PENDIENTES POR SUBSANAR",Q343)))</formula>
    </cfRule>
    <cfRule type="containsText" dxfId="4948" priority="5207" operator="containsText" text="SIN OBSERVACIÓN">
      <formula>NOT(ISERROR(SEARCH("SIN OBSERVACIÓN",Q343)))</formula>
    </cfRule>
  </conditionalFormatting>
  <conditionalFormatting sqref="R343">
    <cfRule type="containsBlanks" dxfId="4947" priority="5189">
      <formula>LEN(TRIM(R343))=0</formula>
    </cfRule>
    <cfRule type="cellIs" dxfId="4946" priority="5191" operator="equal">
      <formula>"NO CUMPLEN CON LO SOLICITADO"</formula>
    </cfRule>
    <cfRule type="cellIs" dxfId="4945" priority="5192" operator="equal">
      <formula>"CUMPLEN CON LO SOLICITADO"</formula>
    </cfRule>
    <cfRule type="cellIs" dxfId="4944" priority="5193" operator="equal">
      <formula>"PENDIENTES"</formula>
    </cfRule>
    <cfRule type="cellIs" dxfId="4943" priority="5194" operator="equal">
      <formula>"NINGUNO"</formula>
    </cfRule>
  </conditionalFormatting>
  <conditionalFormatting sqref="B358">
    <cfRule type="cellIs" dxfId="4942" priority="5187" operator="equal">
      <formula>"NO CUMPLE CON LA EXPERIENCIA REQUERIDA"</formula>
    </cfRule>
    <cfRule type="cellIs" dxfId="4941" priority="5188" operator="equal">
      <formula>"CUMPLE CON LA EXPERIENCIA REQUERIDA"</formula>
    </cfRule>
  </conditionalFormatting>
  <conditionalFormatting sqref="H343">
    <cfRule type="notContainsBlanks" dxfId="4940" priority="5186">
      <formula>LEN(TRIM(H343))&gt;0</formula>
    </cfRule>
  </conditionalFormatting>
  <conditionalFormatting sqref="G343">
    <cfRule type="notContainsBlanks" dxfId="4939" priority="5185">
      <formula>LEN(TRIM(G343))&gt;0</formula>
    </cfRule>
  </conditionalFormatting>
  <conditionalFormatting sqref="F343">
    <cfRule type="notContainsBlanks" dxfId="4938" priority="5184">
      <formula>LEN(TRIM(F343))&gt;0</formula>
    </cfRule>
  </conditionalFormatting>
  <conditionalFormatting sqref="E343">
    <cfRule type="notContainsBlanks" dxfId="4937" priority="5183">
      <formula>LEN(TRIM(E343))&gt;0</formula>
    </cfRule>
  </conditionalFormatting>
  <conditionalFormatting sqref="D343">
    <cfRule type="notContainsBlanks" dxfId="4936" priority="5182">
      <formula>LEN(TRIM(D343))&gt;0</formula>
    </cfRule>
  </conditionalFormatting>
  <conditionalFormatting sqref="C343">
    <cfRule type="notContainsBlanks" dxfId="4935" priority="5181">
      <formula>LEN(TRIM(C343))&gt;0</formula>
    </cfRule>
  </conditionalFormatting>
  <conditionalFormatting sqref="I343">
    <cfRule type="notContainsBlanks" dxfId="4934" priority="5180">
      <formula>LEN(TRIM(I343))&gt;0</formula>
    </cfRule>
  </conditionalFormatting>
  <conditionalFormatting sqref="N346 N349">
    <cfRule type="expression" dxfId="4933" priority="5177">
      <formula>N346=" "</formula>
    </cfRule>
    <cfRule type="expression" dxfId="4932" priority="5178">
      <formula>N346="NO PRESENTÓ CERTIFICADO"</formula>
    </cfRule>
    <cfRule type="expression" dxfId="4931" priority="5179">
      <formula>N346="PRESENTÓ CERTIFICADO"</formula>
    </cfRule>
  </conditionalFormatting>
  <conditionalFormatting sqref="P346 P349">
    <cfRule type="expression" dxfId="4930" priority="5164">
      <formula>Q346="NO SUBSANABLE"</formula>
    </cfRule>
    <cfRule type="expression" dxfId="4929" priority="5166">
      <formula>Q346="REQUERIMIENTOS SUBSANADOS"</formula>
    </cfRule>
    <cfRule type="expression" dxfId="4928" priority="5167">
      <formula>Q346="PENDIENTES POR SUBSANAR"</formula>
    </cfRule>
    <cfRule type="expression" dxfId="4927" priority="5172">
      <formula>Q346="SIN OBSERVACIÓN"</formula>
    </cfRule>
    <cfRule type="containsBlanks" dxfId="4926" priority="5173">
      <formula>LEN(TRIM(P346))=0</formula>
    </cfRule>
  </conditionalFormatting>
  <conditionalFormatting sqref="O346 O349">
    <cfRule type="cellIs" dxfId="4925" priority="5165" operator="equal">
      <formula>"PENDIENTE POR DESCRIPCIÓN"</formula>
    </cfRule>
    <cfRule type="cellIs" dxfId="4924" priority="5169" operator="equal">
      <formula>"DESCRIPCIÓN INSUFICIENTE"</formula>
    </cfRule>
    <cfRule type="cellIs" dxfId="4923" priority="5170" operator="equal">
      <formula>"NO ESTÁ ACORDE A ITEM 5.2.1 (T.R.)"</formula>
    </cfRule>
    <cfRule type="cellIs" dxfId="4922" priority="5171" operator="equal">
      <formula>"ACORDE A ITEM 5.2.1 (T.R.)"</formula>
    </cfRule>
  </conditionalFormatting>
  <conditionalFormatting sqref="Q346 Q349">
    <cfRule type="containsBlanks" dxfId="4921" priority="5159">
      <formula>LEN(TRIM(Q346))=0</formula>
    </cfRule>
    <cfRule type="cellIs" dxfId="4920" priority="5168" operator="equal">
      <formula>"REQUERIMIENTOS SUBSANADOS"</formula>
    </cfRule>
    <cfRule type="containsText" dxfId="4919" priority="5174" operator="containsText" text="NO SUBSANABLE">
      <formula>NOT(ISERROR(SEARCH("NO SUBSANABLE",Q346)))</formula>
    </cfRule>
    <cfRule type="containsText" dxfId="4918" priority="5175" operator="containsText" text="PENDIENTES POR SUBSANAR">
      <formula>NOT(ISERROR(SEARCH("PENDIENTES POR SUBSANAR",Q346)))</formula>
    </cfRule>
    <cfRule type="containsText" dxfId="4917" priority="5176" operator="containsText" text="SIN OBSERVACIÓN">
      <formula>NOT(ISERROR(SEARCH("SIN OBSERVACIÓN",Q346)))</formula>
    </cfRule>
  </conditionalFormatting>
  <conditionalFormatting sqref="R346 R349">
    <cfRule type="containsBlanks" dxfId="4916" priority="5158">
      <formula>LEN(TRIM(R346))=0</formula>
    </cfRule>
    <cfRule type="cellIs" dxfId="4915" priority="5160" operator="equal">
      <formula>"NO CUMPLEN CON LO SOLICITADO"</formula>
    </cfRule>
    <cfRule type="cellIs" dxfId="4914" priority="5161" operator="equal">
      <formula>"CUMPLEN CON LO SOLICITADO"</formula>
    </cfRule>
    <cfRule type="cellIs" dxfId="4913" priority="5162" operator="equal">
      <formula>"PENDIENTES"</formula>
    </cfRule>
    <cfRule type="cellIs" dxfId="4912" priority="5163" operator="equal">
      <formula>"NINGUNO"</formula>
    </cfRule>
  </conditionalFormatting>
  <conditionalFormatting sqref="H346 H349">
    <cfRule type="notContainsBlanks" dxfId="4911" priority="5157">
      <formula>LEN(TRIM(H346))&gt;0</formula>
    </cfRule>
  </conditionalFormatting>
  <conditionalFormatting sqref="G346 G349">
    <cfRule type="notContainsBlanks" dxfId="4910" priority="5156">
      <formula>LEN(TRIM(G346))&gt;0</formula>
    </cfRule>
  </conditionalFormatting>
  <conditionalFormatting sqref="F346 F349">
    <cfRule type="notContainsBlanks" dxfId="4909" priority="5155">
      <formula>LEN(TRIM(F346))&gt;0</formula>
    </cfRule>
  </conditionalFormatting>
  <conditionalFormatting sqref="E346 E349">
    <cfRule type="notContainsBlanks" dxfId="4908" priority="5154">
      <formula>LEN(TRIM(E346))&gt;0</formula>
    </cfRule>
  </conditionalFormatting>
  <conditionalFormatting sqref="D346 D349">
    <cfRule type="notContainsBlanks" dxfId="4907" priority="5153">
      <formula>LEN(TRIM(D346))&gt;0</formula>
    </cfRule>
  </conditionalFormatting>
  <conditionalFormatting sqref="C346 C349">
    <cfRule type="notContainsBlanks" dxfId="4906" priority="5152">
      <formula>LEN(TRIM(C346))&gt;0</formula>
    </cfRule>
  </conditionalFormatting>
  <conditionalFormatting sqref="I346 I349">
    <cfRule type="notContainsBlanks" dxfId="4905" priority="5151">
      <formula>LEN(TRIM(I346))&gt;0</formula>
    </cfRule>
  </conditionalFormatting>
  <conditionalFormatting sqref="N352">
    <cfRule type="expression" dxfId="4904" priority="5148">
      <formula>N352=" "</formula>
    </cfRule>
    <cfRule type="expression" dxfId="4903" priority="5149">
      <formula>N352="NO PRESENTÓ CERTIFICADO"</formula>
    </cfRule>
    <cfRule type="expression" dxfId="4902" priority="5150">
      <formula>N352="PRESENTÓ CERTIFICADO"</formula>
    </cfRule>
  </conditionalFormatting>
  <conditionalFormatting sqref="P352">
    <cfRule type="expression" dxfId="4901" priority="5135">
      <formula>Q352="NO SUBSANABLE"</formula>
    </cfRule>
    <cfRule type="expression" dxfId="4900" priority="5137">
      <formula>Q352="REQUERIMIENTOS SUBSANADOS"</formula>
    </cfRule>
    <cfRule type="expression" dxfId="4899" priority="5138">
      <formula>Q352="PENDIENTES POR SUBSANAR"</formula>
    </cfRule>
    <cfRule type="expression" dxfId="4898" priority="5143">
      <formula>Q352="SIN OBSERVACIÓN"</formula>
    </cfRule>
    <cfRule type="containsBlanks" dxfId="4897" priority="5144">
      <formula>LEN(TRIM(P352))=0</formula>
    </cfRule>
  </conditionalFormatting>
  <conditionalFormatting sqref="O352">
    <cfRule type="cellIs" dxfId="4896" priority="5136" operator="equal">
      <formula>"PENDIENTE POR DESCRIPCIÓN"</formula>
    </cfRule>
    <cfRule type="cellIs" dxfId="4895" priority="5140" operator="equal">
      <formula>"DESCRIPCIÓN INSUFICIENTE"</formula>
    </cfRule>
    <cfRule type="cellIs" dxfId="4894" priority="5141" operator="equal">
      <formula>"NO ESTÁ ACORDE A ITEM 5.2.1 (T.R.)"</formula>
    </cfRule>
    <cfRule type="cellIs" dxfId="4893" priority="5142" operator="equal">
      <formula>"ACORDE A ITEM 5.2.1 (T.R.)"</formula>
    </cfRule>
  </conditionalFormatting>
  <conditionalFormatting sqref="Q352">
    <cfRule type="containsBlanks" dxfId="4892" priority="5130">
      <formula>LEN(TRIM(Q352))=0</formula>
    </cfRule>
    <cfRule type="cellIs" dxfId="4891" priority="5139" operator="equal">
      <formula>"REQUERIMIENTOS SUBSANADOS"</formula>
    </cfRule>
    <cfRule type="containsText" dxfId="4890" priority="5145" operator="containsText" text="NO SUBSANABLE">
      <formula>NOT(ISERROR(SEARCH("NO SUBSANABLE",Q352)))</formula>
    </cfRule>
    <cfRule type="containsText" dxfId="4889" priority="5146" operator="containsText" text="PENDIENTES POR SUBSANAR">
      <formula>NOT(ISERROR(SEARCH("PENDIENTES POR SUBSANAR",Q352)))</formula>
    </cfRule>
    <cfRule type="containsText" dxfId="4888" priority="5147" operator="containsText" text="SIN OBSERVACIÓN">
      <formula>NOT(ISERROR(SEARCH("SIN OBSERVACIÓN",Q352)))</formula>
    </cfRule>
  </conditionalFormatting>
  <conditionalFormatting sqref="R352">
    <cfRule type="containsBlanks" dxfId="4887" priority="5129">
      <formula>LEN(TRIM(R352))=0</formula>
    </cfRule>
    <cfRule type="cellIs" dxfId="4886" priority="5131" operator="equal">
      <formula>"NO CUMPLEN CON LO SOLICITADO"</formula>
    </cfRule>
    <cfRule type="cellIs" dxfId="4885" priority="5132" operator="equal">
      <formula>"CUMPLEN CON LO SOLICITADO"</formula>
    </cfRule>
    <cfRule type="cellIs" dxfId="4884" priority="5133" operator="equal">
      <formula>"PENDIENTES"</formula>
    </cfRule>
    <cfRule type="cellIs" dxfId="4883" priority="5134" operator="equal">
      <formula>"NINGUNO"</formula>
    </cfRule>
  </conditionalFormatting>
  <conditionalFormatting sqref="H352">
    <cfRule type="notContainsBlanks" dxfId="4882" priority="5128">
      <formula>LEN(TRIM(H352))&gt;0</formula>
    </cfRule>
  </conditionalFormatting>
  <conditionalFormatting sqref="G352">
    <cfRule type="notContainsBlanks" dxfId="4881" priority="5127">
      <formula>LEN(TRIM(G352))&gt;0</formula>
    </cfRule>
  </conditionalFormatting>
  <conditionalFormatting sqref="F352">
    <cfRule type="notContainsBlanks" dxfId="4880" priority="5126">
      <formula>LEN(TRIM(F352))&gt;0</formula>
    </cfRule>
  </conditionalFormatting>
  <conditionalFormatting sqref="E352">
    <cfRule type="notContainsBlanks" dxfId="4879" priority="5125">
      <formula>LEN(TRIM(E352))&gt;0</formula>
    </cfRule>
  </conditionalFormatting>
  <conditionalFormatting sqref="D352">
    <cfRule type="notContainsBlanks" dxfId="4878" priority="5124">
      <formula>LEN(TRIM(D352))&gt;0</formula>
    </cfRule>
  </conditionalFormatting>
  <conditionalFormatting sqref="C352">
    <cfRule type="notContainsBlanks" dxfId="4877" priority="5123">
      <formula>LEN(TRIM(C352))&gt;0</formula>
    </cfRule>
  </conditionalFormatting>
  <conditionalFormatting sqref="I352">
    <cfRule type="notContainsBlanks" dxfId="4876" priority="5122">
      <formula>LEN(TRIM(I352))&gt;0</formula>
    </cfRule>
  </conditionalFormatting>
  <conditionalFormatting sqref="T343">
    <cfRule type="cellIs" dxfId="4875" priority="5120" operator="equal">
      <formula>"NO"</formula>
    </cfRule>
    <cfRule type="cellIs" dxfId="4874" priority="5121" operator="equal">
      <formula>"SI"</formula>
    </cfRule>
  </conditionalFormatting>
  <conditionalFormatting sqref="N355">
    <cfRule type="expression" dxfId="4873" priority="5117">
      <formula>N355=" "</formula>
    </cfRule>
    <cfRule type="expression" dxfId="4872" priority="5118">
      <formula>N355="NO PRESENTÓ CERTIFICADO"</formula>
    </cfRule>
    <cfRule type="expression" dxfId="4871" priority="5119">
      <formula>N355="PRESENTÓ CERTIFICADO"</formula>
    </cfRule>
  </conditionalFormatting>
  <conditionalFormatting sqref="P355">
    <cfRule type="expression" dxfId="4870" priority="5104">
      <formula>Q355="NO SUBSANABLE"</formula>
    </cfRule>
    <cfRule type="expression" dxfId="4869" priority="5106">
      <formula>Q355="REQUERIMIENTOS SUBSANADOS"</formula>
    </cfRule>
    <cfRule type="expression" dxfId="4868" priority="5107">
      <formula>Q355="PENDIENTES POR SUBSANAR"</formula>
    </cfRule>
    <cfRule type="expression" dxfId="4867" priority="5112">
      <formula>Q355="SIN OBSERVACIÓN"</formula>
    </cfRule>
    <cfRule type="containsBlanks" dxfId="4866" priority="5113">
      <formula>LEN(TRIM(P355))=0</formula>
    </cfRule>
  </conditionalFormatting>
  <conditionalFormatting sqref="O355">
    <cfRule type="cellIs" dxfId="4865" priority="5105" operator="equal">
      <formula>"PENDIENTE POR DESCRIPCIÓN"</formula>
    </cfRule>
    <cfRule type="cellIs" dxfId="4864" priority="5109" operator="equal">
      <formula>"DESCRIPCIÓN INSUFICIENTE"</formula>
    </cfRule>
    <cfRule type="cellIs" dxfId="4863" priority="5110" operator="equal">
      <formula>"NO ESTÁ ACORDE A ITEM 5.2.1 (T.R.)"</formula>
    </cfRule>
    <cfRule type="cellIs" dxfId="4862" priority="5111" operator="equal">
      <formula>"ACORDE A ITEM 5.2.1 (T.R.)"</formula>
    </cfRule>
  </conditionalFormatting>
  <conditionalFormatting sqref="Q355">
    <cfRule type="containsBlanks" dxfId="4861" priority="5099">
      <formula>LEN(TRIM(Q355))=0</formula>
    </cfRule>
    <cfRule type="cellIs" dxfId="4860" priority="5108" operator="equal">
      <formula>"REQUERIMIENTOS SUBSANADOS"</formula>
    </cfRule>
    <cfRule type="containsText" dxfId="4859" priority="5114" operator="containsText" text="NO SUBSANABLE">
      <formula>NOT(ISERROR(SEARCH("NO SUBSANABLE",Q355)))</formula>
    </cfRule>
    <cfRule type="containsText" dxfId="4858" priority="5115" operator="containsText" text="PENDIENTES POR SUBSANAR">
      <formula>NOT(ISERROR(SEARCH("PENDIENTES POR SUBSANAR",Q355)))</formula>
    </cfRule>
    <cfRule type="containsText" dxfId="4857" priority="5116" operator="containsText" text="SIN OBSERVACIÓN">
      <formula>NOT(ISERROR(SEARCH("SIN OBSERVACIÓN",Q355)))</formula>
    </cfRule>
  </conditionalFormatting>
  <conditionalFormatting sqref="R355">
    <cfRule type="containsBlanks" dxfId="4856" priority="5098">
      <formula>LEN(TRIM(R355))=0</formula>
    </cfRule>
    <cfRule type="cellIs" dxfId="4855" priority="5100" operator="equal">
      <formula>"NO CUMPLEN CON LO SOLICITADO"</formula>
    </cfRule>
    <cfRule type="cellIs" dxfId="4854" priority="5101" operator="equal">
      <formula>"CUMPLEN CON LO SOLICITADO"</formula>
    </cfRule>
    <cfRule type="cellIs" dxfId="4853" priority="5102" operator="equal">
      <formula>"PENDIENTES"</formula>
    </cfRule>
    <cfRule type="cellIs" dxfId="4852" priority="5103" operator="equal">
      <formula>"NINGUNO"</formula>
    </cfRule>
  </conditionalFormatting>
  <conditionalFormatting sqref="H355">
    <cfRule type="notContainsBlanks" dxfId="4851" priority="5097">
      <formula>LEN(TRIM(H355))&gt;0</formula>
    </cfRule>
  </conditionalFormatting>
  <conditionalFormatting sqref="G355">
    <cfRule type="notContainsBlanks" dxfId="4850" priority="5096">
      <formula>LEN(TRIM(G355))&gt;0</formula>
    </cfRule>
  </conditionalFormatting>
  <conditionalFormatting sqref="F355">
    <cfRule type="notContainsBlanks" dxfId="4849" priority="5095">
      <formula>LEN(TRIM(F355))&gt;0</formula>
    </cfRule>
  </conditionalFormatting>
  <conditionalFormatting sqref="E355">
    <cfRule type="notContainsBlanks" dxfId="4848" priority="5094">
      <formula>LEN(TRIM(E355))&gt;0</formula>
    </cfRule>
  </conditionalFormatting>
  <conditionalFormatting sqref="D355">
    <cfRule type="notContainsBlanks" dxfId="4847" priority="5093">
      <formula>LEN(TRIM(D355))&gt;0</formula>
    </cfRule>
  </conditionalFormatting>
  <conditionalFormatting sqref="C355">
    <cfRule type="notContainsBlanks" dxfId="4846" priority="5092">
      <formula>LEN(TRIM(C355))&gt;0</formula>
    </cfRule>
  </conditionalFormatting>
  <conditionalFormatting sqref="I355">
    <cfRule type="notContainsBlanks" dxfId="4845" priority="5091">
      <formula>LEN(TRIM(I355))&gt;0</formula>
    </cfRule>
  </conditionalFormatting>
  <conditionalFormatting sqref="N365">
    <cfRule type="expression" dxfId="4844" priority="5088">
      <formula>N365=" "</formula>
    </cfRule>
    <cfRule type="expression" dxfId="4843" priority="5089">
      <formula>N365="NO PRESENTÓ CERTIFICADO"</formula>
    </cfRule>
    <cfRule type="expression" dxfId="4842" priority="5090">
      <formula>N365="PRESENTÓ CERTIFICADO"</formula>
    </cfRule>
  </conditionalFormatting>
  <conditionalFormatting sqref="P365">
    <cfRule type="expression" dxfId="4841" priority="5075">
      <formula>Q365="NO SUBSANABLE"</formula>
    </cfRule>
    <cfRule type="expression" dxfId="4840" priority="5077">
      <formula>Q365="REQUERIMIENTOS SUBSANADOS"</formula>
    </cfRule>
    <cfRule type="expression" dxfId="4839" priority="5078">
      <formula>Q365="PENDIENTES POR SUBSANAR"</formula>
    </cfRule>
    <cfRule type="expression" dxfId="4838" priority="5083">
      <formula>Q365="SIN OBSERVACIÓN"</formula>
    </cfRule>
    <cfRule type="containsBlanks" dxfId="4837" priority="5084">
      <formula>LEN(TRIM(P365))=0</formula>
    </cfRule>
  </conditionalFormatting>
  <conditionalFormatting sqref="O365">
    <cfRule type="cellIs" dxfId="4836" priority="5076" operator="equal">
      <formula>"PENDIENTE POR DESCRIPCIÓN"</formula>
    </cfRule>
    <cfRule type="cellIs" dxfId="4835" priority="5080" operator="equal">
      <formula>"DESCRIPCIÓN INSUFICIENTE"</formula>
    </cfRule>
    <cfRule type="cellIs" dxfId="4834" priority="5081" operator="equal">
      <formula>"NO ESTÁ ACORDE A ITEM 5.2.1 (T.R.)"</formula>
    </cfRule>
    <cfRule type="cellIs" dxfId="4833" priority="5082" operator="equal">
      <formula>"ACORDE A ITEM 5.2.1 (T.R.)"</formula>
    </cfRule>
  </conditionalFormatting>
  <conditionalFormatting sqref="Q365">
    <cfRule type="containsBlanks" dxfId="4832" priority="5070">
      <formula>LEN(TRIM(Q365))=0</formula>
    </cfRule>
    <cfRule type="cellIs" dxfId="4831" priority="5079" operator="equal">
      <formula>"REQUERIMIENTOS SUBSANADOS"</formula>
    </cfRule>
    <cfRule type="containsText" dxfId="4830" priority="5085" operator="containsText" text="NO SUBSANABLE">
      <formula>NOT(ISERROR(SEARCH("NO SUBSANABLE",Q365)))</formula>
    </cfRule>
    <cfRule type="containsText" dxfId="4829" priority="5086" operator="containsText" text="PENDIENTES POR SUBSANAR">
      <formula>NOT(ISERROR(SEARCH("PENDIENTES POR SUBSANAR",Q365)))</formula>
    </cfRule>
    <cfRule type="containsText" dxfId="4828" priority="5087" operator="containsText" text="SIN OBSERVACIÓN">
      <formula>NOT(ISERROR(SEARCH("SIN OBSERVACIÓN",Q365)))</formula>
    </cfRule>
  </conditionalFormatting>
  <conditionalFormatting sqref="R365">
    <cfRule type="containsBlanks" dxfId="4827" priority="5069">
      <formula>LEN(TRIM(R365))=0</formula>
    </cfRule>
    <cfRule type="cellIs" dxfId="4826" priority="5071" operator="equal">
      <formula>"NO CUMPLEN CON LO SOLICITADO"</formula>
    </cfRule>
    <cfRule type="cellIs" dxfId="4825" priority="5072" operator="equal">
      <formula>"CUMPLEN CON LO SOLICITADO"</formula>
    </cfRule>
    <cfRule type="cellIs" dxfId="4824" priority="5073" operator="equal">
      <formula>"PENDIENTES"</formula>
    </cfRule>
    <cfRule type="cellIs" dxfId="4823" priority="5074" operator="equal">
      <formula>"NINGUNO"</formula>
    </cfRule>
  </conditionalFormatting>
  <conditionalFormatting sqref="B380">
    <cfRule type="cellIs" dxfId="4822" priority="5067" operator="equal">
      <formula>"NO CUMPLE CON LA EXPERIENCIA REQUERIDA"</formula>
    </cfRule>
    <cfRule type="cellIs" dxfId="4821" priority="5068" operator="equal">
      <formula>"CUMPLE CON LA EXPERIENCIA REQUERIDA"</formula>
    </cfRule>
  </conditionalFormatting>
  <conditionalFormatting sqref="H365">
    <cfRule type="notContainsBlanks" dxfId="4820" priority="5066">
      <formula>LEN(TRIM(H365))&gt;0</formula>
    </cfRule>
  </conditionalFormatting>
  <conditionalFormatting sqref="G365">
    <cfRule type="notContainsBlanks" dxfId="4819" priority="5065">
      <formula>LEN(TRIM(G365))&gt;0</formula>
    </cfRule>
  </conditionalFormatting>
  <conditionalFormatting sqref="F365">
    <cfRule type="notContainsBlanks" dxfId="4818" priority="5064">
      <formula>LEN(TRIM(F365))&gt;0</formula>
    </cfRule>
  </conditionalFormatting>
  <conditionalFormatting sqref="E365">
    <cfRule type="notContainsBlanks" dxfId="4817" priority="5063">
      <formula>LEN(TRIM(E365))&gt;0</formula>
    </cfRule>
  </conditionalFormatting>
  <conditionalFormatting sqref="D365">
    <cfRule type="notContainsBlanks" dxfId="4816" priority="5062">
      <formula>LEN(TRIM(D365))&gt;0</formula>
    </cfRule>
  </conditionalFormatting>
  <conditionalFormatting sqref="C365">
    <cfRule type="notContainsBlanks" dxfId="4815" priority="5061">
      <formula>LEN(TRIM(C365))&gt;0</formula>
    </cfRule>
  </conditionalFormatting>
  <conditionalFormatting sqref="I365">
    <cfRule type="notContainsBlanks" dxfId="4814" priority="5060">
      <formula>LEN(TRIM(I365))&gt;0</formula>
    </cfRule>
  </conditionalFormatting>
  <conditionalFormatting sqref="N368 N371">
    <cfRule type="expression" dxfId="4813" priority="5057">
      <formula>N368=" "</formula>
    </cfRule>
    <cfRule type="expression" dxfId="4812" priority="5058">
      <formula>N368="NO PRESENTÓ CERTIFICADO"</formula>
    </cfRule>
    <cfRule type="expression" dxfId="4811" priority="5059">
      <formula>N368="PRESENTÓ CERTIFICADO"</formula>
    </cfRule>
  </conditionalFormatting>
  <conditionalFormatting sqref="P368 P371">
    <cfRule type="expression" dxfId="4810" priority="5044">
      <formula>Q368="NO SUBSANABLE"</formula>
    </cfRule>
    <cfRule type="expression" dxfId="4809" priority="5046">
      <formula>Q368="REQUERIMIENTOS SUBSANADOS"</formula>
    </cfRule>
    <cfRule type="expression" dxfId="4808" priority="5047">
      <formula>Q368="PENDIENTES POR SUBSANAR"</formula>
    </cfRule>
    <cfRule type="expression" dxfId="4807" priority="5052">
      <formula>Q368="SIN OBSERVACIÓN"</formula>
    </cfRule>
    <cfRule type="containsBlanks" dxfId="4806" priority="5053">
      <formula>LEN(TRIM(P368))=0</formula>
    </cfRule>
  </conditionalFormatting>
  <conditionalFormatting sqref="O368 O371">
    <cfRule type="cellIs" dxfId="4805" priority="5045" operator="equal">
      <formula>"PENDIENTE POR DESCRIPCIÓN"</formula>
    </cfRule>
    <cfRule type="cellIs" dxfId="4804" priority="5049" operator="equal">
      <formula>"DESCRIPCIÓN INSUFICIENTE"</formula>
    </cfRule>
    <cfRule type="cellIs" dxfId="4803" priority="5050" operator="equal">
      <formula>"NO ESTÁ ACORDE A ITEM 5.2.1 (T.R.)"</formula>
    </cfRule>
    <cfRule type="cellIs" dxfId="4802" priority="5051" operator="equal">
      <formula>"ACORDE A ITEM 5.2.1 (T.R.)"</formula>
    </cfRule>
  </conditionalFormatting>
  <conditionalFormatting sqref="Q368 Q371">
    <cfRule type="containsBlanks" dxfId="4801" priority="5039">
      <formula>LEN(TRIM(Q368))=0</formula>
    </cfRule>
    <cfRule type="cellIs" dxfId="4800" priority="5048" operator="equal">
      <formula>"REQUERIMIENTOS SUBSANADOS"</formula>
    </cfRule>
    <cfRule type="containsText" dxfId="4799" priority="5054" operator="containsText" text="NO SUBSANABLE">
      <formula>NOT(ISERROR(SEARCH("NO SUBSANABLE",Q368)))</formula>
    </cfRule>
    <cfRule type="containsText" dxfId="4798" priority="5055" operator="containsText" text="PENDIENTES POR SUBSANAR">
      <formula>NOT(ISERROR(SEARCH("PENDIENTES POR SUBSANAR",Q368)))</formula>
    </cfRule>
    <cfRule type="containsText" dxfId="4797" priority="5056" operator="containsText" text="SIN OBSERVACIÓN">
      <formula>NOT(ISERROR(SEARCH("SIN OBSERVACIÓN",Q368)))</formula>
    </cfRule>
  </conditionalFormatting>
  <conditionalFormatting sqref="R368 R371">
    <cfRule type="containsBlanks" dxfId="4796" priority="5038">
      <formula>LEN(TRIM(R368))=0</formula>
    </cfRule>
    <cfRule type="cellIs" dxfId="4795" priority="5040" operator="equal">
      <formula>"NO CUMPLEN CON LO SOLICITADO"</formula>
    </cfRule>
    <cfRule type="cellIs" dxfId="4794" priority="5041" operator="equal">
      <formula>"CUMPLEN CON LO SOLICITADO"</formula>
    </cfRule>
    <cfRule type="cellIs" dxfId="4793" priority="5042" operator="equal">
      <formula>"PENDIENTES"</formula>
    </cfRule>
    <cfRule type="cellIs" dxfId="4792" priority="5043" operator="equal">
      <formula>"NINGUNO"</formula>
    </cfRule>
  </conditionalFormatting>
  <conditionalFormatting sqref="H368 H371">
    <cfRule type="notContainsBlanks" dxfId="4791" priority="5037">
      <formula>LEN(TRIM(H368))&gt;0</formula>
    </cfRule>
  </conditionalFormatting>
  <conditionalFormatting sqref="G368 G371">
    <cfRule type="notContainsBlanks" dxfId="4790" priority="5036">
      <formula>LEN(TRIM(G368))&gt;0</formula>
    </cfRule>
  </conditionalFormatting>
  <conditionalFormatting sqref="F368 F371">
    <cfRule type="notContainsBlanks" dxfId="4789" priority="5035">
      <formula>LEN(TRIM(F368))&gt;0</formula>
    </cfRule>
  </conditionalFormatting>
  <conditionalFormatting sqref="E368 E371">
    <cfRule type="notContainsBlanks" dxfId="4788" priority="5034">
      <formula>LEN(TRIM(E368))&gt;0</formula>
    </cfRule>
  </conditionalFormatting>
  <conditionalFormatting sqref="D368 D371">
    <cfRule type="notContainsBlanks" dxfId="4787" priority="5033">
      <formula>LEN(TRIM(D368))&gt;0</formula>
    </cfRule>
  </conditionalFormatting>
  <conditionalFormatting sqref="C368 C371">
    <cfRule type="notContainsBlanks" dxfId="4786" priority="5032">
      <formula>LEN(TRIM(C368))&gt;0</formula>
    </cfRule>
  </conditionalFormatting>
  <conditionalFormatting sqref="I368 I371">
    <cfRule type="notContainsBlanks" dxfId="4785" priority="5031">
      <formula>LEN(TRIM(I368))&gt;0</formula>
    </cfRule>
  </conditionalFormatting>
  <conditionalFormatting sqref="N374">
    <cfRule type="expression" dxfId="4784" priority="5028">
      <formula>N374=" "</formula>
    </cfRule>
    <cfRule type="expression" dxfId="4783" priority="5029">
      <formula>N374="NO PRESENTÓ CERTIFICADO"</formula>
    </cfRule>
    <cfRule type="expression" dxfId="4782" priority="5030">
      <formula>N374="PRESENTÓ CERTIFICADO"</formula>
    </cfRule>
  </conditionalFormatting>
  <conditionalFormatting sqref="P374">
    <cfRule type="expression" dxfId="4781" priority="5015">
      <formula>Q374="NO SUBSANABLE"</formula>
    </cfRule>
    <cfRule type="expression" dxfId="4780" priority="5017">
      <formula>Q374="REQUERIMIENTOS SUBSANADOS"</formula>
    </cfRule>
    <cfRule type="expression" dxfId="4779" priority="5018">
      <formula>Q374="PENDIENTES POR SUBSANAR"</formula>
    </cfRule>
    <cfRule type="expression" dxfId="4778" priority="5023">
      <formula>Q374="SIN OBSERVACIÓN"</formula>
    </cfRule>
    <cfRule type="containsBlanks" dxfId="4777" priority="5024">
      <formula>LEN(TRIM(P374))=0</formula>
    </cfRule>
  </conditionalFormatting>
  <conditionalFormatting sqref="O374">
    <cfRule type="cellIs" dxfId="4776" priority="5016" operator="equal">
      <formula>"PENDIENTE POR DESCRIPCIÓN"</formula>
    </cfRule>
    <cfRule type="cellIs" dxfId="4775" priority="5020" operator="equal">
      <formula>"DESCRIPCIÓN INSUFICIENTE"</formula>
    </cfRule>
    <cfRule type="cellIs" dxfId="4774" priority="5021" operator="equal">
      <formula>"NO ESTÁ ACORDE A ITEM 5.2.1 (T.R.)"</formula>
    </cfRule>
    <cfRule type="cellIs" dxfId="4773" priority="5022" operator="equal">
      <formula>"ACORDE A ITEM 5.2.1 (T.R.)"</formula>
    </cfRule>
  </conditionalFormatting>
  <conditionalFormatting sqref="Q374">
    <cfRule type="containsBlanks" dxfId="4772" priority="5010">
      <formula>LEN(TRIM(Q374))=0</formula>
    </cfRule>
    <cfRule type="cellIs" dxfId="4771" priority="5019" operator="equal">
      <formula>"REQUERIMIENTOS SUBSANADOS"</formula>
    </cfRule>
    <cfRule type="containsText" dxfId="4770" priority="5025" operator="containsText" text="NO SUBSANABLE">
      <formula>NOT(ISERROR(SEARCH("NO SUBSANABLE",Q374)))</formula>
    </cfRule>
    <cfRule type="containsText" dxfId="4769" priority="5026" operator="containsText" text="PENDIENTES POR SUBSANAR">
      <formula>NOT(ISERROR(SEARCH("PENDIENTES POR SUBSANAR",Q374)))</formula>
    </cfRule>
    <cfRule type="containsText" dxfId="4768" priority="5027" operator="containsText" text="SIN OBSERVACIÓN">
      <formula>NOT(ISERROR(SEARCH("SIN OBSERVACIÓN",Q374)))</formula>
    </cfRule>
  </conditionalFormatting>
  <conditionalFormatting sqref="R374">
    <cfRule type="containsBlanks" dxfId="4767" priority="5009">
      <formula>LEN(TRIM(R374))=0</formula>
    </cfRule>
    <cfRule type="cellIs" dxfId="4766" priority="5011" operator="equal">
      <formula>"NO CUMPLEN CON LO SOLICITADO"</formula>
    </cfRule>
    <cfRule type="cellIs" dxfId="4765" priority="5012" operator="equal">
      <formula>"CUMPLEN CON LO SOLICITADO"</formula>
    </cfRule>
    <cfRule type="cellIs" dxfId="4764" priority="5013" operator="equal">
      <formula>"PENDIENTES"</formula>
    </cfRule>
    <cfRule type="cellIs" dxfId="4763" priority="5014" operator="equal">
      <formula>"NINGUNO"</formula>
    </cfRule>
  </conditionalFormatting>
  <conditionalFormatting sqref="H374">
    <cfRule type="notContainsBlanks" dxfId="4762" priority="5008">
      <formula>LEN(TRIM(H374))&gt;0</formula>
    </cfRule>
  </conditionalFormatting>
  <conditionalFormatting sqref="G374">
    <cfRule type="notContainsBlanks" dxfId="4761" priority="5007">
      <formula>LEN(TRIM(G374))&gt;0</formula>
    </cfRule>
  </conditionalFormatting>
  <conditionalFormatting sqref="F374">
    <cfRule type="notContainsBlanks" dxfId="4760" priority="5006">
      <formula>LEN(TRIM(F374))&gt;0</formula>
    </cfRule>
  </conditionalFormatting>
  <conditionalFormatting sqref="E374">
    <cfRule type="notContainsBlanks" dxfId="4759" priority="5005">
      <formula>LEN(TRIM(E374))&gt;0</formula>
    </cfRule>
  </conditionalFormatting>
  <conditionalFormatting sqref="D374">
    <cfRule type="notContainsBlanks" dxfId="4758" priority="5004">
      <formula>LEN(TRIM(D374))&gt;0</formula>
    </cfRule>
  </conditionalFormatting>
  <conditionalFormatting sqref="C374">
    <cfRule type="notContainsBlanks" dxfId="4757" priority="5003">
      <formula>LEN(TRIM(C374))&gt;0</formula>
    </cfRule>
  </conditionalFormatting>
  <conditionalFormatting sqref="I374">
    <cfRule type="notContainsBlanks" dxfId="4756" priority="5002">
      <formula>LEN(TRIM(I374))&gt;0</formula>
    </cfRule>
  </conditionalFormatting>
  <conditionalFormatting sqref="T365">
    <cfRule type="cellIs" dxfId="4755" priority="5000" operator="equal">
      <formula>"NO"</formula>
    </cfRule>
    <cfRule type="cellIs" dxfId="4754" priority="5001" operator="equal">
      <formula>"SI"</formula>
    </cfRule>
  </conditionalFormatting>
  <conditionalFormatting sqref="N377">
    <cfRule type="expression" dxfId="4753" priority="4997">
      <formula>N377=" "</formula>
    </cfRule>
    <cfRule type="expression" dxfId="4752" priority="4998">
      <formula>N377="NO PRESENTÓ CERTIFICADO"</formula>
    </cfRule>
    <cfRule type="expression" dxfId="4751" priority="4999">
      <formula>N377="PRESENTÓ CERTIFICADO"</formula>
    </cfRule>
  </conditionalFormatting>
  <conditionalFormatting sqref="P377">
    <cfRule type="expression" dxfId="4750" priority="4984">
      <formula>Q377="NO SUBSANABLE"</formula>
    </cfRule>
    <cfRule type="expression" dxfId="4749" priority="4986">
      <formula>Q377="REQUERIMIENTOS SUBSANADOS"</formula>
    </cfRule>
    <cfRule type="expression" dxfId="4748" priority="4987">
      <formula>Q377="PENDIENTES POR SUBSANAR"</formula>
    </cfRule>
    <cfRule type="expression" dxfId="4747" priority="4992">
      <formula>Q377="SIN OBSERVACIÓN"</formula>
    </cfRule>
    <cfRule type="containsBlanks" dxfId="4746" priority="4993">
      <formula>LEN(TRIM(P377))=0</formula>
    </cfRule>
  </conditionalFormatting>
  <conditionalFormatting sqref="O377">
    <cfRule type="cellIs" dxfId="4745" priority="4985" operator="equal">
      <formula>"PENDIENTE POR DESCRIPCIÓN"</formula>
    </cfRule>
    <cfRule type="cellIs" dxfId="4744" priority="4989" operator="equal">
      <formula>"DESCRIPCIÓN INSUFICIENTE"</formula>
    </cfRule>
    <cfRule type="cellIs" dxfId="4743" priority="4990" operator="equal">
      <formula>"NO ESTÁ ACORDE A ITEM 5.2.1 (T.R.)"</formula>
    </cfRule>
    <cfRule type="cellIs" dxfId="4742" priority="4991" operator="equal">
      <formula>"ACORDE A ITEM 5.2.1 (T.R.)"</formula>
    </cfRule>
  </conditionalFormatting>
  <conditionalFormatting sqref="Q377">
    <cfRule type="containsBlanks" dxfId="4741" priority="4979">
      <formula>LEN(TRIM(Q377))=0</formula>
    </cfRule>
    <cfRule type="cellIs" dxfId="4740" priority="4988" operator="equal">
      <formula>"REQUERIMIENTOS SUBSANADOS"</formula>
    </cfRule>
    <cfRule type="containsText" dxfId="4739" priority="4994" operator="containsText" text="NO SUBSANABLE">
      <formula>NOT(ISERROR(SEARCH("NO SUBSANABLE",Q377)))</formula>
    </cfRule>
    <cfRule type="containsText" dxfId="4738" priority="4995" operator="containsText" text="PENDIENTES POR SUBSANAR">
      <formula>NOT(ISERROR(SEARCH("PENDIENTES POR SUBSANAR",Q377)))</formula>
    </cfRule>
    <cfRule type="containsText" dxfId="4737" priority="4996" operator="containsText" text="SIN OBSERVACIÓN">
      <formula>NOT(ISERROR(SEARCH("SIN OBSERVACIÓN",Q377)))</formula>
    </cfRule>
  </conditionalFormatting>
  <conditionalFormatting sqref="R377">
    <cfRule type="containsBlanks" dxfId="4736" priority="4978">
      <formula>LEN(TRIM(R377))=0</formula>
    </cfRule>
    <cfRule type="cellIs" dxfId="4735" priority="4980" operator="equal">
      <formula>"NO CUMPLEN CON LO SOLICITADO"</formula>
    </cfRule>
    <cfRule type="cellIs" dxfId="4734" priority="4981" operator="equal">
      <formula>"CUMPLEN CON LO SOLICITADO"</formula>
    </cfRule>
    <cfRule type="cellIs" dxfId="4733" priority="4982" operator="equal">
      <formula>"PENDIENTES"</formula>
    </cfRule>
    <cfRule type="cellIs" dxfId="4732" priority="4983" operator="equal">
      <formula>"NINGUNO"</formula>
    </cfRule>
  </conditionalFormatting>
  <conditionalFormatting sqref="H377">
    <cfRule type="notContainsBlanks" dxfId="4731" priority="4977">
      <formula>LEN(TRIM(H377))&gt;0</formula>
    </cfRule>
  </conditionalFormatting>
  <conditionalFormatting sqref="G377">
    <cfRule type="notContainsBlanks" dxfId="4730" priority="4976">
      <formula>LEN(TRIM(G377))&gt;0</formula>
    </cfRule>
  </conditionalFormatting>
  <conditionalFormatting sqref="F377">
    <cfRule type="notContainsBlanks" dxfId="4729" priority="4975">
      <formula>LEN(TRIM(F377))&gt;0</formula>
    </cfRule>
  </conditionalFormatting>
  <conditionalFormatting sqref="E377">
    <cfRule type="notContainsBlanks" dxfId="4728" priority="4974">
      <formula>LEN(TRIM(E377))&gt;0</formula>
    </cfRule>
  </conditionalFormatting>
  <conditionalFormatting sqref="D377">
    <cfRule type="notContainsBlanks" dxfId="4727" priority="4973">
      <formula>LEN(TRIM(D377))&gt;0</formula>
    </cfRule>
  </conditionalFormatting>
  <conditionalFormatting sqref="C377">
    <cfRule type="notContainsBlanks" dxfId="4726" priority="4972">
      <formula>LEN(TRIM(C377))&gt;0</formula>
    </cfRule>
  </conditionalFormatting>
  <conditionalFormatting sqref="I377">
    <cfRule type="notContainsBlanks" dxfId="4725" priority="4971">
      <formula>LEN(TRIM(I377))&gt;0</formula>
    </cfRule>
  </conditionalFormatting>
  <conditionalFormatting sqref="T50">
    <cfRule type="cellIs" dxfId="4724" priority="4969" operator="equal">
      <formula>"NO CUMPLE"</formula>
    </cfRule>
    <cfRule type="cellIs" dxfId="4723" priority="4970" operator="equal">
      <formula>"CUMPLE"</formula>
    </cfRule>
  </conditionalFormatting>
  <conditionalFormatting sqref="S16 S19 S22 S25">
    <cfRule type="cellIs" dxfId="4722" priority="4967" operator="greaterThan">
      <formula>0</formula>
    </cfRule>
    <cfRule type="cellIs" dxfId="4721" priority="4968" operator="equal">
      <formula>0</formula>
    </cfRule>
  </conditionalFormatting>
  <conditionalFormatting sqref="S35 S38 S41 S44 S47">
    <cfRule type="cellIs" dxfId="4720" priority="4965" operator="greaterThan">
      <formula>0</formula>
    </cfRule>
    <cfRule type="cellIs" dxfId="4719" priority="4966" operator="equal">
      <formula>0</formula>
    </cfRule>
  </conditionalFormatting>
  <conditionalFormatting sqref="S63 S66">
    <cfRule type="cellIs" dxfId="4718" priority="4963" operator="greaterThan">
      <formula>0</formula>
    </cfRule>
    <cfRule type="cellIs" dxfId="4717" priority="4964" operator="equal">
      <formula>0</formula>
    </cfRule>
  </conditionalFormatting>
  <conditionalFormatting sqref="S82 S85 S88 S91">
    <cfRule type="cellIs" dxfId="4716" priority="4961" operator="greaterThan">
      <formula>0</formula>
    </cfRule>
    <cfRule type="cellIs" dxfId="4715" priority="4962" operator="equal">
      <formula>0</formula>
    </cfRule>
  </conditionalFormatting>
  <conditionalFormatting sqref="S101 S104 S107 S110 S113">
    <cfRule type="cellIs" dxfId="4714" priority="4959" operator="greaterThan">
      <formula>0</formula>
    </cfRule>
    <cfRule type="cellIs" dxfId="4713" priority="4960" operator="equal">
      <formula>0</formula>
    </cfRule>
  </conditionalFormatting>
  <conditionalFormatting sqref="S123 S126 S129 S132 S135">
    <cfRule type="cellIs" dxfId="4712" priority="4957" operator="greaterThan">
      <formula>0</formula>
    </cfRule>
    <cfRule type="cellIs" dxfId="4711" priority="4958" operator="equal">
      <formula>0</formula>
    </cfRule>
  </conditionalFormatting>
  <conditionalFormatting sqref="S145 S148 S151 S154 S157">
    <cfRule type="cellIs" dxfId="4710" priority="4955" operator="greaterThan">
      <formula>0</formula>
    </cfRule>
    <cfRule type="cellIs" dxfId="4709" priority="4956" operator="equal">
      <formula>0</formula>
    </cfRule>
  </conditionalFormatting>
  <conditionalFormatting sqref="S167 S170 S173 S176 S179">
    <cfRule type="cellIs" dxfId="4708" priority="4953" operator="greaterThan">
      <formula>0</formula>
    </cfRule>
    <cfRule type="cellIs" dxfId="4707" priority="4954" operator="equal">
      <formula>0</formula>
    </cfRule>
  </conditionalFormatting>
  <conditionalFormatting sqref="S189 S192 S195 S198 S201">
    <cfRule type="cellIs" dxfId="4706" priority="4951" operator="greaterThan">
      <formula>0</formula>
    </cfRule>
    <cfRule type="cellIs" dxfId="4705" priority="4952" operator="equal">
      <formula>0</formula>
    </cfRule>
  </conditionalFormatting>
  <conditionalFormatting sqref="S211 S214 S217 S220 S223">
    <cfRule type="cellIs" dxfId="4704" priority="4949" operator="greaterThan">
      <formula>0</formula>
    </cfRule>
    <cfRule type="cellIs" dxfId="4703" priority="4950" operator="equal">
      <formula>0</formula>
    </cfRule>
  </conditionalFormatting>
  <conditionalFormatting sqref="S233 S236 S239 S242 S245">
    <cfRule type="cellIs" dxfId="4702" priority="4947" operator="greaterThan">
      <formula>0</formula>
    </cfRule>
    <cfRule type="cellIs" dxfId="4701" priority="4948" operator="equal">
      <formula>0</formula>
    </cfRule>
  </conditionalFormatting>
  <conditionalFormatting sqref="S255 S258 S261 S264 S267">
    <cfRule type="cellIs" dxfId="4700" priority="4945" operator="greaterThan">
      <formula>0</formula>
    </cfRule>
    <cfRule type="cellIs" dxfId="4699" priority="4946" operator="equal">
      <formula>0</formula>
    </cfRule>
  </conditionalFormatting>
  <conditionalFormatting sqref="S277 S280 S283 S286 S289">
    <cfRule type="cellIs" dxfId="4698" priority="4943" operator="greaterThan">
      <formula>0</formula>
    </cfRule>
    <cfRule type="cellIs" dxfId="4697" priority="4944" operator="equal">
      <formula>0</formula>
    </cfRule>
  </conditionalFormatting>
  <conditionalFormatting sqref="S299 S302 S305 S308 S311">
    <cfRule type="cellIs" dxfId="4696" priority="4941" operator="greaterThan">
      <formula>0</formula>
    </cfRule>
    <cfRule type="cellIs" dxfId="4695" priority="4942" operator="equal">
      <formula>0</formula>
    </cfRule>
  </conditionalFormatting>
  <conditionalFormatting sqref="S321 S324 S327 S330 S333">
    <cfRule type="cellIs" dxfId="4694" priority="4939" operator="greaterThan">
      <formula>0</formula>
    </cfRule>
    <cfRule type="cellIs" dxfId="4693" priority="4940" operator="equal">
      <formula>0</formula>
    </cfRule>
  </conditionalFormatting>
  <conditionalFormatting sqref="S343 S346 S349 S352 S355">
    <cfRule type="cellIs" dxfId="4692" priority="4937" operator="greaterThan">
      <formula>0</formula>
    </cfRule>
    <cfRule type="cellIs" dxfId="4691" priority="4938" operator="equal">
      <formula>0</formula>
    </cfRule>
  </conditionalFormatting>
  <conditionalFormatting sqref="S365 S368 S371 S374 S377">
    <cfRule type="cellIs" dxfId="4690" priority="4935" operator="greaterThan">
      <formula>0</formula>
    </cfRule>
    <cfRule type="cellIs" dxfId="4689" priority="4936" operator="equal">
      <formula>0</formula>
    </cfRule>
  </conditionalFormatting>
  <conditionalFormatting sqref="T72">
    <cfRule type="cellIs" dxfId="4688" priority="4933" operator="equal">
      <formula>"NO CUMPLE"</formula>
    </cfRule>
    <cfRule type="cellIs" dxfId="4687" priority="4934" operator="equal">
      <formula>"CUMPLE"</formula>
    </cfRule>
  </conditionalFormatting>
  <conditionalFormatting sqref="T94">
    <cfRule type="cellIs" dxfId="4686" priority="4931" operator="equal">
      <formula>"NO CUMPLE"</formula>
    </cfRule>
    <cfRule type="cellIs" dxfId="4685" priority="4932" operator="equal">
      <formula>"CUMPLE"</formula>
    </cfRule>
  </conditionalFormatting>
  <conditionalFormatting sqref="T116">
    <cfRule type="cellIs" dxfId="4684" priority="4929" operator="equal">
      <formula>"NO CUMPLE"</formula>
    </cfRule>
    <cfRule type="cellIs" dxfId="4683" priority="4930" operator="equal">
      <formula>"CUMPLE"</formula>
    </cfRule>
  </conditionalFormatting>
  <conditionalFormatting sqref="T138">
    <cfRule type="cellIs" dxfId="4682" priority="4927" operator="equal">
      <formula>"NO CUMPLE"</formula>
    </cfRule>
    <cfRule type="cellIs" dxfId="4681" priority="4928" operator="equal">
      <formula>"CUMPLE"</formula>
    </cfRule>
  </conditionalFormatting>
  <conditionalFormatting sqref="T160">
    <cfRule type="cellIs" dxfId="4680" priority="4925" operator="equal">
      <formula>"NO CUMPLE"</formula>
    </cfRule>
    <cfRule type="cellIs" dxfId="4679" priority="4926" operator="equal">
      <formula>"CUMPLE"</formula>
    </cfRule>
  </conditionalFormatting>
  <conditionalFormatting sqref="T182">
    <cfRule type="cellIs" dxfId="4678" priority="4923" operator="equal">
      <formula>"NO CUMPLE"</formula>
    </cfRule>
    <cfRule type="cellIs" dxfId="4677" priority="4924" operator="equal">
      <formula>"CUMPLE"</formula>
    </cfRule>
  </conditionalFormatting>
  <conditionalFormatting sqref="T204">
    <cfRule type="cellIs" dxfId="4676" priority="4921" operator="equal">
      <formula>"NO CUMPLE"</formula>
    </cfRule>
    <cfRule type="cellIs" dxfId="4675" priority="4922" operator="equal">
      <formula>"CUMPLE"</formula>
    </cfRule>
  </conditionalFormatting>
  <conditionalFormatting sqref="T226">
    <cfRule type="cellIs" dxfId="4674" priority="4919" operator="equal">
      <formula>"NO CUMPLE"</formula>
    </cfRule>
    <cfRule type="cellIs" dxfId="4673" priority="4920" operator="equal">
      <formula>"CUMPLE"</formula>
    </cfRule>
  </conditionalFormatting>
  <conditionalFormatting sqref="T248">
    <cfRule type="cellIs" dxfId="4672" priority="4917" operator="equal">
      <formula>"NO CUMPLE"</formula>
    </cfRule>
    <cfRule type="cellIs" dxfId="4671" priority="4918" operator="equal">
      <formula>"CUMPLE"</formula>
    </cfRule>
  </conditionalFormatting>
  <conditionalFormatting sqref="T270">
    <cfRule type="cellIs" dxfId="4670" priority="4915" operator="equal">
      <formula>"NO CUMPLE"</formula>
    </cfRule>
    <cfRule type="cellIs" dxfId="4669" priority="4916" operator="equal">
      <formula>"CUMPLE"</formula>
    </cfRule>
  </conditionalFormatting>
  <conditionalFormatting sqref="T292">
    <cfRule type="cellIs" dxfId="4668" priority="4913" operator="equal">
      <formula>"NO CUMPLE"</formula>
    </cfRule>
    <cfRule type="cellIs" dxfId="4667" priority="4914" operator="equal">
      <formula>"CUMPLE"</formula>
    </cfRule>
  </conditionalFormatting>
  <conditionalFormatting sqref="T314">
    <cfRule type="cellIs" dxfId="4666" priority="4911" operator="equal">
      <formula>"NO CUMPLE"</formula>
    </cfRule>
    <cfRule type="cellIs" dxfId="4665" priority="4912" operator="equal">
      <formula>"CUMPLE"</formula>
    </cfRule>
  </conditionalFormatting>
  <conditionalFormatting sqref="T336">
    <cfRule type="cellIs" dxfId="4664" priority="4909" operator="equal">
      <formula>"NO CUMPLE"</formula>
    </cfRule>
    <cfRule type="cellIs" dxfId="4663" priority="4910" operator="equal">
      <formula>"CUMPLE"</formula>
    </cfRule>
  </conditionalFormatting>
  <conditionalFormatting sqref="T358">
    <cfRule type="cellIs" dxfId="4662" priority="4907" operator="equal">
      <formula>"NO CUMPLE"</formula>
    </cfRule>
    <cfRule type="cellIs" dxfId="4661" priority="4908" operator="equal">
      <formula>"CUMPLE"</formula>
    </cfRule>
  </conditionalFormatting>
  <conditionalFormatting sqref="T380">
    <cfRule type="cellIs" dxfId="4660" priority="4905" operator="equal">
      <formula>"NO CUMPLE"</formula>
    </cfRule>
    <cfRule type="cellIs" dxfId="4659" priority="4906" operator="equal">
      <formula>"CUMPLE"</formula>
    </cfRule>
  </conditionalFormatting>
  <conditionalFormatting sqref="J19">
    <cfRule type="cellIs" dxfId="4658" priority="4903" operator="equal">
      <formula>"NO CUMPLE"</formula>
    </cfRule>
    <cfRule type="cellIs" dxfId="4657" priority="4904" operator="equal">
      <formula>"CUMPLE"</formula>
    </cfRule>
  </conditionalFormatting>
  <conditionalFormatting sqref="J20:J21">
    <cfRule type="cellIs" dxfId="4656" priority="4901" operator="equal">
      <formula>"NO CUMPLE"</formula>
    </cfRule>
    <cfRule type="cellIs" dxfId="4655" priority="4902" operator="equal">
      <formula>"CUMPLE"</formula>
    </cfRule>
  </conditionalFormatting>
  <conditionalFormatting sqref="J22">
    <cfRule type="cellIs" dxfId="4654" priority="4899" operator="equal">
      <formula>"NO CUMPLE"</formula>
    </cfRule>
    <cfRule type="cellIs" dxfId="4653" priority="4900" operator="equal">
      <formula>"CUMPLE"</formula>
    </cfRule>
  </conditionalFormatting>
  <conditionalFormatting sqref="J23:J24">
    <cfRule type="cellIs" dxfId="4652" priority="4897" operator="equal">
      <formula>"NO CUMPLE"</formula>
    </cfRule>
    <cfRule type="cellIs" dxfId="4651" priority="4898" operator="equal">
      <formula>"CUMPLE"</formula>
    </cfRule>
  </conditionalFormatting>
  <conditionalFormatting sqref="J25">
    <cfRule type="cellIs" dxfId="4650" priority="4895" operator="equal">
      <formula>"NO CUMPLE"</formula>
    </cfRule>
    <cfRule type="cellIs" dxfId="4649" priority="4896" operator="equal">
      <formula>"CUMPLE"</formula>
    </cfRule>
  </conditionalFormatting>
  <conditionalFormatting sqref="J26:J27">
    <cfRule type="cellIs" dxfId="4648" priority="4893" operator="equal">
      <formula>"NO CUMPLE"</formula>
    </cfRule>
    <cfRule type="cellIs" dxfId="4647" priority="4894" operator="equal">
      <formula>"CUMPLE"</formula>
    </cfRule>
  </conditionalFormatting>
  <conditionalFormatting sqref="N387">
    <cfRule type="expression" dxfId="4646" priority="4890">
      <formula>N387=" "</formula>
    </cfRule>
    <cfRule type="expression" dxfId="4645" priority="4891">
      <formula>N387="NO PRESENTÓ CERTIFICADO"</formula>
    </cfRule>
    <cfRule type="expression" dxfId="4644" priority="4892">
      <formula>N387="PRESENTÓ CERTIFICADO"</formula>
    </cfRule>
  </conditionalFormatting>
  <conditionalFormatting sqref="P387">
    <cfRule type="expression" dxfId="4643" priority="4877">
      <formula>Q387="NO SUBSANABLE"</formula>
    </cfRule>
    <cfRule type="expression" dxfId="4642" priority="4879">
      <formula>Q387="REQUERIMIENTOS SUBSANADOS"</formula>
    </cfRule>
    <cfRule type="expression" dxfId="4641" priority="4880">
      <formula>Q387="PENDIENTES POR SUBSANAR"</formula>
    </cfRule>
    <cfRule type="expression" dxfId="4640" priority="4885">
      <formula>Q387="SIN OBSERVACIÓN"</formula>
    </cfRule>
    <cfRule type="containsBlanks" dxfId="4639" priority="4886">
      <formula>LEN(TRIM(P387))=0</formula>
    </cfRule>
  </conditionalFormatting>
  <conditionalFormatting sqref="O387">
    <cfRule type="cellIs" dxfId="4638" priority="4878" operator="equal">
      <formula>"PENDIENTE POR DESCRIPCIÓN"</formula>
    </cfRule>
    <cfRule type="cellIs" dxfId="4637" priority="4882" operator="equal">
      <formula>"DESCRIPCIÓN INSUFICIENTE"</formula>
    </cfRule>
    <cfRule type="cellIs" dxfId="4636" priority="4883" operator="equal">
      <formula>"NO ESTÁ ACORDE A ITEM 5.2.1 (T.R.)"</formula>
    </cfRule>
    <cfRule type="cellIs" dxfId="4635" priority="4884" operator="equal">
      <formula>"ACORDE A ITEM 5.2.1 (T.R.)"</formula>
    </cfRule>
  </conditionalFormatting>
  <conditionalFormatting sqref="Q387">
    <cfRule type="containsBlanks" dxfId="4634" priority="4872">
      <formula>LEN(TRIM(Q387))=0</formula>
    </cfRule>
    <cfRule type="cellIs" dxfId="4633" priority="4881" operator="equal">
      <formula>"REQUERIMIENTOS SUBSANADOS"</formula>
    </cfRule>
    <cfRule type="containsText" dxfId="4632" priority="4887" operator="containsText" text="NO SUBSANABLE">
      <formula>NOT(ISERROR(SEARCH("NO SUBSANABLE",Q387)))</formula>
    </cfRule>
    <cfRule type="containsText" dxfId="4631" priority="4888" operator="containsText" text="PENDIENTES POR SUBSANAR">
      <formula>NOT(ISERROR(SEARCH("PENDIENTES POR SUBSANAR",Q387)))</formula>
    </cfRule>
    <cfRule type="containsText" dxfId="4630" priority="4889" operator="containsText" text="SIN OBSERVACIÓN">
      <formula>NOT(ISERROR(SEARCH("SIN OBSERVACIÓN",Q387)))</formula>
    </cfRule>
  </conditionalFormatting>
  <conditionalFormatting sqref="R387">
    <cfRule type="containsBlanks" dxfId="4629" priority="4871">
      <formula>LEN(TRIM(R387))=0</formula>
    </cfRule>
    <cfRule type="cellIs" dxfId="4628" priority="4873" operator="equal">
      <formula>"NO CUMPLEN CON LO SOLICITADO"</formula>
    </cfRule>
    <cfRule type="cellIs" dxfId="4627" priority="4874" operator="equal">
      <formula>"CUMPLEN CON LO SOLICITADO"</formula>
    </cfRule>
    <cfRule type="cellIs" dxfId="4626" priority="4875" operator="equal">
      <formula>"PENDIENTES"</formula>
    </cfRule>
    <cfRule type="cellIs" dxfId="4625" priority="4876" operator="equal">
      <formula>"NINGUNO"</formula>
    </cfRule>
  </conditionalFormatting>
  <conditionalFormatting sqref="B402">
    <cfRule type="cellIs" dxfId="4624" priority="4869" operator="equal">
      <formula>"NO CUMPLE CON LA EXPERIENCIA REQUERIDA"</formula>
    </cfRule>
    <cfRule type="cellIs" dxfId="4623" priority="4870" operator="equal">
      <formula>"CUMPLE CON LA EXPERIENCIA REQUERIDA"</formula>
    </cfRule>
  </conditionalFormatting>
  <conditionalFormatting sqref="H387">
    <cfRule type="notContainsBlanks" dxfId="4622" priority="4868">
      <formula>LEN(TRIM(H387))&gt;0</formula>
    </cfRule>
  </conditionalFormatting>
  <conditionalFormatting sqref="G387">
    <cfRule type="notContainsBlanks" dxfId="4621" priority="4867">
      <formula>LEN(TRIM(G387))&gt;0</formula>
    </cfRule>
  </conditionalFormatting>
  <conditionalFormatting sqref="F387">
    <cfRule type="notContainsBlanks" dxfId="4620" priority="4866">
      <formula>LEN(TRIM(F387))&gt;0</formula>
    </cfRule>
  </conditionalFormatting>
  <conditionalFormatting sqref="E387">
    <cfRule type="notContainsBlanks" dxfId="4619" priority="4865">
      <formula>LEN(TRIM(E387))&gt;0</formula>
    </cfRule>
  </conditionalFormatting>
  <conditionalFormatting sqref="D387">
    <cfRule type="notContainsBlanks" dxfId="4618" priority="4864">
      <formula>LEN(TRIM(D387))&gt;0</formula>
    </cfRule>
  </conditionalFormatting>
  <conditionalFormatting sqref="C387">
    <cfRule type="notContainsBlanks" dxfId="4617" priority="4863">
      <formula>LEN(TRIM(C387))&gt;0</formula>
    </cfRule>
  </conditionalFormatting>
  <conditionalFormatting sqref="I387">
    <cfRule type="notContainsBlanks" dxfId="4616" priority="4862">
      <formula>LEN(TRIM(I387))&gt;0</formula>
    </cfRule>
  </conditionalFormatting>
  <conditionalFormatting sqref="N390 N393">
    <cfRule type="expression" dxfId="4615" priority="4859">
      <formula>N390=" "</formula>
    </cfRule>
    <cfRule type="expression" dxfId="4614" priority="4860">
      <formula>N390="NO PRESENTÓ CERTIFICADO"</formula>
    </cfRule>
    <cfRule type="expression" dxfId="4613" priority="4861">
      <formula>N390="PRESENTÓ CERTIFICADO"</formula>
    </cfRule>
  </conditionalFormatting>
  <conditionalFormatting sqref="P390 P393">
    <cfRule type="expression" dxfId="4612" priority="4846">
      <formula>Q390="NO SUBSANABLE"</formula>
    </cfRule>
    <cfRule type="expression" dxfId="4611" priority="4848">
      <formula>Q390="REQUERIMIENTOS SUBSANADOS"</formula>
    </cfRule>
    <cfRule type="expression" dxfId="4610" priority="4849">
      <formula>Q390="PENDIENTES POR SUBSANAR"</formula>
    </cfRule>
    <cfRule type="expression" dxfId="4609" priority="4854">
      <formula>Q390="SIN OBSERVACIÓN"</formula>
    </cfRule>
    <cfRule type="containsBlanks" dxfId="4608" priority="4855">
      <formula>LEN(TRIM(P390))=0</formula>
    </cfRule>
  </conditionalFormatting>
  <conditionalFormatting sqref="O390 O393">
    <cfRule type="cellIs" dxfId="4607" priority="4847" operator="equal">
      <formula>"PENDIENTE POR DESCRIPCIÓN"</formula>
    </cfRule>
    <cfRule type="cellIs" dxfId="4606" priority="4851" operator="equal">
      <formula>"DESCRIPCIÓN INSUFICIENTE"</formula>
    </cfRule>
    <cfRule type="cellIs" dxfId="4605" priority="4852" operator="equal">
      <formula>"NO ESTÁ ACORDE A ITEM 5.2.1 (T.R.)"</formula>
    </cfRule>
    <cfRule type="cellIs" dxfId="4604" priority="4853" operator="equal">
      <formula>"ACORDE A ITEM 5.2.1 (T.R.)"</formula>
    </cfRule>
  </conditionalFormatting>
  <conditionalFormatting sqref="Q390 Q393">
    <cfRule type="containsBlanks" dxfId="4603" priority="4841">
      <formula>LEN(TRIM(Q390))=0</formula>
    </cfRule>
    <cfRule type="cellIs" dxfId="4602" priority="4850" operator="equal">
      <formula>"REQUERIMIENTOS SUBSANADOS"</formula>
    </cfRule>
    <cfRule type="containsText" dxfId="4601" priority="4856" operator="containsText" text="NO SUBSANABLE">
      <formula>NOT(ISERROR(SEARCH("NO SUBSANABLE",Q390)))</formula>
    </cfRule>
    <cfRule type="containsText" dxfId="4600" priority="4857" operator="containsText" text="PENDIENTES POR SUBSANAR">
      <formula>NOT(ISERROR(SEARCH("PENDIENTES POR SUBSANAR",Q390)))</formula>
    </cfRule>
    <cfRule type="containsText" dxfId="4599" priority="4858" operator="containsText" text="SIN OBSERVACIÓN">
      <formula>NOT(ISERROR(SEARCH("SIN OBSERVACIÓN",Q390)))</formula>
    </cfRule>
  </conditionalFormatting>
  <conditionalFormatting sqref="R390 R393">
    <cfRule type="containsBlanks" dxfId="4598" priority="4840">
      <formula>LEN(TRIM(R390))=0</formula>
    </cfRule>
    <cfRule type="cellIs" dxfId="4597" priority="4842" operator="equal">
      <formula>"NO CUMPLEN CON LO SOLICITADO"</formula>
    </cfRule>
    <cfRule type="cellIs" dxfId="4596" priority="4843" operator="equal">
      <formula>"CUMPLEN CON LO SOLICITADO"</formula>
    </cfRule>
    <cfRule type="cellIs" dxfId="4595" priority="4844" operator="equal">
      <formula>"PENDIENTES"</formula>
    </cfRule>
    <cfRule type="cellIs" dxfId="4594" priority="4845" operator="equal">
      <formula>"NINGUNO"</formula>
    </cfRule>
  </conditionalFormatting>
  <conditionalFormatting sqref="H390 H393">
    <cfRule type="notContainsBlanks" dxfId="4593" priority="4839">
      <formula>LEN(TRIM(H390))&gt;0</formula>
    </cfRule>
  </conditionalFormatting>
  <conditionalFormatting sqref="G390 G393">
    <cfRule type="notContainsBlanks" dxfId="4592" priority="4838">
      <formula>LEN(TRIM(G390))&gt;0</formula>
    </cfRule>
  </conditionalFormatting>
  <conditionalFormatting sqref="F390 F393">
    <cfRule type="notContainsBlanks" dxfId="4591" priority="4837">
      <formula>LEN(TRIM(F390))&gt;0</formula>
    </cfRule>
  </conditionalFormatting>
  <conditionalFormatting sqref="E390 E393">
    <cfRule type="notContainsBlanks" dxfId="4590" priority="4836">
      <formula>LEN(TRIM(E390))&gt;0</formula>
    </cfRule>
  </conditionalFormatting>
  <conditionalFormatting sqref="D390 D393">
    <cfRule type="notContainsBlanks" dxfId="4589" priority="4835">
      <formula>LEN(TRIM(D390))&gt;0</formula>
    </cfRule>
  </conditionalFormatting>
  <conditionalFormatting sqref="C390 C393">
    <cfRule type="notContainsBlanks" dxfId="4588" priority="4834">
      <formula>LEN(TRIM(C390))&gt;0</formula>
    </cfRule>
  </conditionalFormatting>
  <conditionalFormatting sqref="I390 I393">
    <cfRule type="notContainsBlanks" dxfId="4587" priority="4833">
      <formula>LEN(TRIM(I390))&gt;0</formula>
    </cfRule>
  </conditionalFormatting>
  <conditionalFormatting sqref="N396">
    <cfRule type="expression" dxfId="4586" priority="4830">
      <formula>N396=" "</formula>
    </cfRule>
    <cfRule type="expression" dxfId="4585" priority="4831">
      <formula>N396="NO PRESENTÓ CERTIFICADO"</formula>
    </cfRule>
    <cfRule type="expression" dxfId="4584" priority="4832">
      <formula>N396="PRESENTÓ CERTIFICADO"</formula>
    </cfRule>
  </conditionalFormatting>
  <conditionalFormatting sqref="P396">
    <cfRule type="expression" dxfId="4583" priority="4817">
      <formula>Q396="NO SUBSANABLE"</formula>
    </cfRule>
    <cfRule type="expression" dxfId="4582" priority="4819">
      <formula>Q396="REQUERIMIENTOS SUBSANADOS"</formula>
    </cfRule>
    <cfRule type="expression" dxfId="4581" priority="4820">
      <formula>Q396="PENDIENTES POR SUBSANAR"</formula>
    </cfRule>
    <cfRule type="expression" dxfId="4580" priority="4825">
      <formula>Q396="SIN OBSERVACIÓN"</formula>
    </cfRule>
    <cfRule type="containsBlanks" dxfId="4579" priority="4826">
      <formula>LEN(TRIM(P396))=0</formula>
    </cfRule>
  </conditionalFormatting>
  <conditionalFormatting sqref="O396">
    <cfRule type="cellIs" dxfId="4578" priority="4818" operator="equal">
      <formula>"PENDIENTE POR DESCRIPCIÓN"</formula>
    </cfRule>
    <cfRule type="cellIs" dxfId="4577" priority="4822" operator="equal">
      <formula>"DESCRIPCIÓN INSUFICIENTE"</formula>
    </cfRule>
    <cfRule type="cellIs" dxfId="4576" priority="4823" operator="equal">
      <formula>"NO ESTÁ ACORDE A ITEM 5.2.1 (T.R.)"</formula>
    </cfRule>
    <cfRule type="cellIs" dxfId="4575" priority="4824" operator="equal">
      <formula>"ACORDE A ITEM 5.2.1 (T.R.)"</formula>
    </cfRule>
  </conditionalFormatting>
  <conditionalFormatting sqref="Q396">
    <cfRule type="containsBlanks" dxfId="4574" priority="4812">
      <formula>LEN(TRIM(Q396))=0</formula>
    </cfRule>
    <cfRule type="cellIs" dxfId="4573" priority="4821" operator="equal">
      <formula>"REQUERIMIENTOS SUBSANADOS"</formula>
    </cfRule>
    <cfRule type="containsText" dxfId="4572" priority="4827" operator="containsText" text="NO SUBSANABLE">
      <formula>NOT(ISERROR(SEARCH("NO SUBSANABLE",Q396)))</formula>
    </cfRule>
    <cfRule type="containsText" dxfId="4571" priority="4828" operator="containsText" text="PENDIENTES POR SUBSANAR">
      <formula>NOT(ISERROR(SEARCH("PENDIENTES POR SUBSANAR",Q396)))</formula>
    </cfRule>
    <cfRule type="containsText" dxfId="4570" priority="4829" operator="containsText" text="SIN OBSERVACIÓN">
      <formula>NOT(ISERROR(SEARCH("SIN OBSERVACIÓN",Q396)))</formula>
    </cfRule>
  </conditionalFormatting>
  <conditionalFormatting sqref="R396">
    <cfRule type="containsBlanks" dxfId="4569" priority="4811">
      <formula>LEN(TRIM(R396))=0</formula>
    </cfRule>
    <cfRule type="cellIs" dxfId="4568" priority="4813" operator="equal">
      <formula>"NO CUMPLEN CON LO SOLICITADO"</formula>
    </cfRule>
    <cfRule type="cellIs" dxfId="4567" priority="4814" operator="equal">
      <formula>"CUMPLEN CON LO SOLICITADO"</formula>
    </cfRule>
    <cfRule type="cellIs" dxfId="4566" priority="4815" operator="equal">
      <formula>"PENDIENTES"</formula>
    </cfRule>
    <cfRule type="cellIs" dxfId="4565" priority="4816" operator="equal">
      <formula>"NINGUNO"</formula>
    </cfRule>
  </conditionalFormatting>
  <conditionalFormatting sqref="H396">
    <cfRule type="notContainsBlanks" dxfId="4564" priority="4810">
      <formula>LEN(TRIM(H396))&gt;0</formula>
    </cfRule>
  </conditionalFormatting>
  <conditionalFormatting sqref="G396">
    <cfRule type="notContainsBlanks" dxfId="4563" priority="4809">
      <formula>LEN(TRIM(G396))&gt;0</formula>
    </cfRule>
  </conditionalFormatting>
  <conditionalFormatting sqref="F396">
    <cfRule type="notContainsBlanks" dxfId="4562" priority="4808">
      <formula>LEN(TRIM(F396))&gt;0</formula>
    </cfRule>
  </conditionalFormatting>
  <conditionalFormatting sqref="E396">
    <cfRule type="notContainsBlanks" dxfId="4561" priority="4807">
      <formula>LEN(TRIM(E396))&gt;0</formula>
    </cfRule>
  </conditionalFormatting>
  <conditionalFormatting sqref="D396">
    <cfRule type="notContainsBlanks" dxfId="4560" priority="4806">
      <formula>LEN(TRIM(D396))&gt;0</formula>
    </cfRule>
  </conditionalFormatting>
  <conditionalFormatting sqref="C396">
    <cfRule type="notContainsBlanks" dxfId="4559" priority="4805">
      <formula>LEN(TRIM(C396))&gt;0</formula>
    </cfRule>
  </conditionalFormatting>
  <conditionalFormatting sqref="I396">
    <cfRule type="notContainsBlanks" dxfId="4558" priority="4804">
      <formula>LEN(TRIM(I396))&gt;0</formula>
    </cfRule>
  </conditionalFormatting>
  <conditionalFormatting sqref="T387">
    <cfRule type="cellIs" dxfId="4557" priority="4802" operator="equal">
      <formula>"NO"</formula>
    </cfRule>
    <cfRule type="cellIs" dxfId="4556" priority="4803" operator="equal">
      <formula>"SI"</formula>
    </cfRule>
  </conditionalFormatting>
  <conditionalFormatting sqref="N399">
    <cfRule type="expression" dxfId="4555" priority="4799">
      <formula>N399=" "</formula>
    </cfRule>
    <cfRule type="expression" dxfId="4554" priority="4800">
      <formula>N399="NO PRESENTÓ CERTIFICADO"</formula>
    </cfRule>
    <cfRule type="expression" dxfId="4553" priority="4801">
      <formula>N399="PRESENTÓ CERTIFICADO"</formula>
    </cfRule>
  </conditionalFormatting>
  <conditionalFormatting sqref="P399">
    <cfRule type="expression" dxfId="4552" priority="4786">
      <formula>Q399="NO SUBSANABLE"</formula>
    </cfRule>
    <cfRule type="expression" dxfId="4551" priority="4788">
      <formula>Q399="REQUERIMIENTOS SUBSANADOS"</formula>
    </cfRule>
    <cfRule type="expression" dxfId="4550" priority="4789">
      <formula>Q399="PENDIENTES POR SUBSANAR"</formula>
    </cfRule>
    <cfRule type="expression" dxfId="4549" priority="4794">
      <formula>Q399="SIN OBSERVACIÓN"</formula>
    </cfRule>
    <cfRule type="containsBlanks" dxfId="4548" priority="4795">
      <formula>LEN(TRIM(P399))=0</formula>
    </cfRule>
  </conditionalFormatting>
  <conditionalFormatting sqref="O399">
    <cfRule type="cellIs" dxfId="4547" priority="4787" operator="equal">
      <formula>"PENDIENTE POR DESCRIPCIÓN"</formula>
    </cfRule>
    <cfRule type="cellIs" dxfId="4546" priority="4791" operator="equal">
      <formula>"DESCRIPCIÓN INSUFICIENTE"</formula>
    </cfRule>
    <cfRule type="cellIs" dxfId="4545" priority="4792" operator="equal">
      <formula>"NO ESTÁ ACORDE A ITEM 5.2.1 (T.R.)"</formula>
    </cfRule>
    <cfRule type="cellIs" dxfId="4544" priority="4793" operator="equal">
      <formula>"ACORDE A ITEM 5.2.1 (T.R.)"</formula>
    </cfRule>
  </conditionalFormatting>
  <conditionalFormatting sqref="Q399">
    <cfRule type="containsBlanks" dxfId="4543" priority="4781">
      <formula>LEN(TRIM(Q399))=0</formula>
    </cfRule>
    <cfRule type="cellIs" dxfId="4542" priority="4790" operator="equal">
      <formula>"REQUERIMIENTOS SUBSANADOS"</formula>
    </cfRule>
    <cfRule type="containsText" dxfId="4541" priority="4796" operator="containsText" text="NO SUBSANABLE">
      <formula>NOT(ISERROR(SEARCH("NO SUBSANABLE",Q399)))</formula>
    </cfRule>
    <cfRule type="containsText" dxfId="4540" priority="4797" operator="containsText" text="PENDIENTES POR SUBSANAR">
      <formula>NOT(ISERROR(SEARCH("PENDIENTES POR SUBSANAR",Q399)))</formula>
    </cfRule>
    <cfRule type="containsText" dxfId="4539" priority="4798" operator="containsText" text="SIN OBSERVACIÓN">
      <formula>NOT(ISERROR(SEARCH("SIN OBSERVACIÓN",Q399)))</formula>
    </cfRule>
  </conditionalFormatting>
  <conditionalFormatting sqref="R399">
    <cfRule type="containsBlanks" dxfId="4538" priority="4780">
      <formula>LEN(TRIM(R399))=0</formula>
    </cfRule>
    <cfRule type="cellIs" dxfId="4537" priority="4782" operator="equal">
      <formula>"NO CUMPLEN CON LO SOLICITADO"</formula>
    </cfRule>
    <cfRule type="cellIs" dxfId="4536" priority="4783" operator="equal">
      <formula>"CUMPLEN CON LO SOLICITADO"</formula>
    </cfRule>
    <cfRule type="cellIs" dxfId="4535" priority="4784" operator="equal">
      <formula>"PENDIENTES"</formula>
    </cfRule>
    <cfRule type="cellIs" dxfId="4534" priority="4785" operator="equal">
      <formula>"NINGUNO"</formula>
    </cfRule>
  </conditionalFormatting>
  <conditionalFormatting sqref="H399">
    <cfRule type="notContainsBlanks" dxfId="4533" priority="4779">
      <formula>LEN(TRIM(H399))&gt;0</formula>
    </cfRule>
  </conditionalFormatting>
  <conditionalFormatting sqref="G399">
    <cfRule type="notContainsBlanks" dxfId="4532" priority="4778">
      <formula>LEN(TRIM(G399))&gt;0</formula>
    </cfRule>
  </conditionalFormatting>
  <conditionalFormatting sqref="F399">
    <cfRule type="notContainsBlanks" dxfId="4531" priority="4777">
      <formula>LEN(TRIM(F399))&gt;0</formula>
    </cfRule>
  </conditionalFormatting>
  <conditionalFormatting sqref="E399">
    <cfRule type="notContainsBlanks" dxfId="4530" priority="4776">
      <formula>LEN(TRIM(E399))&gt;0</formula>
    </cfRule>
  </conditionalFormatting>
  <conditionalFormatting sqref="D399">
    <cfRule type="notContainsBlanks" dxfId="4529" priority="4775">
      <formula>LEN(TRIM(D399))&gt;0</formula>
    </cfRule>
  </conditionalFormatting>
  <conditionalFormatting sqref="C399">
    <cfRule type="notContainsBlanks" dxfId="4528" priority="4774">
      <formula>LEN(TRIM(C399))&gt;0</formula>
    </cfRule>
  </conditionalFormatting>
  <conditionalFormatting sqref="I399">
    <cfRule type="notContainsBlanks" dxfId="4527" priority="4773">
      <formula>LEN(TRIM(I399))&gt;0</formula>
    </cfRule>
  </conditionalFormatting>
  <conditionalFormatting sqref="S387 S390 S393 S396 S399">
    <cfRule type="cellIs" dxfId="4526" priority="4771" operator="greaterThan">
      <formula>0</formula>
    </cfRule>
    <cfRule type="cellIs" dxfId="4525" priority="4772" operator="equal">
      <formula>0</formula>
    </cfRule>
  </conditionalFormatting>
  <conditionalFormatting sqref="T402">
    <cfRule type="cellIs" dxfId="4524" priority="4769" operator="equal">
      <formula>"NO CUMPLE"</formula>
    </cfRule>
    <cfRule type="cellIs" dxfId="4523" priority="4770" operator="equal">
      <formula>"CUMPLE"</formula>
    </cfRule>
  </conditionalFormatting>
  <conditionalFormatting sqref="N409">
    <cfRule type="expression" dxfId="4522" priority="4766">
      <formula>N409=" "</formula>
    </cfRule>
    <cfRule type="expression" dxfId="4521" priority="4767">
      <formula>N409="NO PRESENTÓ CERTIFICADO"</formula>
    </cfRule>
    <cfRule type="expression" dxfId="4520" priority="4768">
      <formula>N409="PRESENTÓ CERTIFICADO"</formula>
    </cfRule>
  </conditionalFormatting>
  <conditionalFormatting sqref="P409">
    <cfRule type="expression" dxfId="4519" priority="4753">
      <formula>Q409="NO SUBSANABLE"</formula>
    </cfRule>
    <cfRule type="expression" dxfId="4518" priority="4755">
      <formula>Q409="REQUERIMIENTOS SUBSANADOS"</formula>
    </cfRule>
    <cfRule type="expression" dxfId="4517" priority="4756">
      <formula>Q409="PENDIENTES POR SUBSANAR"</formula>
    </cfRule>
    <cfRule type="expression" dxfId="4516" priority="4761">
      <formula>Q409="SIN OBSERVACIÓN"</formula>
    </cfRule>
    <cfRule type="containsBlanks" dxfId="4515" priority="4762">
      <formula>LEN(TRIM(P409))=0</formula>
    </cfRule>
  </conditionalFormatting>
  <conditionalFormatting sqref="O409">
    <cfRule type="cellIs" dxfId="4514" priority="4754" operator="equal">
      <formula>"PENDIENTE POR DESCRIPCIÓN"</formula>
    </cfRule>
    <cfRule type="cellIs" dxfId="4513" priority="4758" operator="equal">
      <formula>"DESCRIPCIÓN INSUFICIENTE"</formula>
    </cfRule>
    <cfRule type="cellIs" dxfId="4512" priority="4759" operator="equal">
      <formula>"NO ESTÁ ACORDE A ITEM 5.2.1 (T.R.)"</formula>
    </cfRule>
    <cfRule type="cellIs" dxfId="4511" priority="4760" operator="equal">
      <formula>"ACORDE A ITEM 5.2.1 (T.R.)"</formula>
    </cfRule>
  </conditionalFormatting>
  <conditionalFormatting sqref="Q409">
    <cfRule type="containsBlanks" dxfId="4510" priority="4748">
      <formula>LEN(TRIM(Q409))=0</formula>
    </cfRule>
    <cfRule type="cellIs" dxfId="4509" priority="4757" operator="equal">
      <formula>"REQUERIMIENTOS SUBSANADOS"</formula>
    </cfRule>
    <cfRule type="containsText" dxfId="4508" priority="4763" operator="containsText" text="NO SUBSANABLE">
      <formula>NOT(ISERROR(SEARCH("NO SUBSANABLE",Q409)))</formula>
    </cfRule>
    <cfRule type="containsText" dxfId="4507" priority="4764" operator="containsText" text="PENDIENTES POR SUBSANAR">
      <formula>NOT(ISERROR(SEARCH("PENDIENTES POR SUBSANAR",Q409)))</formula>
    </cfRule>
    <cfRule type="containsText" dxfId="4506" priority="4765" operator="containsText" text="SIN OBSERVACIÓN">
      <formula>NOT(ISERROR(SEARCH("SIN OBSERVACIÓN",Q409)))</formula>
    </cfRule>
  </conditionalFormatting>
  <conditionalFormatting sqref="R409">
    <cfRule type="containsBlanks" dxfId="4505" priority="4747">
      <formula>LEN(TRIM(R409))=0</formula>
    </cfRule>
    <cfRule type="cellIs" dxfId="4504" priority="4749" operator="equal">
      <formula>"NO CUMPLEN CON LO SOLICITADO"</formula>
    </cfRule>
    <cfRule type="cellIs" dxfId="4503" priority="4750" operator="equal">
      <formula>"CUMPLEN CON LO SOLICITADO"</formula>
    </cfRule>
    <cfRule type="cellIs" dxfId="4502" priority="4751" operator="equal">
      <formula>"PENDIENTES"</formula>
    </cfRule>
    <cfRule type="cellIs" dxfId="4501" priority="4752" operator="equal">
      <formula>"NINGUNO"</formula>
    </cfRule>
  </conditionalFormatting>
  <conditionalFormatting sqref="B424">
    <cfRule type="cellIs" dxfId="4500" priority="4745" operator="equal">
      <formula>"NO CUMPLE CON LA EXPERIENCIA REQUERIDA"</formula>
    </cfRule>
    <cfRule type="cellIs" dxfId="4499" priority="4746" operator="equal">
      <formula>"CUMPLE CON LA EXPERIENCIA REQUERIDA"</formula>
    </cfRule>
  </conditionalFormatting>
  <conditionalFormatting sqref="H409">
    <cfRule type="notContainsBlanks" dxfId="4498" priority="4744">
      <formula>LEN(TRIM(H409))&gt;0</formula>
    </cfRule>
  </conditionalFormatting>
  <conditionalFormatting sqref="G409">
    <cfRule type="notContainsBlanks" dxfId="4497" priority="4743">
      <formula>LEN(TRIM(G409))&gt;0</formula>
    </cfRule>
  </conditionalFormatting>
  <conditionalFormatting sqref="F409">
    <cfRule type="notContainsBlanks" dxfId="4496" priority="4742">
      <formula>LEN(TRIM(F409))&gt;0</formula>
    </cfRule>
  </conditionalFormatting>
  <conditionalFormatting sqref="E409">
    <cfRule type="notContainsBlanks" dxfId="4495" priority="4741">
      <formula>LEN(TRIM(E409))&gt;0</formula>
    </cfRule>
  </conditionalFormatting>
  <conditionalFormatting sqref="D409">
    <cfRule type="notContainsBlanks" dxfId="4494" priority="4740">
      <formula>LEN(TRIM(D409))&gt;0</formula>
    </cfRule>
  </conditionalFormatting>
  <conditionalFormatting sqref="C409">
    <cfRule type="notContainsBlanks" dxfId="4493" priority="4739">
      <formula>LEN(TRIM(C409))&gt;0</formula>
    </cfRule>
  </conditionalFormatting>
  <conditionalFormatting sqref="I409">
    <cfRule type="notContainsBlanks" dxfId="4492" priority="4738">
      <formula>LEN(TRIM(I409))&gt;0</formula>
    </cfRule>
  </conditionalFormatting>
  <conditionalFormatting sqref="N412 N415">
    <cfRule type="expression" dxfId="4491" priority="4735">
      <formula>N412=" "</formula>
    </cfRule>
    <cfRule type="expression" dxfId="4490" priority="4736">
      <formula>N412="NO PRESENTÓ CERTIFICADO"</formula>
    </cfRule>
    <cfRule type="expression" dxfId="4489" priority="4737">
      <formula>N412="PRESENTÓ CERTIFICADO"</formula>
    </cfRule>
  </conditionalFormatting>
  <conditionalFormatting sqref="P412 P415">
    <cfRule type="expression" dxfId="4488" priority="4722">
      <formula>Q412="NO SUBSANABLE"</formula>
    </cfRule>
    <cfRule type="expression" dxfId="4487" priority="4724">
      <formula>Q412="REQUERIMIENTOS SUBSANADOS"</formula>
    </cfRule>
    <cfRule type="expression" dxfId="4486" priority="4725">
      <formula>Q412="PENDIENTES POR SUBSANAR"</formula>
    </cfRule>
    <cfRule type="expression" dxfId="4485" priority="4730">
      <formula>Q412="SIN OBSERVACIÓN"</formula>
    </cfRule>
    <cfRule type="containsBlanks" dxfId="4484" priority="4731">
      <formula>LEN(TRIM(P412))=0</formula>
    </cfRule>
  </conditionalFormatting>
  <conditionalFormatting sqref="O412 O415">
    <cfRule type="cellIs" dxfId="4483" priority="4723" operator="equal">
      <formula>"PENDIENTE POR DESCRIPCIÓN"</formula>
    </cfRule>
    <cfRule type="cellIs" dxfId="4482" priority="4727" operator="equal">
      <formula>"DESCRIPCIÓN INSUFICIENTE"</formula>
    </cfRule>
    <cfRule type="cellIs" dxfId="4481" priority="4728" operator="equal">
      <formula>"NO ESTÁ ACORDE A ITEM 5.2.1 (T.R.)"</formula>
    </cfRule>
    <cfRule type="cellIs" dxfId="4480" priority="4729" operator="equal">
      <formula>"ACORDE A ITEM 5.2.1 (T.R.)"</formula>
    </cfRule>
  </conditionalFormatting>
  <conditionalFormatting sqref="Q412 Q415">
    <cfRule type="containsBlanks" dxfId="4479" priority="4717">
      <formula>LEN(TRIM(Q412))=0</formula>
    </cfRule>
    <cfRule type="cellIs" dxfId="4478" priority="4726" operator="equal">
      <formula>"REQUERIMIENTOS SUBSANADOS"</formula>
    </cfRule>
    <cfRule type="containsText" dxfId="4477" priority="4732" operator="containsText" text="NO SUBSANABLE">
      <formula>NOT(ISERROR(SEARCH("NO SUBSANABLE",Q412)))</formula>
    </cfRule>
    <cfRule type="containsText" dxfId="4476" priority="4733" operator="containsText" text="PENDIENTES POR SUBSANAR">
      <formula>NOT(ISERROR(SEARCH("PENDIENTES POR SUBSANAR",Q412)))</formula>
    </cfRule>
    <cfRule type="containsText" dxfId="4475" priority="4734" operator="containsText" text="SIN OBSERVACIÓN">
      <formula>NOT(ISERROR(SEARCH("SIN OBSERVACIÓN",Q412)))</formula>
    </cfRule>
  </conditionalFormatting>
  <conditionalFormatting sqref="R412 R415">
    <cfRule type="containsBlanks" dxfId="4474" priority="4716">
      <formula>LEN(TRIM(R412))=0</formula>
    </cfRule>
    <cfRule type="cellIs" dxfId="4473" priority="4718" operator="equal">
      <formula>"NO CUMPLEN CON LO SOLICITADO"</formula>
    </cfRule>
    <cfRule type="cellIs" dxfId="4472" priority="4719" operator="equal">
      <formula>"CUMPLEN CON LO SOLICITADO"</formula>
    </cfRule>
    <cfRule type="cellIs" dxfId="4471" priority="4720" operator="equal">
      <formula>"PENDIENTES"</formula>
    </cfRule>
    <cfRule type="cellIs" dxfId="4470" priority="4721" operator="equal">
      <formula>"NINGUNO"</formula>
    </cfRule>
  </conditionalFormatting>
  <conditionalFormatting sqref="H412 H415">
    <cfRule type="notContainsBlanks" dxfId="4469" priority="4715">
      <formula>LEN(TRIM(H412))&gt;0</formula>
    </cfRule>
  </conditionalFormatting>
  <conditionalFormatting sqref="G412 G415">
    <cfRule type="notContainsBlanks" dxfId="4468" priority="4714">
      <formula>LEN(TRIM(G412))&gt;0</formula>
    </cfRule>
  </conditionalFormatting>
  <conditionalFormatting sqref="F412 F415">
    <cfRule type="notContainsBlanks" dxfId="4467" priority="4713">
      <formula>LEN(TRIM(F412))&gt;0</formula>
    </cfRule>
  </conditionalFormatting>
  <conditionalFormatting sqref="E412 E415">
    <cfRule type="notContainsBlanks" dxfId="4466" priority="4712">
      <formula>LEN(TRIM(E412))&gt;0</formula>
    </cfRule>
  </conditionalFormatting>
  <conditionalFormatting sqref="D412 D415">
    <cfRule type="notContainsBlanks" dxfId="4465" priority="4711">
      <formula>LEN(TRIM(D412))&gt;0</formula>
    </cfRule>
  </conditionalFormatting>
  <conditionalFormatting sqref="C412 C415">
    <cfRule type="notContainsBlanks" dxfId="4464" priority="4710">
      <formula>LEN(TRIM(C412))&gt;0</formula>
    </cfRule>
  </conditionalFormatting>
  <conditionalFormatting sqref="I412 I415">
    <cfRule type="notContainsBlanks" dxfId="4463" priority="4709">
      <formula>LEN(TRIM(I412))&gt;0</formula>
    </cfRule>
  </conditionalFormatting>
  <conditionalFormatting sqref="N418">
    <cfRule type="expression" dxfId="4462" priority="4706">
      <formula>N418=" "</formula>
    </cfRule>
    <cfRule type="expression" dxfId="4461" priority="4707">
      <formula>N418="NO PRESENTÓ CERTIFICADO"</formula>
    </cfRule>
    <cfRule type="expression" dxfId="4460" priority="4708">
      <formula>N418="PRESENTÓ CERTIFICADO"</formula>
    </cfRule>
  </conditionalFormatting>
  <conditionalFormatting sqref="P418">
    <cfRule type="expression" dxfId="4459" priority="4693">
      <formula>Q418="NO SUBSANABLE"</formula>
    </cfRule>
    <cfRule type="expression" dxfId="4458" priority="4695">
      <formula>Q418="REQUERIMIENTOS SUBSANADOS"</formula>
    </cfRule>
    <cfRule type="expression" dxfId="4457" priority="4696">
      <formula>Q418="PENDIENTES POR SUBSANAR"</formula>
    </cfRule>
    <cfRule type="expression" dxfId="4456" priority="4701">
      <formula>Q418="SIN OBSERVACIÓN"</formula>
    </cfRule>
    <cfRule type="containsBlanks" dxfId="4455" priority="4702">
      <formula>LEN(TRIM(P418))=0</formula>
    </cfRule>
  </conditionalFormatting>
  <conditionalFormatting sqref="O418">
    <cfRule type="cellIs" dxfId="4454" priority="4694" operator="equal">
      <formula>"PENDIENTE POR DESCRIPCIÓN"</formula>
    </cfRule>
    <cfRule type="cellIs" dxfId="4453" priority="4698" operator="equal">
      <formula>"DESCRIPCIÓN INSUFICIENTE"</formula>
    </cfRule>
    <cfRule type="cellIs" dxfId="4452" priority="4699" operator="equal">
      <formula>"NO ESTÁ ACORDE A ITEM 5.2.1 (T.R.)"</formula>
    </cfRule>
    <cfRule type="cellIs" dxfId="4451" priority="4700" operator="equal">
      <formula>"ACORDE A ITEM 5.2.1 (T.R.)"</formula>
    </cfRule>
  </conditionalFormatting>
  <conditionalFormatting sqref="Q418">
    <cfRule type="containsBlanks" dxfId="4450" priority="4688">
      <formula>LEN(TRIM(Q418))=0</formula>
    </cfRule>
    <cfRule type="cellIs" dxfId="4449" priority="4697" operator="equal">
      <formula>"REQUERIMIENTOS SUBSANADOS"</formula>
    </cfRule>
    <cfRule type="containsText" dxfId="4448" priority="4703" operator="containsText" text="NO SUBSANABLE">
      <formula>NOT(ISERROR(SEARCH("NO SUBSANABLE",Q418)))</formula>
    </cfRule>
    <cfRule type="containsText" dxfId="4447" priority="4704" operator="containsText" text="PENDIENTES POR SUBSANAR">
      <formula>NOT(ISERROR(SEARCH("PENDIENTES POR SUBSANAR",Q418)))</formula>
    </cfRule>
    <cfRule type="containsText" dxfId="4446" priority="4705" operator="containsText" text="SIN OBSERVACIÓN">
      <formula>NOT(ISERROR(SEARCH("SIN OBSERVACIÓN",Q418)))</formula>
    </cfRule>
  </conditionalFormatting>
  <conditionalFormatting sqref="R418">
    <cfRule type="containsBlanks" dxfId="4445" priority="4687">
      <formula>LEN(TRIM(R418))=0</formula>
    </cfRule>
    <cfRule type="cellIs" dxfId="4444" priority="4689" operator="equal">
      <formula>"NO CUMPLEN CON LO SOLICITADO"</formula>
    </cfRule>
    <cfRule type="cellIs" dxfId="4443" priority="4690" operator="equal">
      <formula>"CUMPLEN CON LO SOLICITADO"</formula>
    </cfRule>
    <cfRule type="cellIs" dxfId="4442" priority="4691" operator="equal">
      <formula>"PENDIENTES"</formula>
    </cfRule>
    <cfRule type="cellIs" dxfId="4441" priority="4692" operator="equal">
      <formula>"NINGUNO"</formula>
    </cfRule>
  </conditionalFormatting>
  <conditionalFormatting sqref="H418">
    <cfRule type="notContainsBlanks" dxfId="4440" priority="4686">
      <formula>LEN(TRIM(H418))&gt;0</formula>
    </cfRule>
  </conditionalFormatting>
  <conditionalFormatting sqref="G418">
    <cfRule type="notContainsBlanks" dxfId="4439" priority="4685">
      <formula>LEN(TRIM(G418))&gt;0</formula>
    </cfRule>
  </conditionalFormatting>
  <conditionalFormatting sqref="F418">
    <cfRule type="notContainsBlanks" dxfId="4438" priority="4684">
      <formula>LEN(TRIM(F418))&gt;0</formula>
    </cfRule>
  </conditionalFormatting>
  <conditionalFormatting sqref="E418">
    <cfRule type="notContainsBlanks" dxfId="4437" priority="4683">
      <formula>LEN(TRIM(E418))&gt;0</formula>
    </cfRule>
  </conditionalFormatting>
  <conditionalFormatting sqref="D418">
    <cfRule type="notContainsBlanks" dxfId="4436" priority="4682">
      <formula>LEN(TRIM(D418))&gt;0</formula>
    </cfRule>
  </conditionalFormatting>
  <conditionalFormatting sqref="C418">
    <cfRule type="notContainsBlanks" dxfId="4435" priority="4681">
      <formula>LEN(TRIM(C418))&gt;0</formula>
    </cfRule>
  </conditionalFormatting>
  <conditionalFormatting sqref="I418">
    <cfRule type="notContainsBlanks" dxfId="4434" priority="4680">
      <formula>LEN(TRIM(I418))&gt;0</formula>
    </cfRule>
  </conditionalFormatting>
  <conditionalFormatting sqref="T409">
    <cfRule type="cellIs" dxfId="4433" priority="4678" operator="equal">
      <formula>"NO"</formula>
    </cfRule>
    <cfRule type="cellIs" dxfId="4432" priority="4679" operator="equal">
      <formula>"SI"</formula>
    </cfRule>
  </conditionalFormatting>
  <conditionalFormatting sqref="N421">
    <cfRule type="expression" dxfId="4431" priority="4675">
      <formula>N421=" "</formula>
    </cfRule>
    <cfRule type="expression" dxfId="4430" priority="4676">
      <formula>N421="NO PRESENTÓ CERTIFICADO"</formula>
    </cfRule>
    <cfRule type="expression" dxfId="4429" priority="4677">
      <formula>N421="PRESENTÓ CERTIFICADO"</formula>
    </cfRule>
  </conditionalFormatting>
  <conditionalFormatting sqref="P421">
    <cfRule type="expression" dxfId="4428" priority="4662">
      <formula>Q421="NO SUBSANABLE"</formula>
    </cfRule>
    <cfRule type="expression" dxfId="4427" priority="4664">
      <formula>Q421="REQUERIMIENTOS SUBSANADOS"</formula>
    </cfRule>
    <cfRule type="expression" dxfId="4426" priority="4665">
      <formula>Q421="PENDIENTES POR SUBSANAR"</formula>
    </cfRule>
    <cfRule type="expression" dxfId="4425" priority="4670">
      <formula>Q421="SIN OBSERVACIÓN"</formula>
    </cfRule>
    <cfRule type="containsBlanks" dxfId="4424" priority="4671">
      <formula>LEN(TRIM(P421))=0</formula>
    </cfRule>
  </conditionalFormatting>
  <conditionalFormatting sqref="O421">
    <cfRule type="cellIs" dxfId="4423" priority="4663" operator="equal">
      <formula>"PENDIENTE POR DESCRIPCIÓN"</formula>
    </cfRule>
    <cfRule type="cellIs" dxfId="4422" priority="4667" operator="equal">
      <formula>"DESCRIPCIÓN INSUFICIENTE"</formula>
    </cfRule>
    <cfRule type="cellIs" dxfId="4421" priority="4668" operator="equal">
      <formula>"NO ESTÁ ACORDE A ITEM 5.2.1 (T.R.)"</formula>
    </cfRule>
    <cfRule type="cellIs" dxfId="4420" priority="4669" operator="equal">
      <formula>"ACORDE A ITEM 5.2.1 (T.R.)"</formula>
    </cfRule>
  </conditionalFormatting>
  <conditionalFormatting sqref="Q421">
    <cfRule type="containsBlanks" dxfId="4419" priority="4657">
      <formula>LEN(TRIM(Q421))=0</formula>
    </cfRule>
    <cfRule type="cellIs" dxfId="4418" priority="4666" operator="equal">
      <formula>"REQUERIMIENTOS SUBSANADOS"</formula>
    </cfRule>
    <cfRule type="containsText" dxfId="4417" priority="4672" operator="containsText" text="NO SUBSANABLE">
      <formula>NOT(ISERROR(SEARCH("NO SUBSANABLE",Q421)))</formula>
    </cfRule>
    <cfRule type="containsText" dxfId="4416" priority="4673" operator="containsText" text="PENDIENTES POR SUBSANAR">
      <formula>NOT(ISERROR(SEARCH("PENDIENTES POR SUBSANAR",Q421)))</formula>
    </cfRule>
    <cfRule type="containsText" dxfId="4415" priority="4674" operator="containsText" text="SIN OBSERVACIÓN">
      <formula>NOT(ISERROR(SEARCH("SIN OBSERVACIÓN",Q421)))</formula>
    </cfRule>
  </conditionalFormatting>
  <conditionalFormatting sqref="R421">
    <cfRule type="containsBlanks" dxfId="4414" priority="4656">
      <formula>LEN(TRIM(R421))=0</formula>
    </cfRule>
    <cfRule type="cellIs" dxfId="4413" priority="4658" operator="equal">
      <formula>"NO CUMPLEN CON LO SOLICITADO"</formula>
    </cfRule>
    <cfRule type="cellIs" dxfId="4412" priority="4659" operator="equal">
      <formula>"CUMPLEN CON LO SOLICITADO"</formula>
    </cfRule>
    <cfRule type="cellIs" dxfId="4411" priority="4660" operator="equal">
      <formula>"PENDIENTES"</formula>
    </cfRule>
    <cfRule type="cellIs" dxfId="4410" priority="4661" operator="equal">
      <formula>"NINGUNO"</formula>
    </cfRule>
  </conditionalFormatting>
  <conditionalFormatting sqref="H421">
    <cfRule type="notContainsBlanks" dxfId="4409" priority="4655">
      <formula>LEN(TRIM(H421))&gt;0</formula>
    </cfRule>
  </conditionalFormatting>
  <conditionalFormatting sqref="G421">
    <cfRule type="notContainsBlanks" dxfId="4408" priority="4654">
      <formula>LEN(TRIM(G421))&gt;0</formula>
    </cfRule>
  </conditionalFormatting>
  <conditionalFormatting sqref="F421">
    <cfRule type="notContainsBlanks" dxfId="4407" priority="4653">
      <formula>LEN(TRIM(F421))&gt;0</formula>
    </cfRule>
  </conditionalFormatting>
  <conditionalFormatting sqref="E421">
    <cfRule type="notContainsBlanks" dxfId="4406" priority="4652">
      <formula>LEN(TRIM(E421))&gt;0</formula>
    </cfRule>
  </conditionalFormatting>
  <conditionalFormatting sqref="D421">
    <cfRule type="notContainsBlanks" dxfId="4405" priority="4651">
      <formula>LEN(TRIM(D421))&gt;0</formula>
    </cfRule>
  </conditionalFormatting>
  <conditionalFormatting sqref="C421">
    <cfRule type="notContainsBlanks" dxfId="4404" priority="4650">
      <formula>LEN(TRIM(C421))&gt;0</formula>
    </cfRule>
  </conditionalFormatting>
  <conditionalFormatting sqref="I421">
    <cfRule type="notContainsBlanks" dxfId="4403" priority="4649">
      <formula>LEN(TRIM(I421))&gt;0</formula>
    </cfRule>
  </conditionalFormatting>
  <conditionalFormatting sqref="S409 S412 S415 S418 S421">
    <cfRule type="cellIs" dxfId="4402" priority="4647" operator="greaterThan">
      <formula>0</formula>
    </cfRule>
    <cfRule type="cellIs" dxfId="4401" priority="4648" operator="equal">
      <formula>0</formula>
    </cfRule>
  </conditionalFormatting>
  <conditionalFormatting sqref="T424">
    <cfRule type="cellIs" dxfId="4400" priority="4645" operator="equal">
      <formula>"NO CUMPLE"</formula>
    </cfRule>
    <cfRule type="cellIs" dxfId="4399" priority="4646" operator="equal">
      <formula>"CUMPLE"</formula>
    </cfRule>
  </conditionalFormatting>
  <conditionalFormatting sqref="N431">
    <cfRule type="expression" dxfId="4398" priority="4642">
      <formula>N431=" "</formula>
    </cfRule>
    <cfRule type="expression" dxfId="4397" priority="4643">
      <formula>N431="NO PRESENTÓ CERTIFICADO"</formula>
    </cfRule>
    <cfRule type="expression" dxfId="4396" priority="4644">
      <formula>N431="PRESENTÓ CERTIFICADO"</formula>
    </cfRule>
  </conditionalFormatting>
  <conditionalFormatting sqref="P431">
    <cfRule type="expression" dxfId="4395" priority="4629">
      <formula>Q431="NO SUBSANABLE"</formula>
    </cfRule>
    <cfRule type="expression" dxfId="4394" priority="4631">
      <formula>Q431="REQUERIMIENTOS SUBSANADOS"</formula>
    </cfRule>
    <cfRule type="expression" dxfId="4393" priority="4632">
      <formula>Q431="PENDIENTES POR SUBSANAR"</formula>
    </cfRule>
    <cfRule type="expression" dxfId="4392" priority="4637">
      <formula>Q431="SIN OBSERVACIÓN"</formula>
    </cfRule>
    <cfRule type="containsBlanks" dxfId="4391" priority="4638">
      <formula>LEN(TRIM(P431))=0</formula>
    </cfRule>
  </conditionalFormatting>
  <conditionalFormatting sqref="O431">
    <cfRule type="cellIs" dxfId="4390" priority="4630" operator="equal">
      <formula>"PENDIENTE POR DESCRIPCIÓN"</formula>
    </cfRule>
    <cfRule type="cellIs" dxfId="4389" priority="4634" operator="equal">
      <formula>"DESCRIPCIÓN INSUFICIENTE"</formula>
    </cfRule>
    <cfRule type="cellIs" dxfId="4388" priority="4635" operator="equal">
      <formula>"NO ESTÁ ACORDE A ITEM 5.2.1 (T.R.)"</formula>
    </cfRule>
    <cfRule type="cellIs" dxfId="4387" priority="4636" operator="equal">
      <formula>"ACORDE A ITEM 5.2.1 (T.R.)"</formula>
    </cfRule>
  </conditionalFormatting>
  <conditionalFormatting sqref="Q431">
    <cfRule type="containsBlanks" dxfId="4386" priority="4624">
      <formula>LEN(TRIM(Q431))=0</formula>
    </cfRule>
    <cfRule type="cellIs" dxfId="4385" priority="4633" operator="equal">
      <formula>"REQUERIMIENTOS SUBSANADOS"</formula>
    </cfRule>
    <cfRule type="containsText" dxfId="4384" priority="4639" operator="containsText" text="NO SUBSANABLE">
      <formula>NOT(ISERROR(SEARCH("NO SUBSANABLE",Q431)))</formula>
    </cfRule>
    <cfRule type="containsText" dxfId="4383" priority="4640" operator="containsText" text="PENDIENTES POR SUBSANAR">
      <formula>NOT(ISERROR(SEARCH("PENDIENTES POR SUBSANAR",Q431)))</formula>
    </cfRule>
    <cfRule type="containsText" dxfId="4382" priority="4641" operator="containsText" text="SIN OBSERVACIÓN">
      <formula>NOT(ISERROR(SEARCH("SIN OBSERVACIÓN",Q431)))</formula>
    </cfRule>
  </conditionalFormatting>
  <conditionalFormatting sqref="R431">
    <cfRule type="containsBlanks" dxfId="4381" priority="4623">
      <formula>LEN(TRIM(R431))=0</formula>
    </cfRule>
    <cfRule type="cellIs" dxfId="4380" priority="4625" operator="equal">
      <formula>"NO CUMPLEN CON LO SOLICITADO"</formula>
    </cfRule>
    <cfRule type="cellIs" dxfId="4379" priority="4626" operator="equal">
      <formula>"CUMPLEN CON LO SOLICITADO"</formula>
    </cfRule>
    <cfRule type="cellIs" dxfId="4378" priority="4627" operator="equal">
      <formula>"PENDIENTES"</formula>
    </cfRule>
    <cfRule type="cellIs" dxfId="4377" priority="4628" operator="equal">
      <formula>"NINGUNO"</formula>
    </cfRule>
  </conditionalFormatting>
  <conditionalFormatting sqref="B446">
    <cfRule type="cellIs" dxfId="4376" priority="4621" operator="equal">
      <formula>"NO CUMPLE CON LA EXPERIENCIA REQUERIDA"</formula>
    </cfRule>
    <cfRule type="cellIs" dxfId="4375" priority="4622" operator="equal">
      <formula>"CUMPLE CON LA EXPERIENCIA REQUERIDA"</formula>
    </cfRule>
  </conditionalFormatting>
  <conditionalFormatting sqref="H431">
    <cfRule type="notContainsBlanks" dxfId="4374" priority="4620">
      <formula>LEN(TRIM(H431))&gt;0</formula>
    </cfRule>
  </conditionalFormatting>
  <conditionalFormatting sqref="G431">
    <cfRule type="notContainsBlanks" dxfId="4373" priority="4619">
      <formula>LEN(TRIM(G431))&gt;0</formula>
    </cfRule>
  </conditionalFormatting>
  <conditionalFormatting sqref="F431">
    <cfRule type="notContainsBlanks" dxfId="4372" priority="4618">
      <formula>LEN(TRIM(F431))&gt;0</formula>
    </cfRule>
  </conditionalFormatting>
  <conditionalFormatting sqref="E431">
    <cfRule type="notContainsBlanks" dxfId="4371" priority="4617">
      <formula>LEN(TRIM(E431))&gt;0</formula>
    </cfRule>
  </conditionalFormatting>
  <conditionalFormatting sqref="D431">
    <cfRule type="notContainsBlanks" dxfId="4370" priority="4616">
      <formula>LEN(TRIM(D431))&gt;0</formula>
    </cfRule>
  </conditionalFormatting>
  <conditionalFormatting sqref="C431">
    <cfRule type="notContainsBlanks" dxfId="4369" priority="4615">
      <formula>LEN(TRIM(C431))&gt;0</formula>
    </cfRule>
  </conditionalFormatting>
  <conditionalFormatting sqref="I431">
    <cfRule type="notContainsBlanks" dxfId="4368" priority="4614">
      <formula>LEN(TRIM(I431))&gt;0</formula>
    </cfRule>
  </conditionalFormatting>
  <conditionalFormatting sqref="N434 N437">
    <cfRule type="expression" dxfId="4367" priority="4611">
      <formula>N434=" "</formula>
    </cfRule>
    <cfRule type="expression" dxfId="4366" priority="4612">
      <formula>N434="NO PRESENTÓ CERTIFICADO"</formula>
    </cfRule>
    <cfRule type="expression" dxfId="4365" priority="4613">
      <formula>N434="PRESENTÓ CERTIFICADO"</formula>
    </cfRule>
  </conditionalFormatting>
  <conditionalFormatting sqref="P434 P437">
    <cfRule type="expression" dxfId="4364" priority="4598">
      <formula>Q434="NO SUBSANABLE"</formula>
    </cfRule>
    <cfRule type="expression" dxfId="4363" priority="4600">
      <formula>Q434="REQUERIMIENTOS SUBSANADOS"</formula>
    </cfRule>
    <cfRule type="expression" dxfId="4362" priority="4601">
      <formula>Q434="PENDIENTES POR SUBSANAR"</formula>
    </cfRule>
    <cfRule type="expression" dxfId="4361" priority="4606">
      <formula>Q434="SIN OBSERVACIÓN"</formula>
    </cfRule>
    <cfRule type="containsBlanks" dxfId="4360" priority="4607">
      <formula>LEN(TRIM(P434))=0</formula>
    </cfRule>
  </conditionalFormatting>
  <conditionalFormatting sqref="O434 O437">
    <cfRule type="cellIs" dxfId="4359" priority="4599" operator="equal">
      <formula>"PENDIENTE POR DESCRIPCIÓN"</formula>
    </cfRule>
    <cfRule type="cellIs" dxfId="4358" priority="4603" operator="equal">
      <formula>"DESCRIPCIÓN INSUFICIENTE"</formula>
    </cfRule>
    <cfRule type="cellIs" dxfId="4357" priority="4604" operator="equal">
      <formula>"NO ESTÁ ACORDE A ITEM 5.2.1 (T.R.)"</formula>
    </cfRule>
    <cfRule type="cellIs" dxfId="4356" priority="4605" operator="equal">
      <formula>"ACORDE A ITEM 5.2.1 (T.R.)"</formula>
    </cfRule>
  </conditionalFormatting>
  <conditionalFormatting sqref="Q434 Q437">
    <cfRule type="containsBlanks" dxfId="4355" priority="4593">
      <formula>LEN(TRIM(Q434))=0</formula>
    </cfRule>
    <cfRule type="cellIs" dxfId="4354" priority="4602" operator="equal">
      <formula>"REQUERIMIENTOS SUBSANADOS"</formula>
    </cfRule>
    <cfRule type="containsText" dxfId="4353" priority="4608" operator="containsText" text="NO SUBSANABLE">
      <formula>NOT(ISERROR(SEARCH("NO SUBSANABLE",Q434)))</formula>
    </cfRule>
    <cfRule type="containsText" dxfId="4352" priority="4609" operator="containsText" text="PENDIENTES POR SUBSANAR">
      <formula>NOT(ISERROR(SEARCH("PENDIENTES POR SUBSANAR",Q434)))</formula>
    </cfRule>
    <cfRule type="containsText" dxfId="4351" priority="4610" operator="containsText" text="SIN OBSERVACIÓN">
      <formula>NOT(ISERROR(SEARCH("SIN OBSERVACIÓN",Q434)))</formula>
    </cfRule>
  </conditionalFormatting>
  <conditionalFormatting sqref="R434 R437">
    <cfRule type="containsBlanks" dxfId="4350" priority="4592">
      <formula>LEN(TRIM(R434))=0</formula>
    </cfRule>
    <cfRule type="cellIs" dxfId="4349" priority="4594" operator="equal">
      <formula>"NO CUMPLEN CON LO SOLICITADO"</formula>
    </cfRule>
    <cfRule type="cellIs" dxfId="4348" priority="4595" operator="equal">
      <formula>"CUMPLEN CON LO SOLICITADO"</formula>
    </cfRule>
    <cfRule type="cellIs" dxfId="4347" priority="4596" operator="equal">
      <formula>"PENDIENTES"</formula>
    </cfRule>
    <cfRule type="cellIs" dxfId="4346" priority="4597" operator="equal">
      <formula>"NINGUNO"</formula>
    </cfRule>
  </conditionalFormatting>
  <conditionalFormatting sqref="H434 H437">
    <cfRule type="notContainsBlanks" dxfId="4345" priority="4591">
      <formula>LEN(TRIM(H434))&gt;0</formula>
    </cfRule>
  </conditionalFormatting>
  <conditionalFormatting sqref="G434 G437">
    <cfRule type="notContainsBlanks" dxfId="4344" priority="4590">
      <formula>LEN(TRIM(G434))&gt;0</formula>
    </cfRule>
  </conditionalFormatting>
  <conditionalFormatting sqref="F434 F437">
    <cfRule type="notContainsBlanks" dxfId="4343" priority="4589">
      <formula>LEN(TRIM(F434))&gt;0</formula>
    </cfRule>
  </conditionalFormatting>
  <conditionalFormatting sqref="E434 E437">
    <cfRule type="notContainsBlanks" dxfId="4342" priority="4588">
      <formula>LEN(TRIM(E434))&gt;0</formula>
    </cfRule>
  </conditionalFormatting>
  <conditionalFormatting sqref="D434 D437">
    <cfRule type="notContainsBlanks" dxfId="4341" priority="4587">
      <formula>LEN(TRIM(D434))&gt;0</formula>
    </cfRule>
  </conditionalFormatting>
  <conditionalFormatting sqref="C434 C437">
    <cfRule type="notContainsBlanks" dxfId="4340" priority="4586">
      <formula>LEN(TRIM(C434))&gt;0</formula>
    </cfRule>
  </conditionalFormatting>
  <conditionalFormatting sqref="I434 I437">
    <cfRule type="notContainsBlanks" dxfId="4339" priority="4585">
      <formula>LEN(TRIM(I434))&gt;0</formula>
    </cfRule>
  </conditionalFormatting>
  <conditionalFormatting sqref="N440">
    <cfRule type="expression" dxfId="4338" priority="4582">
      <formula>N440=" "</formula>
    </cfRule>
    <cfRule type="expression" dxfId="4337" priority="4583">
      <formula>N440="NO PRESENTÓ CERTIFICADO"</formula>
    </cfRule>
    <cfRule type="expression" dxfId="4336" priority="4584">
      <formula>N440="PRESENTÓ CERTIFICADO"</formula>
    </cfRule>
  </conditionalFormatting>
  <conditionalFormatting sqref="P440">
    <cfRule type="expression" dxfId="4335" priority="4569">
      <formula>Q440="NO SUBSANABLE"</formula>
    </cfRule>
    <cfRule type="expression" dxfId="4334" priority="4571">
      <formula>Q440="REQUERIMIENTOS SUBSANADOS"</formula>
    </cfRule>
    <cfRule type="expression" dxfId="4333" priority="4572">
      <formula>Q440="PENDIENTES POR SUBSANAR"</formula>
    </cfRule>
    <cfRule type="expression" dxfId="4332" priority="4577">
      <formula>Q440="SIN OBSERVACIÓN"</formula>
    </cfRule>
    <cfRule type="containsBlanks" dxfId="4331" priority="4578">
      <formula>LEN(TRIM(P440))=0</formula>
    </cfRule>
  </conditionalFormatting>
  <conditionalFormatting sqref="O440">
    <cfRule type="cellIs" dxfId="4330" priority="4570" operator="equal">
      <formula>"PENDIENTE POR DESCRIPCIÓN"</formula>
    </cfRule>
    <cfRule type="cellIs" dxfId="4329" priority="4574" operator="equal">
      <formula>"DESCRIPCIÓN INSUFICIENTE"</formula>
    </cfRule>
    <cfRule type="cellIs" dxfId="4328" priority="4575" operator="equal">
      <formula>"NO ESTÁ ACORDE A ITEM 5.2.1 (T.R.)"</formula>
    </cfRule>
    <cfRule type="cellIs" dxfId="4327" priority="4576" operator="equal">
      <formula>"ACORDE A ITEM 5.2.1 (T.R.)"</formula>
    </cfRule>
  </conditionalFormatting>
  <conditionalFormatting sqref="Q440">
    <cfRule type="containsBlanks" dxfId="4326" priority="4564">
      <formula>LEN(TRIM(Q440))=0</formula>
    </cfRule>
    <cfRule type="cellIs" dxfId="4325" priority="4573" operator="equal">
      <formula>"REQUERIMIENTOS SUBSANADOS"</formula>
    </cfRule>
    <cfRule type="containsText" dxfId="4324" priority="4579" operator="containsText" text="NO SUBSANABLE">
      <formula>NOT(ISERROR(SEARCH("NO SUBSANABLE",Q440)))</formula>
    </cfRule>
    <cfRule type="containsText" dxfId="4323" priority="4580" operator="containsText" text="PENDIENTES POR SUBSANAR">
      <formula>NOT(ISERROR(SEARCH("PENDIENTES POR SUBSANAR",Q440)))</formula>
    </cfRule>
    <cfRule type="containsText" dxfId="4322" priority="4581" operator="containsText" text="SIN OBSERVACIÓN">
      <formula>NOT(ISERROR(SEARCH("SIN OBSERVACIÓN",Q440)))</formula>
    </cfRule>
  </conditionalFormatting>
  <conditionalFormatting sqref="R440">
    <cfRule type="containsBlanks" dxfId="4321" priority="4563">
      <formula>LEN(TRIM(R440))=0</formula>
    </cfRule>
    <cfRule type="cellIs" dxfId="4320" priority="4565" operator="equal">
      <formula>"NO CUMPLEN CON LO SOLICITADO"</formula>
    </cfRule>
    <cfRule type="cellIs" dxfId="4319" priority="4566" operator="equal">
      <formula>"CUMPLEN CON LO SOLICITADO"</formula>
    </cfRule>
    <cfRule type="cellIs" dxfId="4318" priority="4567" operator="equal">
      <formula>"PENDIENTES"</formula>
    </cfRule>
    <cfRule type="cellIs" dxfId="4317" priority="4568" operator="equal">
      <formula>"NINGUNO"</formula>
    </cfRule>
  </conditionalFormatting>
  <conditionalFormatting sqref="H440">
    <cfRule type="notContainsBlanks" dxfId="4316" priority="4562">
      <formula>LEN(TRIM(H440))&gt;0</formula>
    </cfRule>
  </conditionalFormatting>
  <conditionalFormatting sqref="G440">
    <cfRule type="notContainsBlanks" dxfId="4315" priority="4561">
      <formula>LEN(TRIM(G440))&gt;0</formula>
    </cfRule>
  </conditionalFormatting>
  <conditionalFormatting sqref="F440">
    <cfRule type="notContainsBlanks" dxfId="4314" priority="4560">
      <formula>LEN(TRIM(F440))&gt;0</formula>
    </cfRule>
  </conditionalFormatting>
  <conditionalFormatting sqref="E440">
    <cfRule type="notContainsBlanks" dxfId="4313" priority="4559">
      <formula>LEN(TRIM(E440))&gt;0</formula>
    </cfRule>
  </conditionalFormatting>
  <conditionalFormatting sqref="D440">
    <cfRule type="notContainsBlanks" dxfId="4312" priority="4558">
      <formula>LEN(TRIM(D440))&gt;0</formula>
    </cfRule>
  </conditionalFormatting>
  <conditionalFormatting sqref="C440">
    <cfRule type="notContainsBlanks" dxfId="4311" priority="4557">
      <formula>LEN(TRIM(C440))&gt;0</formula>
    </cfRule>
  </conditionalFormatting>
  <conditionalFormatting sqref="I440">
    <cfRule type="notContainsBlanks" dxfId="4310" priority="4556">
      <formula>LEN(TRIM(I440))&gt;0</formula>
    </cfRule>
  </conditionalFormatting>
  <conditionalFormatting sqref="T431">
    <cfRule type="cellIs" dxfId="4309" priority="4554" operator="equal">
      <formula>"NO"</formula>
    </cfRule>
    <cfRule type="cellIs" dxfId="4308" priority="4555" operator="equal">
      <formula>"SI"</formula>
    </cfRule>
  </conditionalFormatting>
  <conditionalFormatting sqref="N443">
    <cfRule type="expression" dxfId="4307" priority="4551">
      <formula>N443=" "</formula>
    </cfRule>
    <cfRule type="expression" dxfId="4306" priority="4552">
      <formula>N443="NO PRESENTÓ CERTIFICADO"</formula>
    </cfRule>
    <cfRule type="expression" dxfId="4305" priority="4553">
      <formula>N443="PRESENTÓ CERTIFICADO"</formula>
    </cfRule>
  </conditionalFormatting>
  <conditionalFormatting sqref="P443">
    <cfRule type="expression" dxfId="4304" priority="4538">
      <formula>Q443="NO SUBSANABLE"</formula>
    </cfRule>
    <cfRule type="expression" dxfId="4303" priority="4540">
      <formula>Q443="REQUERIMIENTOS SUBSANADOS"</formula>
    </cfRule>
    <cfRule type="expression" dxfId="4302" priority="4541">
      <formula>Q443="PENDIENTES POR SUBSANAR"</formula>
    </cfRule>
    <cfRule type="expression" dxfId="4301" priority="4546">
      <formula>Q443="SIN OBSERVACIÓN"</formula>
    </cfRule>
    <cfRule type="containsBlanks" dxfId="4300" priority="4547">
      <formula>LEN(TRIM(P443))=0</formula>
    </cfRule>
  </conditionalFormatting>
  <conditionalFormatting sqref="O443">
    <cfRule type="cellIs" dxfId="4299" priority="4539" operator="equal">
      <formula>"PENDIENTE POR DESCRIPCIÓN"</formula>
    </cfRule>
    <cfRule type="cellIs" dxfId="4298" priority="4543" operator="equal">
      <formula>"DESCRIPCIÓN INSUFICIENTE"</formula>
    </cfRule>
    <cfRule type="cellIs" dxfId="4297" priority="4544" operator="equal">
      <formula>"NO ESTÁ ACORDE A ITEM 5.2.1 (T.R.)"</formula>
    </cfRule>
    <cfRule type="cellIs" dxfId="4296" priority="4545" operator="equal">
      <formula>"ACORDE A ITEM 5.2.1 (T.R.)"</formula>
    </cfRule>
  </conditionalFormatting>
  <conditionalFormatting sqref="Q443">
    <cfRule type="containsBlanks" dxfId="4295" priority="4533">
      <formula>LEN(TRIM(Q443))=0</formula>
    </cfRule>
    <cfRule type="cellIs" dxfId="4294" priority="4542" operator="equal">
      <formula>"REQUERIMIENTOS SUBSANADOS"</formula>
    </cfRule>
    <cfRule type="containsText" dxfId="4293" priority="4548" operator="containsText" text="NO SUBSANABLE">
      <formula>NOT(ISERROR(SEARCH("NO SUBSANABLE",Q443)))</formula>
    </cfRule>
    <cfRule type="containsText" dxfId="4292" priority="4549" operator="containsText" text="PENDIENTES POR SUBSANAR">
      <formula>NOT(ISERROR(SEARCH("PENDIENTES POR SUBSANAR",Q443)))</formula>
    </cfRule>
    <cfRule type="containsText" dxfId="4291" priority="4550" operator="containsText" text="SIN OBSERVACIÓN">
      <formula>NOT(ISERROR(SEARCH("SIN OBSERVACIÓN",Q443)))</formula>
    </cfRule>
  </conditionalFormatting>
  <conditionalFormatting sqref="R443">
    <cfRule type="containsBlanks" dxfId="4290" priority="4532">
      <formula>LEN(TRIM(R443))=0</formula>
    </cfRule>
    <cfRule type="cellIs" dxfId="4289" priority="4534" operator="equal">
      <formula>"NO CUMPLEN CON LO SOLICITADO"</formula>
    </cfRule>
    <cfRule type="cellIs" dxfId="4288" priority="4535" operator="equal">
      <formula>"CUMPLEN CON LO SOLICITADO"</formula>
    </cfRule>
    <cfRule type="cellIs" dxfId="4287" priority="4536" operator="equal">
      <formula>"PENDIENTES"</formula>
    </cfRule>
    <cfRule type="cellIs" dxfId="4286" priority="4537" operator="equal">
      <formula>"NINGUNO"</formula>
    </cfRule>
  </conditionalFormatting>
  <conditionalFormatting sqref="H443">
    <cfRule type="notContainsBlanks" dxfId="4285" priority="4531">
      <formula>LEN(TRIM(H443))&gt;0</formula>
    </cfRule>
  </conditionalFormatting>
  <conditionalFormatting sqref="G443">
    <cfRule type="notContainsBlanks" dxfId="4284" priority="4530">
      <formula>LEN(TRIM(G443))&gt;0</formula>
    </cfRule>
  </conditionalFormatting>
  <conditionalFormatting sqref="F443">
    <cfRule type="notContainsBlanks" dxfId="4283" priority="4529">
      <formula>LEN(TRIM(F443))&gt;0</formula>
    </cfRule>
  </conditionalFormatting>
  <conditionalFormatting sqref="E443">
    <cfRule type="notContainsBlanks" dxfId="4282" priority="4528">
      <formula>LEN(TRIM(E443))&gt;0</formula>
    </cfRule>
  </conditionalFormatting>
  <conditionalFormatting sqref="D443">
    <cfRule type="notContainsBlanks" dxfId="4281" priority="4527">
      <formula>LEN(TRIM(D443))&gt;0</formula>
    </cfRule>
  </conditionalFormatting>
  <conditionalFormatting sqref="C443">
    <cfRule type="notContainsBlanks" dxfId="4280" priority="4526">
      <formula>LEN(TRIM(C443))&gt;0</formula>
    </cfRule>
  </conditionalFormatting>
  <conditionalFormatting sqref="I443">
    <cfRule type="notContainsBlanks" dxfId="4279" priority="4525">
      <formula>LEN(TRIM(I443))&gt;0</formula>
    </cfRule>
  </conditionalFormatting>
  <conditionalFormatting sqref="S431 S434 S437 S440 S443">
    <cfRule type="cellIs" dxfId="4278" priority="4523" operator="greaterThan">
      <formula>0</formula>
    </cfRule>
    <cfRule type="cellIs" dxfId="4277" priority="4524" operator="equal">
      <formula>0</formula>
    </cfRule>
  </conditionalFormatting>
  <conditionalFormatting sqref="T446">
    <cfRule type="cellIs" dxfId="4276" priority="4521" operator="equal">
      <formula>"NO CUMPLE"</formula>
    </cfRule>
    <cfRule type="cellIs" dxfId="4275" priority="4522" operator="equal">
      <formula>"CUMPLE"</formula>
    </cfRule>
  </conditionalFormatting>
  <conditionalFormatting sqref="N453">
    <cfRule type="expression" dxfId="4274" priority="4518">
      <formula>N453=" "</formula>
    </cfRule>
    <cfRule type="expression" dxfId="4273" priority="4519">
      <formula>N453="NO PRESENTÓ CERTIFICADO"</formula>
    </cfRule>
    <cfRule type="expression" dxfId="4272" priority="4520">
      <formula>N453="PRESENTÓ CERTIFICADO"</formula>
    </cfRule>
  </conditionalFormatting>
  <conditionalFormatting sqref="P453">
    <cfRule type="expression" dxfId="4271" priority="4505">
      <formula>Q453="NO SUBSANABLE"</formula>
    </cfRule>
    <cfRule type="expression" dxfId="4270" priority="4507">
      <formula>Q453="REQUERIMIENTOS SUBSANADOS"</formula>
    </cfRule>
    <cfRule type="expression" dxfId="4269" priority="4508">
      <formula>Q453="PENDIENTES POR SUBSANAR"</formula>
    </cfRule>
    <cfRule type="expression" dxfId="4268" priority="4513">
      <formula>Q453="SIN OBSERVACIÓN"</formula>
    </cfRule>
    <cfRule type="containsBlanks" dxfId="4267" priority="4514">
      <formula>LEN(TRIM(P453))=0</formula>
    </cfRule>
  </conditionalFormatting>
  <conditionalFormatting sqref="O453">
    <cfRule type="cellIs" dxfId="4266" priority="4506" operator="equal">
      <formula>"PENDIENTE POR DESCRIPCIÓN"</formula>
    </cfRule>
    <cfRule type="cellIs" dxfId="4265" priority="4510" operator="equal">
      <formula>"DESCRIPCIÓN INSUFICIENTE"</formula>
    </cfRule>
    <cfRule type="cellIs" dxfId="4264" priority="4511" operator="equal">
      <formula>"NO ESTÁ ACORDE A ITEM 5.2.1 (T.R.)"</formula>
    </cfRule>
    <cfRule type="cellIs" dxfId="4263" priority="4512" operator="equal">
      <formula>"ACORDE A ITEM 5.2.1 (T.R.)"</formula>
    </cfRule>
  </conditionalFormatting>
  <conditionalFormatting sqref="Q453">
    <cfRule type="containsBlanks" dxfId="4262" priority="4500">
      <formula>LEN(TRIM(Q453))=0</formula>
    </cfRule>
    <cfRule type="cellIs" dxfId="4261" priority="4509" operator="equal">
      <formula>"REQUERIMIENTOS SUBSANADOS"</formula>
    </cfRule>
    <cfRule type="containsText" dxfId="4260" priority="4515" operator="containsText" text="NO SUBSANABLE">
      <formula>NOT(ISERROR(SEARCH("NO SUBSANABLE",Q453)))</formula>
    </cfRule>
    <cfRule type="containsText" dxfId="4259" priority="4516" operator="containsText" text="PENDIENTES POR SUBSANAR">
      <formula>NOT(ISERROR(SEARCH("PENDIENTES POR SUBSANAR",Q453)))</formula>
    </cfRule>
    <cfRule type="containsText" dxfId="4258" priority="4517" operator="containsText" text="SIN OBSERVACIÓN">
      <formula>NOT(ISERROR(SEARCH("SIN OBSERVACIÓN",Q453)))</formula>
    </cfRule>
  </conditionalFormatting>
  <conditionalFormatting sqref="R453">
    <cfRule type="containsBlanks" dxfId="4257" priority="4499">
      <formula>LEN(TRIM(R453))=0</formula>
    </cfRule>
    <cfRule type="cellIs" dxfId="4256" priority="4501" operator="equal">
      <formula>"NO CUMPLEN CON LO SOLICITADO"</formula>
    </cfRule>
    <cfRule type="cellIs" dxfId="4255" priority="4502" operator="equal">
      <formula>"CUMPLEN CON LO SOLICITADO"</formula>
    </cfRule>
    <cfRule type="cellIs" dxfId="4254" priority="4503" operator="equal">
      <formula>"PENDIENTES"</formula>
    </cfRule>
    <cfRule type="cellIs" dxfId="4253" priority="4504" operator="equal">
      <formula>"NINGUNO"</formula>
    </cfRule>
  </conditionalFormatting>
  <conditionalFormatting sqref="B468">
    <cfRule type="cellIs" dxfId="4252" priority="4497" operator="equal">
      <formula>"NO CUMPLE CON LA EXPERIENCIA REQUERIDA"</formula>
    </cfRule>
    <cfRule type="cellIs" dxfId="4251" priority="4498" operator="equal">
      <formula>"CUMPLE CON LA EXPERIENCIA REQUERIDA"</formula>
    </cfRule>
  </conditionalFormatting>
  <conditionalFormatting sqref="H453">
    <cfRule type="notContainsBlanks" dxfId="4250" priority="4496">
      <formula>LEN(TRIM(H453))&gt;0</formula>
    </cfRule>
  </conditionalFormatting>
  <conditionalFormatting sqref="G453">
    <cfRule type="notContainsBlanks" dxfId="4249" priority="4495">
      <formula>LEN(TRIM(G453))&gt;0</formula>
    </cfRule>
  </conditionalFormatting>
  <conditionalFormatting sqref="F453">
    <cfRule type="notContainsBlanks" dxfId="4248" priority="4494">
      <formula>LEN(TRIM(F453))&gt;0</formula>
    </cfRule>
  </conditionalFormatting>
  <conditionalFormatting sqref="E453">
    <cfRule type="notContainsBlanks" dxfId="4247" priority="4493">
      <formula>LEN(TRIM(E453))&gt;0</formula>
    </cfRule>
  </conditionalFormatting>
  <conditionalFormatting sqref="D453">
    <cfRule type="notContainsBlanks" dxfId="4246" priority="4492">
      <formula>LEN(TRIM(D453))&gt;0</formula>
    </cfRule>
  </conditionalFormatting>
  <conditionalFormatting sqref="C453">
    <cfRule type="notContainsBlanks" dxfId="4245" priority="4491">
      <formula>LEN(TRIM(C453))&gt;0</formula>
    </cfRule>
  </conditionalFormatting>
  <conditionalFormatting sqref="I453">
    <cfRule type="notContainsBlanks" dxfId="4244" priority="4490">
      <formula>LEN(TRIM(I453))&gt;0</formula>
    </cfRule>
  </conditionalFormatting>
  <conditionalFormatting sqref="N456 N459">
    <cfRule type="expression" dxfId="4243" priority="4487">
      <formula>N456=" "</formula>
    </cfRule>
    <cfRule type="expression" dxfId="4242" priority="4488">
      <formula>N456="NO PRESENTÓ CERTIFICADO"</formula>
    </cfRule>
    <cfRule type="expression" dxfId="4241" priority="4489">
      <formula>N456="PRESENTÓ CERTIFICADO"</formula>
    </cfRule>
  </conditionalFormatting>
  <conditionalFormatting sqref="P456 P459">
    <cfRule type="expression" dxfId="4240" priority="4474">
      <formula>Q456="NO SUBSANABLE"</formula>
    </cfRule>
    <cfRule type="expression" dxfId="4239" priority="4476">
      <formula>Q456="REQUERIMIENTOS SUBSANADOS"</formula>
    </cfRule>
    <cfRule type="expression" dxfId="4238" priority="4477">
      <formula>Q456="PENDIENTES POR SUBSANAR"</formula>
    </cfRule>
    <cfRule type="expression" dxfId="4237" priority="4482">
      <formula>Q456="SIN OBSERVACIÓN"</formula>
    </cfRule>
    <cfRule type="containsBlanks" dxfId="4236" priority="4483">
      <formula>LEN(TRIM(P456))=0</formula>
    </cfRule>
  </conditionalFormatting>
  <conditionalFormatting sqref="O456 O459">
    <cfRule type="cellIs" dxfId="4235" priority="4475" operator="equal">
      <formula>"PENDIENTE POR DESCRIPCIÓN"</formula>
    </cfRule>
    <cfRule type="cellIs" dxfId="4234" priority="4479" operator="equal">
      <formula>"DESCRIPCIÓN INSUFICIENTE"</formula>
    </cfRule>
    <cfRule type="cellIs" dxfId="4233" priority="4480" operator="equal">
      <formula>"NO ESTÁ ACORDE A ITEM 5.2.1 (T.R.)"</formula>
    </cfRule>
    <cfRule type="cellIs" dxfId="4232" priority="4481" operator="equal">
      <formula>"ACORDE A ITEM 5.2.1 (T.R.)"</formula>
    </cfRule>
  </conditionalFormatting>
  <conditionalFormatting sqref="Q456 Q459">
    <cfRule type="containsBlanks" dxfId="4231" priority="4469">
      <formula>LEN(TRIM(Q456))=0</formula>
    </cfRule>
    <cfRule type="cellIs" dxfId="4230" priority="4478" operator="equal">
      <formula>"REQUERIMIENTOS SUBSANADOS"</formula>
    </cfRule>
    <cfRule type="containsText" dxfId="4229" priority="4484" operator="containsText" text="NO SUBSANABLE">
      <formula>NOT(ISERROR(SEARCH("NO SUBSANABLE",Q456)))</formula>
    </cfRule>
    <cfRule type="containsText" dxfId="4228" priority="4485" operator="containsText" text="PENDIENTES POR SUBSANAR">
      <formula>NOT(ISERROR(SEARCH("PENDIENTES POR SUBSANAR",Q456)))</formula>
    </cfRule>
    <cfRule type="containsText" dxfId="4227" priority="4486" operator="containsText" text="SIN OBSERVACIÓN">
      <formula>NOT(ISERROR(SEARCH("SIN OBSERVACIÓN",Q456)))</formula>
    </cfRule>
  </conditionalFormatting>
  <conditionalFormatting sqref="R456 R459">
    <cfRule type="containsBlanks" dxfId="4226" priority="4468">
      <formula>LEN(TRIM(R456))=0</formula>
    </cfRule>
    <cfRule type="cellIs" dxfId="4225" priority="4470" operator="equal">
      <formula>"NO CUMPLEN CON LO SOLICITADO"</formula>
    </cfRule>
    <cfRule type="cellIs" dxfId="4224" priority="4471" operator="equal">
      <formula>"CUMPLEN CON LO SOLICITADO"</formula>
    </cfRule>
    <cfRule type="cellIs" dxfId="4223" priority="4472" operator="equal">
      <formula>"PENDIENTES"</formula>
    </cfRule>
    <cfRule type="cellIs" dxfId="4222" priority="4473" operator="equal">
      <formula>"NINGUNO"</formula>
    </cfRule>
  </conditionalFormatting>
  <conditionalFormatting sqref="H456 H459">
    <cfRule type="notContainsBlanks" dxfId="4221" priority="4467">
      <formula>LEN(TRIM(H456))&gt;0</formula>
    </cfRule>
  </conditionalFormatting>
  <conditionalFormatting sqref="G456 G459">
    <cfRule type="notContainsBlanks" dxfId="4220" priority="4466">
      <formula>LEN(TRIM(G456))&gt;0</formula>
    </cfRule>
  </conditionalFormatting>
  <conditionalFormatting sqref="F456 F459">
    <cfRule type="notContainsBlanks" dxfId="4219" priority="4465">
      <formula>LEN(TRIM(F456))&gt;0</formula>
    </cfRule>
  </conditionalFormatting>
  <conditionalFormatting sqref="E456 E459">
    <cfRule type="notContainsBlanks" dxfId="4218" priority="4464">
      <formula>LEN(TRIM(E456))&gt;0</formula>
    </cfRule>
  </conditionalFormatting>
  <conditionalFormatting sqref="D456 D459">
    <cfRule type="notContainsBlanks" dxfId="4217" priority="4463">
      <formula>LEN(TRIM(D456))&gt;0</formula>
    </cfRule>
  </conditionalFormatting>
  <conditionalFormatting sqref="C456 C459">
    <cfRule type="notContainsBlanks" dxfId="4216" priority="4462">
      <formula>LEN(TRIM(C456))&gt;0</formula>
    </cfRule>
  </conditionalFormatting>
  <conditionalFormatting sqref="I456 I459">
    <cfRule type="notContainsBlanks" dxfId="4215" priority="4461">
      <formula>LEN(TRIM(I456))&gt;0</formula>
    </cfRule>
  </conditionalFormatting>
  <conditionalFormatting sqref="N462">
    <cfRule type="expression" dxfId="4214" priority="4458">
      <formula>N462=" "</formula>
    </cfRule>
    <cfRule type="expression" dxfId="4213" priority="4459">
      <formula>N462="NO PRESENTÓ CERTIFICADO"</formula>
    </cfRule>
    <cfRule type="expression" dxfId="4212" priority="4460">
      <formula>N462="PRESENTÓ CERTIFICADO"</formula>
    </cfRule>
  </conditionalFormatting>
  <conditionalFormatting sqref="P462">
    <cfRule type="expression" dxfId="4211" priority="4445">
      <formula>Q462="NO SUBSANABLE"</formula>
    </cfRule>
    <cfRule type="expression" dxfId="4210" priority="4447">
      <formula>Q462="REQUERIMIENTOS SUBSANADOS"</formula>
    </cfRule>
    <cfRule type="expression" dxfId="4209" priority="4448">
      <formula>Q462="PENDIENTES POR SUBSANAR"</formula>
    </cfRule>
    <cfRule type="expression" dxfId="4208" priority="4453">
      <formula>Q462="SIN OBSERVACIÓN"</formula>
    </cfRule>
    <cfRule type="containsBlanks" dxfId="4207" priority="4454">
      <formula>LEN(TRIM(P462))=0</formula>
    </cfRule>
  </conditionalFormatting>
  <conditionalFormatting sqref="O462">
    <cfRule type="cellIs" dxfId="4206" priority="4446" operator="equal">
      <formula>"PENDIENTE POR DESCRIPCIÓN"</formula>
    </cfRule>
    <cfRule type="cellIs" dxfId="4205" priority="4450" operator="equal">
      <formula>"DESCRIPCIÓN INSUFICIENTE"</formula>
    </cfRule>
    <cfRule type="cellIs" dxfId="4204" priority="4451" operator="equal">
      <formula>"NO ESTÁ ACORDE A ITEM 5.2.1 (T.R.)"</formula>
    </cfRule>
    <cfRule type="cellIs" dxfId="4203" priority="4452" operator="equal">
      <formula>"ACORDE A ITEM 5.2.1 (T.R.)"</formula>
    </cfRule>
  </conditionalFormatting>
  <conditionalFormatting sqref="Q462">
    <cfRule type="containsBlanks" dxfId="4202" priority="4440">
      <formula>LEN(TRIM(Q462))=0</formula>
    </cfRule>
    <cfRule type="cellIs" dxfId="4201" priority="4449" operator="equal">
      <formula>"REQUERIMIENTOS SUBSANADOS"</formula>
    </cfRule>
    <cfRule type="containsText" dxfId="4200" priority="4455" operator="containsText" text="NO SUBSANABLE">
      <formula>NOT(ISERROR(SEARCH("NO SUBSANABLE",Q462)))</formula>
    </cfRule>
    <cfRule type="containsText" dxfId="4199" priority="4456" operator="containsText" text="PENDIENTES POR SUBSANAR">
      <formula>NOT(ISERROR(SEARCH("PENDIENTES POR SUBSANAR",Q462)))</formula>
    </cfRule>
    <cfRule type="containsText" dxfId="4198" priority="4457" operator="containsText" text="SIN OBSERVACIÓN">
      <formula>NOT(ISERROR(SEARCH("SIN OBSERVACIÓN",Q462)))</formula>
    </cfRule>
  </conditionalFormatting>
  <conditionalFormatting sqref="R462">
    <cfRule type="containsBlanks" dxfId="4197" priority="4439">
      <formula>LEN(TRIM(R462))=0</formula>
    </cfRule>
    <cfRule type="cellIs" dxfId="4196" priority="4441" operator="equal">
      <formula>"NO CUMPLEN CON LO SOLICITADO"</formula>
    </cfRule>
    <cfRule type="cellIs" dxfId="4195" priority="4442" operator="equal">
      <formula>"CUMPLEN CON LO SOLICITADO"</formula>
    </cfRule>
    <cfRule type="cellIs" dxfId="4194" priority="4443" operator="equal">
      <formula>"PENDIENTES"</formula>
    </cfRule>
    <cfRule type="cellIs" dxfId="4193" priority="4444" operator="equal">
      <formula>"NINGUNO"</formula>
    </cfRule>
  </conditionalFormatting>
  <conditionalFormatting sqref="H462">
    <cfRule type="notContainsBlanks" dxfId="4192" priority="4438">
      <formula>LEN(TRIM(H462))&gt;0</formula>
    </cfRule>
  </conditionalFormatting>
  <conditionalFormatting sqref="G462">
    <cfRule type="notContainsBlanks" dxfId="4191" priority="4437">
      <formula>LEN(TRIM(G462))&gt;0</formula>
    </cfRule>
  </conditionalFormatting>
  <conditionalFormatting sqref="F462">
    <cfRule type="notContainsBlanks" dxfId="4190" priority="4436">
      <formula>LEN(TRIM(F462))&gt;0</formula>
    </cfRule>
  </conditionalFormatting>
  <conditionalFormatting sqref="E462">
    <cfRule type="notContainsBlanks" dxfId="4189" priority="4435">
      <formula>LEN(TRIM(E462))&gt;0</formula>
    </cfRule>
  </conditionalFormatting>
  <conditionalFormatting sqref="D462">
    <cfRule type="notContainsBlanks" dxfId="4188" priority="4434">
      <formula>LEN(TRIM(D462))&gt;0</formula>
    </cfRule>
  </conditionalFormatting>
  <conditionalFormatting sqref="C462">
    <cfRule type="notContainsBlanks" dxfId="4187" priority="4433">
      <formula>LEN(TRIM(C462))&gt;0</formula>
    </cfRule>
  </conditionalFormatting>
  <conditionalFormatting sqref="I462">
    <cfRule type="notContainsBlanks" dxfId="4186" priority="4432">
      <formula>LEN(TRIM(I462))&gt;0</formula>
    </cfRule>
  </conditionalFormatting>
  <conditionalFormatting sqref="T453">
    <cfRule type="cellIs" dxfId="4185" priority="4430" operator="equal">
      <formula>"NO"</formula>
    </cfRule>
    <cfRule type="cellIs" dxfId="4184" priority="4431" operator="equal">
      <formula>"SI"</formula>
    </cfRule>
  </conditionalFormatting>
  <conditionalFormatting sqref="N465">
    <cfRule type="expression" dxfId="4183" priority="4427">
      <formula>N465=" "</formula>
    </cfRule>
    <cfRule type="expression" dxfId="4182" priority="4428">
      <formula>N465="NO PRESENTÓ CERTIFICADO"</formula>
    </cfRule>
    <cfRule type="expression" dxfId="4181" priority="4429">
      <formula>N465="PRESENTÓ CERTIFICADO"</formula>
    </cfRule>
  </conditionalFormatting>
  <conditionalFormatting sqref="P465">
    <cfRule type="expression" dxfId="4180" priority="4414">
      <formula>Q465="NO SUBSANABLE"</formula>
    </cfRule>
    <cfRule type="expression" dxfId="4179" priority="4416">
      <formula>Q465="REQUERIMIENTOS SUBSANADOS"</formula>
    </cfRule>
    <cfRule type="expression" dxfId="4178" priority="4417">
      <formula>Q465="PENDIENTES POR SUBSANAR"</formula>
    </cfRule>
    <cfRule type="expression" dxfId="4177" priority="4422">
      <formula>Q465="SIN OBSERVACIÓN"</formula>
    </cfRule>
    <cfRule type="containsBlanks" dxfId="4176" priority="4423">
      <formula>LEN(TRIM(P465))=0</formula>
    </cfRule>
  </conditionalFormatting>
  <conditionalFormatting sqref="O465">
    <cfRule type="cellIs" dxfId="4175" priority="4415" operator="equal">
      <formula>"PENDIENTE POR DESCRIPCIÓN"</formula>
    </cfRule>
    <cfRule type="cellIs" dxfId="4174" priority="4419" operator="equal">
      <formula>"DESCRIPCIÓN INSUFICIENTE"</formula>
    </cfRule>
    <cfRule type="cellIs" dxfId="4173" priority="4420" operator="equal">
      <formula>"NO ESTÁ ACORDE A ITEM 5.2.1 (T.R.)"</formula>
    </cfRule>
    <cfRule type="cellIs" dxfId="4172" priority="4421" operator="equal">
      <formula>"ACORDE A ITEM 5.2.1 (T.R.)"</formula>
    </cfRule>
  </conditionalFormatting>
  <conditionalFormatting sqref="Q465">
    <cfRule type="containsBlanks" dxfId="4171" priority="4409">
      <formula>LEN(TRIM(Q465))=0</formula>
    </cfRule>
    <cfRule type="cellIs" dxfId="4170" priority="4418" operator="equal">
      <formula>"REQUERIMIENTOS SUBSANADOS"</formula>
    </cfRule>
    <cfRule type="containsText" dxfId="4169" priority="4424" operator="containsText" text="NO SUBSANABLE">
      <formula>NOT(ISERROR(SEARCH("NO SUBSANABLE",Q465)))</formula>
    </cfRule>
    <cfRule type="containsText" dxfId="4168" priority="4425" operator="containsText" text="PENDIENTES POR SUBSANAR">
      <formula>NOT(ISERROR(SEARCH("PENDIENTES POR SUBSANAR",Q465)))</formula>
    </cfRule>
    <cfRule type="containsText" dxfId="4167" priority="4426" operator="containsText" text="SIN OBSERVACIÓN">
      <formula>NOT(ISERROR(SEARCH("SIN OBSERVACIÓN",Q465)))</formula>
    </cfRule>
  </conditionalFormatting>
  <conditionalFormatting sqref="R465">
    <cfRule type="containsBlanks" dxfId="4166" priority="4408">
      <formula>LEN(TRIM(R465))=0</formula>
    </cfRule>
    <cfRule type="cellIs" dxfId="4165" priority="4410" operator="equal">
      <formula>"NO CUMPLEN CON LO SOLICITADO"</formula>
    </cfRule>
    <cfRule type="cellIs" dxfId="4164" priority="4411" operator="equal">
      <formula>"CUMPLEN CON LO SOLICITADO"</formula>
    </cfRule>
    <cfRule type="cellIs" dxfId="4163" priority="4412" operator="equal">
      <formula>"PENDIENTES"</formula>
    </cfRule>
    <cfRule type="cellIs" dxfId="4162" priority="4413" operator="equal">
      <formula>"NINGUNO"</formula>
    </cfRule>
  </conditionalFormatting>
  <conditionalFormatting sqref="H465">
    <cfRule type="notContainsBlanks" dxfId="4161" priority="4407">
      <formula>LEN(TRIM(H465))&gt;0</formula>
    </cfRule>
  </conditionalFormatting>
  <conditionalFormatting sqref="G465">
    <cfRule type="notContainsBlanks" dxfId="4160" priority="4406">
      <formula>LEN(TRIM(G465))&gt;0</formula>
    </cfRule>
  </conditionalFormatting>
  <conditionalFormatting sqref="F465">
    <cfRule type="notContainsBlanks" dxfId="4159" priority="4405">
      <formula>LEN(TRIM(F465))&gt;0</formula>
    </cfRule>
  </conditionalFormatting>
  <conditionalFormatting sqref="E465">
    <cfRule type="notContainsBlanks" dxfId="4158" priority="4404">
      <formula>LEN(TRIM(E465))&gt;0</formula>
    </cfRule>
  </conditionalFormatting>
  <conditionalFormatting sqref="D465">
    <cfRule type="notContainsBlanks" dxfId="4157" priority="4403">
      <formula>LEN(TRIM(D465))&gt;0</formula>
    </cfRule>
  </conditionalFormatting>
  <conditionalFormatting sqref="C465">
    <cfRule type="notContainsBlanks" dxfId="4156" priority="4402">
      <formula>LEN(TRIM(C465))&gt;0</formula>
    </cfRule>
  </conditionalFormatting>
  <conditionalFormatting sqref="I465">
    <cfRule type="notContainsBlanks" dxfId="4155" priority="4401">
      <formula>LEN(TRIM(I465))&gt;0</formula>
    </cfRule>
  </conditionalFormatting>
  <conditionalFormatting sqref="S453 S456 S459 S462 S465">
    <cfRule type="cellIs" dxfId="4154" priority="4399" operator="greaterThan">
      <formula>0</formula>
    </cfRule>
    <cfRule type="cellIs" dxfId="4153" priority="4400" operator="equal">
      <formula>0</formula>
    </cfRule>
  </conditionalFormatting>
  <conditionalFormatting sqref="T468">
    <cfRule type="cellIs" dxfId="4152" priority="4397" operator="equal">
      <formula>"NO CUMPLE"</formula>
    </cfRule>
    <cfRule type="cellIs" dxfId="4151" priority="4398" operator="equal">
      <formula>"CUMPLE"</formula>
    </cfRule>
  </conditionalFormatting>
  <conditionalFormatting sqref="N475">
    <cfRule type="expression" dxfId="4150" priority="4394">
      <formula>N475=" "</formula>
    </cfRule>
    <cfRule type="expression" dxfId="4149" priority="4395">
      <formula>N475="NO PRESENTÓ CERTIFICADO"</formula>
    </cfRule>
    <cfRule type="expression" dxfId="4148" priority="4396">
      <formula>N475="PRESENTÓ CERTIFICADO"</formula>
    </cfRule>
  </conditionalFormatting>
  <conditionalFormatting sqref="P475">
    <cfRule type="expression" dxfId="4147" priority="4381">
      <formula>Q475="NO SUBSANABLE"</formula>
    </cfRule>
    <cfRule type="expression" dxfId="4146" priority="4383">
      <formula>Q475="REQUERIMIENTOS SUBSANADOS"</formula>
    </cfRule>
    <cfRule type="expression" dxfId="4145" priority="4384">
      <formula>Q475="PENDIENTES POR SUBSANAR"</formula>
    </cfRule>
    <cfRule type="expression" dxfId="4144" priority="4389">
      <formula>Q475="SIN OBSERVACIÓN"</formula>
    </cfRule>
    <cfRule type="containsBlanks" dxfId="4143" priority="4390">
      <formula>LEN(TRIM(P475))=0</formula>
    </cfRule>
  </conditionalFormatting>
  <conditionalFormatting sqref="O475">
    <cfRule type="cellIs" dxfId="4142" priority="4382" operator="equal">
      <formula>"PENDIENTE POR DESCRIPCIÓN"</formula>
    </cfRule>
    <cfRule type="cellIs" dxfId="4141" priority="4386" operator="equal">
      <formula>"DESCRIPCIÓN INSUFICIENTE"</formula>
    </cfRule>
    <cfRule type="cellIs" dxfId="4140" priority="4387" operator="equal">
      <formula>"NO ESTÁ ACORDE A ITEM 5.2.1 (T.R.)"</formula>
    </cfRule>
    <cfRule type="cellIs" dxfId="4139" priority="4388" operator="equal">
      <formula>"ACORDE A ITEM 5.2.1 (T.R.)"</formula>
    </cfRule>
  </conditionalFormatting>
  <conditionalFormatting sqref="Q475">
    <cfRule type="containsBlanks" dxfId="4138" priority="4376">
      <formula>LEN(TRIM(Q475))=0</formula>
    </cfRule>
    <cfRule type="cellIs" dxfId="4137" priority="4385" operator="equal">
      <formula>"REQUERIMIENTOS SUBSANADOS"</formula>
    </cfRule>
    <cfRule type="containsText" dxfId="4136" priority="4391" operator="containsText" text="NO SUBSANABLE">
      <formula>NOT(ISERROR(SEARCH("NO SUBSANABLE",Q475)))</formula>
    </cfRule>
    <cfRule type="containsText" dxfId="4135" priority="4392" operator="containsText" text="PENDIENTES POR SUBSANAR">
      <formula>NOT(ISERROR(SEARCH("PENDIENTES POR SUBSANAR",Q475)))</formula>
    </cfRule>
    <cfRule type="containsText" dxfId="4134" priority="4393" operator="containsText" text="SIN OBSERVACIÓN">
      <formula>NOT(ISERROR(SEARCH("SIN OBSERVACIÓN",Q475)))</formula>
    </cfRule>
  </conditionalFormatting>
  <conditionalFormatting sqref="R475">
    <cfRule type="containsBlanks" dxfId="4133" priority="4375">
      <formula>LEN(TRIM(R475))=0</formula>
    </cfRule>
    <cfRule type="cellIs" dxfId="4132" priority="4377" operator="equal">
      <formula>"NO CUMPLEN CON LO SOLICITADO"</formula>
    </cfRule>
    <cfRule type="cellIs" dxfId="4131" priority="4378" operator="equal">
      <formula>"CUMPLEN CON LO SOLICITADO"</formula>
    </cfRule>
    <cfRule type="cellIs" dxfId="4130" priority="4379" operator="equal">
      <formula>"PENDIENTES"</formula>
    </cfRule>
    <cfRule type="cellIs" dxfId="4129" priority="4380" operator="equal">
      <formula>"NINGUNO"</formula>
    </cfRule>
  </conditionalFormatting>
  <conditionalFormatting sqref="B490">
    <cfRule type="cellIs" dxfId="4128" priority="4373" operator="equal">
      <formula>"NO CUMPLE CON LA EXPERIENCIA REQUERIDA"</formula>
    </cfRule>
    <cfRule type="cellIs" dxfId="4127" priority="4374" operator="equal">
      <formula>"CUMPLE CON LA EXPERIENCIA REQUERIDA"</formula>
    </cfRule>
  </conditionalFormatting>
  <conditionalFormatting sqref="H475">
    <cfRule type="notContainsBlanks" dxfId="4126" priority="4372">
      <formula>LEN(TRIM(H475))&gt;0</formula>
    </cfRule>
  </conditionalFormatting>
  <conditionalFormatting sqref="G475">
    <cfRule type="notContainsBlanks" dxfId="4125" priority="4371">
      <formula>LEN(TRIM(G475))&gt;0</formula>
    </cfRule>
  </conditionalFormatting>
  <conditionalFormatting sqref="F475">
    <cfRule type="notContainsBlanks" dxfId="4124" priority="4370">
      <formula>LEN(TRIM(F475))&gt;0</formula>
    </cfRule>
  </conditionalFormatting>
  <conditionalFormatting sqref="E475">
    <cfRule type="notContainsBlanks" dxfId="4123" priority="4369">
      <formula>LEN(TRIM(E475))&gt;0</formula>
    </cfRule>
  </conditionalFormatting>
  <conditionalFormatting sqref="D475">
    <cfRule type="notContainsBlanks" dxfId="4122" priority="4368">
      <formula>LEN(TRIM(D475))&gt;0</formula>
    </cfRule>
  </conditionalFormatting>
  <conditionalFormatting sqref="C475">
    <cfRule type="notContainsBlanks" dxfId="4121" priority="4367">
      <formula>LEN(TRIM(C475))&gt;0</formula>
    </cfRule>
  </conditionalFormatting>
  <conditionalFormatting sqref="I475">
    <cfRule type="notContainsBlanks" dxfId="4120" priority="4366">
      <formula>LEN(TRIM(I475))&gt;0</formula>
    </cfRule>
  </conditionalFormatting>
  <conditionalFormatting sqref="N478 N481">
    <cfRule type="expression" dxfId="4119" priority="4363">
      <formula>N478=" "</formula>
    </cfRule>
    <cfRule type="expression" dxfId="4118" priority="4364">
      <formula>N478="NO PRESENTÓ CERTIFICADO"</formula>
    </cfRule>
    <cfRule type="expression" dxfId="4117" priority="4365">
      <formula>N478="PRESENTÓ CERTIFICADO"</formula>
    </cfRule>
  </conditionalFormatting>
  <conditionalFormatting sqref="P478 P481">
    <cfRule type="expression" dxfId="4116" priority="4350">
      <formula>Q478="NO SUBSANABLE"</formula>
    </cfRule>
    <cfRule type="expression" dxfId="4115" priority="4352">
      <formula>Q478="REQUERIMIENTOS SUBSANADOS"</formula>
    </cfRule>
    <cfRule type="expression" dxfId="4114" priority="4353">
      <formula>Q478="PENDIENTES POR SUBSANAR"</formula>
    </cfRule>
    <cfRule type="expression" dxfId="4113" priority="4358">
      <formula>Q478="SIN OBSERVACIÓN"</formula>
    </cfRule>
    <cfRule type="containsBlanks" dxfId="4112" priority="4359">
      <formula>LEN(TRIM(P478))=0</formula>
    </cfRule>
  </conditionalFormatting>
  <conditionalFormatting sqref="O478 O481">
    <cfRule type="cellIs" dxfId="4111" priority="4351" operator="equal">
      <formula>"PENDIENTE POR DESCRIPCIÓN"</formula>
    </cfRule>
    <cfRule type="cellIs" dxfId="4110" priority="4355" operator="equal">
      <formula>"DESCRIPCIÓN INSUFICIENTE"</formula>
    </cfRule>
    <cfRule type="cellIs" dxfId="4109" priority="4356" operator="equal">
      <formula>"NO ESTÁ ACORDE A ITEM 5.2.1 (T.R.)"</formula>
    </cfRule>
    <cfRule type="cellIs" dxfId="4108" priority="4357" operator="equal">
      <formula>"ACORDE A ITEM 5.2.1 (T.R.)"</formula>
    </cfRule>
  </conditionalFormatting>
  <conditionalFormatting sqref="Q478 Q481">
    <cfRule type="containsBlanks" dxfId="4107" priority="4345">
      <formula>LEN(TRIM(Q478))=0</formula>
    </cfRule>
    <cfRule type="cellIs" dxfId="4106" priority="4354" operator="equal">
      <formula>"REQUERIMIENTOS SUBSANADOS"</formula>
    </cfRule>
    <cfRule type="containsText" dxfId="4105" priority="4360" operator="containsText" text="NO SUBSANABLE">
      <formula>NOT(ISERROR(SEARCH("NO SUBSANABLE",Q478)))</formula>
    </cfRule>
    <cfRule type="containsText" dxfId="4104" priority="4361" operator="containsText" text="PENDIENTES POR SUBSANAR">
      <formula>NOT(ISERROR(SEARCH("PENDIENTES POR SUBSANAR",Q478)))</formula>
    </cfRule>
    <cfRule type="containsText" dxfId="4103" priority="4362" operator="containsText" text="SIN OBSERVACIÓN">
      <formula>NOT(ISERROR(SEARCH("SIN OBSERVACIÓN",Q478)))</formula>
    </cfRule>
  </conditionalFormatting>
  <conditionalFormatting sqref="R478 R481">
    <cfRule type="containsBlanks" dxfId="4102" priority="4344">
      <formula>LEN(TRIM(R478))=0</formula>
    </cfRule>
    <cfRule type="cellIs" dxfId="4101" priority="4346" operator="equal">
      <formula>"NO CUMPLEN CON LO SOLICITADO"</formula>
    </cfRule>
    <cfRule type="cellIs" dxfId="4100" priority="4347" operator="equal">
      <formula>"CUMPLEN CON LO SOLICITADO"</formula>
    </cfRule>
    <cfRule type="cellIs" dxfId="4099" priority="4348" operator="equal">
      <formula>"PENDIENTES"</formula>
    </cfRule>
    <cfRule type="cellIs" dxfId="4098" priority="4349" operator="equal">
      <formula>"NINGUNO"</formula>
    </cfRule>
  </conditionalFormatting>
  <conditionalFormatting sqref="H478 H481">
    <cfRule type="notContainsBlanks" dxfId="4097" priority="4343">
      <formula>LEN(TRIM(H478))&gt;0</formula>
    </cfRule>
  </conditionalFormatting>
  <conditionalFormatting sqref="G478 G481">
    <cfRule type="notContainsBlanks" dxfId="4096" priority="4342">
      <formula>LEN(TRIM(G478))&gt;0</formula>
    </cfRule>
  </conditionalFormatting>
  <conditionalFormatting sqref="F478 F481">
    <cfRule type="notContainsBlanks" dxfId="4095" priority="4341">
      <formula>LEN(TRIM(F478))&gt;0</formula>
    </cfRule>
  </conditionalFormatting>
  <conditionalFormatting sqref="E478 E481">
    <cfRule type="notContainsBlanks" dxfId="4094" priority="4340">
      <formula>LEN(TRIM(E478))&gt;0</formula>
    </cfRule>
  </conditionalFormatting>
  <conditionalFormatting sqref="D478 D481">
    <cfRule type="notContainsBlanks" dxfId="4093" priority="4339">
      <formula>LEN(TRIM(D478))&gt;0</formula>
    </cfRule>
  </conditionalFormatting>
  <conditionalFormatting sqref="C478 C481">
    <cfRule type="notContainsBlanks" dxfId="4092" priority="4338">
      <formula>LEN(TRIM(C478))&gt;0</formula>
    </cfRule>
  </conditionalFormatting>
  <conditionalFormatting sqref="I478 I481">
    <cfRule type="notContainsBlanks" dxfId="4091" priority="4337">
      <formula>LEN(TRIM(I478))&gt;0</formula>
    </cfRule>
  </conditionalFormatting>
  <conditionalFormatting sqref="N484">
    <cfRule type="expression" dxfId="4090" priority="4334">
      <formula>N484=" "</formula>
    </cfRule>
    <cfRule type="expression" dxfId="4089" priority="4335">
      <formula>N484="NO PRESENTÓ CERTIFICADO"</formula>
    </cfRule>
    <cfRule type="expression" dxfId="4088" priority="4336">
      <formula>N484="PRESENTÓ CERTIFICADO"</formula>
    </cfRule>
  </conditionalFormatting>
  <conditionalFormatting sqref="P484">
    <cfRule type="expression" dxfId="4087" priority="4321">
      <formula>Q484="NO SUBSANABLE"</formula>
    </cfRule>
    <cfRule type="expression" dxfId="4086" priority="4323">
      <formula>Q484="REQUERIMIENTOS SUBSANADOS"</formula>
    </cfRule>
    <cfRule type="expression" dxfId="4085" priority="4324">
      <formula>Q484="PENDIENTES POR SUBSANAR"</formula>
    </cfRule>
    <cfRule type="expression" dxfId="4084" priority="4329">
      <formula>Q484="SIN OBSERVACIÓN"</formula>
    </cfRule>
    <cfRule type="containsBlanks" dxfId="4083" priority="4330">
      <formula>LEN(TRIM(P484))=0</formula>
    </cfRule>
  </conditionalFormatting>
  <conditionalFormatting sqref="O484">
    <cfRule type="cellIs" dxfId="4082" priority="4322" operator="equal">
      <formula>"PENDIENTE POR DESCRIPCIÓN"</formula>
    </cfRule>
    <cfRule type="cellIs" dxfId="4081" priority="4326" operator="equal">
      <formula>"DESCRIPCIÓN INSUFICIENTE"</formula>
    </cfRule>
    <cfRule type="cellIs" dxfId="4080" priority="4327" operator="equal">
      <formula>"NO ESTÁ ACORDE A ITEM 5.2.1 (T.R.)"</formula>
    </cfRule>
    <cfRule type="cellIs" dxfId="4079" priority="4328" operator="equal">
      <formula>"ACORDE A ITEM 5.2.1 (T.R.)"</formula>
    </cfRule>
  </conditionalFormatting>
  <conditionalFormatting sqref="Q484">
    <cfRule type="containsBlanks" dxfId="4078" priority="4316">
      <formula>LEN(TRIM(Q484))=0</formula>
    </cfRule>
    <cfRule type="cellIs" dxfId="4077" priority="4325" operator="equal">
      <formula>"REQUERIMIENTOS SUBSANADOS"</formula>
    </cfRule>
    <cfRule type="containsText" dxfId="4076" priority="4331" operator="containsText" text="NO SUBSANABLE">
      <formula>NOT(ISERROR(SEARCH("NO SUBSANABLE",Q484)))</formula>
    </cfRule>
    <cfRule type="containsText" dxfId="4075" priority="4332" operator="containsText" text="PENDIENTES POR SUBSANAR">
      <formula>NOT(ISERROR(SEARCH("PENDIENTES POR SUBSANAR",Q484)))</formula>
    </cfRule>
    <cfRule type="containsText" dxfId="4074" priority="4333" operator="containsText" text="SIN OBSERVACIÓN">
      <formula>NOT(ISERROR(SEARCH("SIN OBSERVACIÓN",Q484)))</formula>
    </cfRule>
  </conditionalFormatting>
  <conditionalFormatting sqref="R484">
    <cfRule type="containsBlanks" dxfId="4073" priority="4315">
      <formula>LEN(TRIM(R484))=0</formula>
    </cfRule>
    <cfRule type="cellIs" dxfId="4072" priority="4317" operator="equal">
      <formula>"NO CUMPLEN CON LO SOLICITADO"</formula>
    </cfRule>
    <cfRule type="cellIs" dxfId="4071" priority="4318" operator="equal">
      <formula>"CUMPLEN CON LO SOLICITADO"</formula>
    </cfRule>
    <cfRule type="cellIs" dxfId="4070" priority="4319" operator="equal">
      <formula>"PENDIENTES"</formula>
    </cfRule>
    <cfRule type="cellIs" dxfId="4069" priority="4320" operator="equal">
      <formula>"NINGUNO"</formula>
    </cfRule>
  </conditionalFormatting>
  <conditionalFormatting sqref="H484">
    <cfRule type="notContainsBlanks" dxfId="4068" priority="4314">
      <formula>LEN(TRIM(H484))&gt;0</formula>
    </cfRule>
  </conditionalFormatting>
  <conditionalFormatting sqref="G484">
    <cfRule type="notContainsBlanks" dxfId="4067" priority="4313">
      <formula>LEN(TRIM(G484))&gt;0</formula>
    </cfRule>
  </conditionalFormatting>
  <conditionalFormatting sqref="F484">
    <cfRule type="notContainsBlanks" dxfId="4066" priority="4312">
      <formula>LEN(TRIM(F484))&gt;0</formula>
    </cfRule>
  </conditionalFormatting>
  <conditionalFormatting sqref="E484">
    <cfRule type="notContainsBlanks" dxfId="4065" priority="4311">
      <formula>LEN(TRIM(E484))&gt;0</formula>
    </cfRule>
  </conditionalFormatting>
  <conditionalFormatting sqref="D484">
    <cfRule type="notContainsBlanks" dxfId="4064" priority="4310">
      <formula>LEN(TRIM(D484))&gt;0</formula>
    </cfRule>
  </conditionalFormatting>
  <conditionalFormatting sqref="C484">
    <cfRule type="notContainsBlanks" dxfId="4063" priority="4309">
      <formula>LEN(TRIM(C484))&gt;0</formula>
    </cfRule>
  </conditionalFormatting>
  <conditionalFormatting sqref="I484">
    <cfRule type="notContainsBlanks" dxfId="4062" priority="4308">
      <formula>LEN(TRIM(I484))&gt;0</formula>
    </cfRule>
  </conditionalFormatting>
  <conditionalFormatting sqref="T475">
    <cfRule type="cellIs" dxfId="4061" priority="4306" operator="equal">
      <formula>"NO"</formula>
    </cfRule>
    <cfRule type="cellIs" dxfId="4060" priority="4307" operator="equal">
      <formula>"SI"</formula>
    </cfRule>
  </conditionalFormatting>
  <conditionalFormatting sqref="N487">
    <cfRule type="expression" dxfId="4059" priority="4303">
      <formula>N487=" "</formula>
    </cfRule>
    <cfRule type="expression" dxfId="4058" priority="4304">
      <formula>N487="NO PRESENTÓ CERTIFICADO"</formula>
    </cfRule>
    <cfRule type="expression" dxfId="4057" priority="4305">
      <formula>N487="PRESENTÓ CERTIFICADO"</formula>
    </cfRule>
  </conditionalFormatting>
  <conditionalFormatting sqref="P487">
    <cfRule type="expression" dxfId="4056" priority="4290">
      <formula>Q487="NO SUBSANABLE"</formula>
    </cfRule>
    <cfRule type="expression" dxfId="4055" priority="4292">
      <formula>Q487="REQUERIMIENTOS SUBSANADOS"</formula>
    </cfRule>
    <cfRule type="expression" dxfId="4054" priority="4293">
      <formula>Q487="PENDIENTES POR SUBSANAR"</formula>
    </cfRule>
    <cfRule type="expression" dxfId="4053" priority="4298">
      <formula>Q487="SIN OBSERVACIÓN"</formula>
    </cfRule>
    <cfRule type="containsBlanks" dxfId="4052" priority="4299">
      <formula>LEN(TRIM(P487))=0</formula>
    </cfRule>
  </conditionalFormatting>
  <conditionalFormatting sqref="O487">
    <cfRule type="cellIs" dxfId="4051" priority="4291" operator="equal">
      <formula>"PENDIENTE POR DESCRIPCIÓN"</formula>
    </cfRule>
    <cfRule type="cellIs" dxfId="4050" priority="4295" operator="equal">
      <formula>"DESCRIPCIÓN INSUFICIENTE"</formula>
    </cfRule>
    <cfRule type="cellIs" dxfId="4049" priority="4296" operator="equal">
      <formula>"NO ESTÁ ACORDE A ITEM 5.2.1 (T.R.)"</formula>
    </cfRule>
    <cfRule type="cellIs" dxfId="4048" priority="4297" operator="equal">
      <formula>"ACORDE A ITEM 5.2.1 (T.R.)"</formula>
    </cfRule>
  </conditionalFormatting>
  <conditionalFormatting sqref="Q487">
    <cfRule type="containsBlanks" dxfId="4047" priority="4285">
      <formula>LEN(TRIM(Q487))=0</formula>
    </cfRule>
    <cfRule type="cellIs" dxfId="4046" priority="4294" operator="equal">
      <formula>"REQUERIMIENTOS SUBSANADOS"</formula>
    </cfRule>
    <cfRule type="containsText" dxfId="4045" priority="4300" operator="containsText" text="NO SUBSANABLE">
      <formula>NOT(ISERROR(SEARCH("NO SUBSANABLE",Q487)))</formula>
    </cfRule>
    <cfRule type="containsText" dxfId="4044" priority="4301" operator="containsText" text="PENDIENTES POR SUBSANAR">
      <formula>NOT(ISERROR(SEARCH("PENDIENTES POR SUBSANAR",Q487)))</formula>
    </cfRule>
    <cfRule type="containsText" dxfId="4043" priority="4302" operator="containsText" text="SIN OBSERVACIÓN">
      <formula>NOT(ISERROR(SEARCH("SIN OBSERVACIÓN",Q487)))</formula>
    </cfRule>
  </conditionalFormatting>
  <conditionalFormatting sqref="R487">
    <cfRule type="containsBlanks" dxfId="4042" priority="4284">
      <formula>LEN(TRIM(R487))=0</formula>
    </cfRule>
    <cfRule type="cellIs" dxfId="4041" priority="4286" operator="equal">
      <formula>"NO CUMPLEN CON LO SOLICITADO"</formula>
    </cfRule>
    <cfRule type="cellIs" dxfId="4040" priority="4287" operator="equal">
      <formula>"CUMPLEN CON LO SOLICITADO"</formula>
    </cfRule>
    <cfRule type="cellIs" dxfId="4039" priority="4288" operator="equal">
      <formula>"PENDIENTES"</formula>
    </cfRule>
    <cfRule type="cellIs" dxfId="4038" priority="4289" operator="equal">
      <formula>"NINGUNO"</formula>
    </cfRule>
  </conditionalFormatting>
  <conditionalFormatting sqref="H487">
    <cfRule type="notContainsBlanks" dxfId="4037" priority="4283">
      <formula>LEN(TRIM(H487))&gt;0</formula>
    </cfRule>
  </conditionalFormatting>
  <conditionalFormatting sqref="G487">
    <cfRule type="notContainsBlanks" dxfId="4036" priority="4282">
      <formula>LEN(TRIM(G487))&gt;0</formula>
    </cfRule>
  </conditionalFormatting>
  <conditionalFormatting sqref="F487">
    <cfRule type="notContainsBlanks" dxfId="4035" priority="4281">
      <formula>LEN(TRIM(F487))&gt;0</formula>
    </cfRule>
  </conditionalFormatting>
  <conditionalFormatting sqref="E487">
    <cfRule type="notContainsBlanks" dxfId="4034" priority="4280">
      <formula>LEN(TRIM(E487))&gt;0</formula>
    </cfRule>
  </conditionalFormatting>
  <conditionalFormatting sqref="D487">
    <cfRule type="notContainsBlanks" dxfId="4033" priority="4279">
      <formula>LEN(TRIM(D487))&gt;0</formula>
    </cfRule>
  </conditionalFormatting>
  <conditionalFormatting sqref="C487">
    <cfRule type="notContainsBlanks" dxfId="4032" priority="4278">
      <formula>LEN(TRIM(C487))&gt;0</formula>
    </cfRule>
  </conditionalFormatting>
  <conditionalFormatting sqref="I487">
    <cfRule type="notContainsBlanks" dxfId="4031" priority="4277">
      <formula>LEN(TRIM(I487))&gt;0</formula>
    </cfRule>
  </conditionalFormatting>
  <conditionalFormatting sqref="S475 S478 S481 S484 S487">
    <cfRule type="cellIs" dxfId="4030" priority="4275" operator="greaterThan">
      <formula>0</formula>
    </cfRule>
    <cfRule type="cellIs" dxfId="4029" priority="4276" operator="equal">
      <formula>0</formula>
    </cfRule>
  </conditionalFormatting>
  <conditionalFormatting sqref="T490">
    <cfRule type="cellIs" dxfId="4028" priority="4273" operator="equal">
      <formula>"NO CUMPLE"</formula>
    </cfRule>
    <cfRule type="cellIs" dxfId="4027" priority="4274" operator="equal">
      <formula>"CUMPLE"</formula>
    </cfRule>
  </conditionalFormatting>
  <conditionalFormatting sqref="N497">
    <cfRule type="expression" dxfId="4026" priority="4270">
      <formula>N497=" "</formula>
    </cfRule>
    <cfRule type="expression" dxfId="4025" priority="4271">
      <formula>N497="NO PRESENTÓ CERTIFICADO"</formula>
    </cfRule>
    <cfRule type="expression" dxfId="4024" priority="4272">
      <formula>N497="PRESENTÓ CERTIFICADO"</formula>
    </cfRule>
  </conditionalFormatting>
  <conditionalFormatting sqref="P497">
    <cfRule type="expression" dxfId="4023" priority="4257">
      <formula>Q497="NO SUBSANABLE"</formula>
    </cfRule>
    <cfRule type="expression" dxfId="4022" priority="4259">
      <formula>Q497="REQUERIMIENTOS SUBSANADOS"</formula>
    </cfRule>
    <cfRule type="expression" dxfId="4021" priority="4260">
      <formula>Q497="PENDIENTES POR SUBSANAR"</formula>
    </cfRule>
    <cfRule type="expression" dxfId="4020" priority="4265">
      <formula>Q497="SIN OBSERVACIÓN"</formula>
    </cfRule>
    <cfRule type="containsBlanks" dxfId="4019" priority="4266">
      <formula>LEN(TRIM(P497))=0</formula>
    </cfRule>
  </conditionalFormatting>
  <conditionalFormatting sqref="O497">
    <cfRule type="cellIs" dxfId="4018" priority="4258" operator="equal">
      <formula>"PENDIENTE POR DESCRIPCIÓN"</formula>
    </cfRule>
    <cfRule type="cellIs" dxfId="4017" priority="4262" operator="equal">
      <formula>"DESCRIPCIÓN INSUFICIENTE"</formula>
    </cfRule>
    <cfRule type="cellIs" dxfId="4016" priority="4263" operator="equal">
      <formula>"NO ESTÁ ACORDE A ITEM 5.2.1 (T.R.)"</formula>
    </cfRule>
    <cfRule type="cellIs" dxfId="4015" priority="4264" operator="equal">
      <formula>"ACORDE A ITEM 5.2.1 (T.R.)"</formula>
    </cfRule>
  </conditionalFormatting>
  <conditionalFormatting sqref="Q497">
    <cfRule type="containsBlanks" dxfId="4014" priority="4252">
      <formula>LEN(TRIM(Q497))=0</formula>
    </cfRule>
    <cfRule type="cellIs" dxfId="4013" priority="4261" operator="equal">
      <formula>"REQUERIMIENTOS SUBSANADOS"</formula>
    </cfRule>
    <cfRule type="containsText" dxfId="4012" priority="4267" operator="containsText" text="NO SUBSANABLE">
      <formula>NOT(ISERROR(SEARCH("NO SUBSANABLE",Q497)))</formula>
    </cfRule>
    <cfRule type="containsText" dxfId="4011" priority="4268" operator="containsText" text="PENDIENTES POR SUBSANAR">
      <formula>NOT(ISERROR(SEARCH("PENDIENTES POR SUBSANAR",Q497)))</formula>
    </cfRule>
    <cfRule type="containsText" dxfId="4010" priority="4269" operator="containsText" text="SIN OBSERVACIÓN">
      <formula>NOT(ISERROR(SEARCH("SIN OBSERVACIÓN",Q497)))</formula>
    </cfRule>
  </conditionalFormatting>
  <conditionalFormatting sqref="R497">
    <cfRule type="containsBlanks" dxfId="4009" priority="4251">
      <formula>LEN(TRIM(R497))=0</formula>
    </cfRule>
    <cfRule type="cellIs" dxfId="4008" priority="4253" operator="equal">
      <formula>"NO CUMPLEN CON LO SOLICITADO"</formula>
    </cfRule>
    <cfRule type="cellIs" dxfId="4007" priority="4254" operator="equal">
      <formula>"CUMPLEN CON LO SOLICITADO"</formula>
    </cfRule>
    <cfRule type="cellIs" dxfId="4006" priority="4255" operator="equal">
      <formula>"PENDIENTES"</formula>
    </cfRule>
    <cfRule type="cellIs" dxfId="4005" priority="4256" operator="equal">
      <formula>"NINGUNO"</formula>
    </cfRule>
  </conditionalFormatting>
  <conditionalFormatting sqref="B512">
    <cfRule type="cellIs" dxfId="4004" priority="4249" operator="equal">
      <formula>"NO CUMPLE CON LA EXPERIENCIA REQUERIDA"</formula>
    </cfRule>
    <cfRule type="cellIs" dxfId="4003" priority="4250" operator="equal">
      <formula>"CUMPLE CON LA EXPERIENCIA REQUERIDA"</formula>
    </cfRule>
  </conditionalFormatting>
  <conditionalFormatting sqref="H497">
    <cfRule type="notContainsBlanks" dxfId="4002" priority="4248">
      <formula>LEN(TRIM(H497))&gt;0</formula>
    </cfRule>
  </conditionalFormatting>
  <conditionalFormatting sqref="G497">
    <cfRule type="notContainsBlanks" dxfId="4001" priority="4247">
      <formula>LEN(TRIM(G497))&gt;0</formula>
    </cfRule>
  </conditionalFormatting>
  <conditionalFormatting sqref="F497">
    <cfRule type="notContainsBlanks" dxfId="4000" priority="4246">
      <formula>LEN(TRIM(F497))&gt;0</formula>
    </cfRule>
  </conditionalFormatting>
  <conditionalFormatting sqref="E497">
    <cfRule type="notContainsBlanks" dxfId="3999" priority="4245">
      <formula>LEN(TRIM(E497))&gt;0</formula>
    </cfRule>
  </conditionalFormatting>
  <conditionalFormatting sqref="D497">
    <cfRule type="notContainsBlanks" dxfId="3998" priority="4244">
      <formula>LEN(TRIM(D497))&gt;0</formula>
    </cfRule>
  </conditionalFormatting>
  <conditionalFormatting sqref="C497">
    <cfRule type="notContainsBlanks" dxfId="3997" priority="4243">
      <formula>LEN(TRIM(C497))&gt;0</formula>
    </cfRule>
  </conditionalFormatting>
  <conditionalFormatting sqref="I497">
    <cfRule type="notContainsBlanks" dxfId="3996" priority="4242">
      <formula>LEN(TRIM(I497))&gt;0</formula>
    </cfRule>
  </conditionalFormatting>
  <conditionalFormatting sqref="N500 N503">
    <cfRule type="expression" dxfId="3995" priority="4239">
      <formula>N500=" "</formula>
    </cfRule>
    <cfRule type="expression" dxfId="3994" priority="4240">
      <formula>N500="NO PRESENTÓ CERTIFICADO"</formula>
    </cfRule>
    <cfRule type="expression" dxfId="3993" priority="4241">
      <formula>N500="PRESENTÓ CERTIFICADO"</formula>
    </cfRule>
  </conditionalFormatting>
  <conditionalFormatting sqref="P500 P503">
    <cfRule type="expression" dxfId="3992" priority="4226">
      <formula>Q500="NO SUBSANABLE"</formula>
    </cfRule>
    <cfRule type="expression" dxfId="3991" priority="4228">
      <formula>Q500="REQUERIMIENTOS SUBSANADOS"</formula>
    </cfRule>
    <cfRule type="expression" dxfId="3990" priority="4229">
      <formula>Q500="PENDIENTES POR SUBSANAR"</formula>
    </cfRule>
    <cfRule type="expression" dxfId="3989" priority="4234">
      <formula>Q500="SIN OBSERVACIÓN"</formula>
    </cfRule>
    <cfRule type="containsBlanks" dxfId="3988" priority="4235">
      <formula>LEN(TRIM(P500))=0</formula>
    </cfRule>
  </conditionalFormatting>
  <conditionalFormatting sqref="O500 O503">
    <cfRule type="cellIs" dxfId="3987" priority="4227" operator="equal">
      <formula>"PENDIENTE POR DESCRIPCIÓN"</formula>
    </cfRule>
    <cfRule type="cellIs" dxfId="3986" priority="4231" operator="equal">
      <formula>"DESCRIPCIÓN INSUFICIENTE"</formula>
    </cfRule>
    <cfRule type="cellIs" dxfId="3985" priority="4232" operator="equal">
      <formula>"NO ESTÁ ACORDE A ITEM 5.2.1 (T.R.)"</formula>
    </cfRule>
    <cfRule type="cellIs" dxfId="3984" priority="4233" operator="equal">
      <formula>"ACORDE A ITEM 5.2.1 (T.R.)"</formula>
    </cfRule>
  </conditionalFormatting>
  <conditionalFormatting sqref="Q500 Q503">
    <cfRule type="containsBlanks" dxfId="3983" priority="4221">
      <formula>LEN(TRIM(Q500))=0</formula>
    </cfRule>
    <cfRule type="cellIs" dxfId="3982" priority="4230" operator="equal">
      <formula>"REQUERIMIENTOS SUBSANADOS"</formula>
    </cfRule>
    <cfRule type="containsText" dxfId="3981" priority="4236" operator="containsText" text="NO SUBSANABLE">
      <formula>NOT(ISERROR(SEARCH("NO SUBSANABLE",Q500)))</formula>
    </cfRule>
    <cfRule type="containsText" dxfId="3980" priority="4237" operator="containsText" text="PENDIENTES POR SUBSANAR">
      <formula>NOT(ISERROR(SEARCH("PENDIENTES POR SUBSANAR",Q500)))</formula>
    </cfRule>
    <cfRule type="containsText" dxfId="3979" priority="4238" operator="containsText" text="SIN OBSERVACIÓN">
      <formula>NOT(ISERROR(SEARCH("SIN OBSERVACIÓN",Q500)))</formula>
    </cfRule>
  </conditionalFormatting>
  <conditionalFormatting sqref="R500 R503">
    <cfRule type="containsBlanks" dxfId="3978" priority="4220">
      <formula>LEN(TRIM(R500))=0</formula>
    </cfRule>
    <cfRule type="cellIs" dxfId="3977" priority="4222" operator="equal">
      <formula>"NO CUMPLEN CON LO SOLICITADO"</formula>
    </cfRule>
    <cfRule type="cellIs" dxfId="3976" priority="4223" operator="equal">
      <formula>"CUMPLEN CON LO SOLICITADO"</formula>
    </cfRule>
    <cfRule type="cellIs" dxfId="3975" priority="4224" operator="equal">
      <formula>"PENDIENTES"</formula>
    </cfRule>
    <cfRule type="cellIs" dxfId="3974" priority="4225" operator="equal">
      <formula>"NINGUNO"</formula>
    </cfRule>
  </conditionalFormatting>
  <conditionalFormatting sqref="H500 H503">
    <cfRule type="notContainsBlanks" dxfId="3973" priority="4219">
      <formula>LEN(TRIM(H500))&gt;0</formula>
    </cfRule>
  </conditionalFormatting>
  <conditionalFormatting sqref="G500 G503">
    <cfRule type="notContainsBlanks" dxfId="3972" priority="4218">
      <formula>LEN(TRIM(G500))&gt;0</formula>
    </cfRule>
  </conditionalFormatting>
  <conditionalFormatting sqref="F500 F503">
    <cfRule type="notContainsBlanks" dxfId="3971" priority="4217">
      <formula>LEN(TRIM(F500))&gt;0</formula>
    </cfRule>
  </conditionalFormatting>
  <conditionalFormatting sqref="E500 E503">
    <cfRule type="notContainsBlanks" dxfId="3970" priority="4216">
      <formula>LEN(TRIM(E500))&gt;0</formula>
    </cfRule>
  </conditionalFormatting>
  <conditionalFormatting sqref="D500 D503">
    <cfRule type="notContainsBlanks" dxfId="3969" priority="4215">
      <formula>LEN(TRIM(D500))&gt;0</formula>
    </cfRule>
  </conditionalFormatting>
  <conditionalFormatting sqref="C500 C503">
    <cfRule type="notContainsBlanks" dxfId="3968" priority="4214">
      <formula>LEN(TRIM(C500))&gt;0</formula>
    </cfRule>
  </conditionalFormatting>
  <conditionalFormatting sqref="I500 I503">
    <cfRule type="notContainsBlanks" dxfId="3967" priority="4213">
      <formula>LEN(TRIM(I500))&gt;0</formula>
    </cfRule>
  </conditionalFormatting>
  <conditionalFormatting sqref="N506">
    <cfRule type="expression" dxfId="3966" priority="4210">
      <formula>N506=" "</formula>
    </cfRule>
    <cfRule type="expression" dxfId="3965" priority="4211">
      <formula>N506="NO PRESENTÓ CERTIFICADO"</formula>
    </cfRule>
    <cfRule type="expression" dxfId="3964" priority="4212">
      <formula>N506="PRESENTÓ CERTIFICADO"</formula>
    </cfRule>
  </conditionalFormatting>
  <conditionalFormatting sqref="P506">
    <cfRule type="expression" dxfId="3963" priority="4197">
      <formula>Q506="NO SUBSANABLE"</formula>
    </cfRule>
    <cfRule type="expression" dxfId="3962" priority="4199">
      <formula>Q506="REQUERIMIENTOS SUBSANADOS"</formula>
    </cfRule>
    <cfRule type="expression" dxfId="3961" priority="4200">
      <formula>Q506="PENDIENTES POR SUBSANAR"</formula>
    </cfRule>
    <cfRule type="expression" dxfId="3960" priority="4205">
      <formula>Q506="SIN OBSERVACIÓN"</formula>
    </cfRule>
    <cfRule type="containsBlanks" dxfId="3959" priority="4206">
      <formula>LEN(TRIM(P506))=0</formula>
    </cfRule>
  </conditionalFormatting>
  <conditionalFormatting sqref="O506">
    <cfRule type="cellIs" dxfId="3958" priority="4198" operator="equal">
      <formula>"PENDIENTE POR DESCRIPCIÓN"</formula>
    </cfRule>
    <cfRule type="cellIs" dxfId="3957" priority="4202" operator="equal">
      <formula>"DESCRIPCIÓN INSUFICIENTE"</formula>
    </cfRule>
    <cfRule type="cellIs" dxfId="3956" priority="4203" operator="equal">
      <formula>"NO ESTÁ ACORDE A ITEM 5.2.1 (T.R.)"</formula>
    </cfRule>
    <cfRule type="cellIs" dxfId="3955" priority="4204" operator="equal">
      <formula>"ACORDE A ITEM 5.2.1 (T.R.)"</formula>
    </cfRule>
  </conditionalFormatting>
  <conditionalFormatting sqref="Q506">
    <cfRule type="containsBlanks" dxfId="3954" priority="4192">
      <formula>LEN(TRIM(Q506))=0</formula>
    </cfRule>
    <cfRule type="cellIs" dxfId="3953" priority="4201" operator="equal">
      <formula>"REQUERIMIENTOS SUBSANADOS"</formula>
    </cfRule>
    <cfRule type="containsText" dxfId="3952" priority="4207" operator="containsText" text="NO SUBSANABLE">
      <formula>NOT(ISERROR(SEARCH("NO SUBSANABLE",Q506)))</formula>
    </cfRule>
    <cfRule type="containsText" dxfId="3951" priority="4208" operator="containsText" text="PENDIENTES POR SUBSANAR">
      <formula>NOT(ISERROR(SEARCH("PENDIENTES POR SUBSANAR",Q506)))</formula>
    </cfRule>
    <cfRule type="containsText" dxfId="3950" priority="4209" operator="containsText" text="SIN OBSERVACIÓN">
      <formula>NOT(ISERROR(SEARCH("SIN OBSERVACIÓN",Q506)))</formula>
    </cfRule>
  </conditionalFormatting>
  <conditionalFormatting sqref="R506">
    <cfRule type="containsBlanks" dxfId="3949" priority="4191">
      <formula>LEN(TRIM(R506))=0</formula>
    </cfRule>
    <cfRule type="cellIs" dxfId="3948" priority="4193" operator="equal">
      <formula>"NO CUMPLEN CON LO SOLICITADO"</formula>
    </cfRule>
    <cfRule type="cellIs" dxfId="3947" priority="4194" operator="equal">
      <formula>"CUMPLEN CON LO SOLICITADO"</formula>
    </cfRule>
    <cfRule type="cellIs" dxfId="3946" priority="4195" operator="equal">
      <formula>"PENDIENTES"</formula>
    </cfRule>
    <cfRule type="cellIs" dxfId="3945" priority="4196" operator="equal">
      <formula>"NINGUNO"</formula>
    </cfRule>
  </conditionalFormatting>
  <conditionalFormatting sqref="H506">
    <cfRule type="notContainsBlanks" dxfId="3944" priority="4190">
      <formula>LEN(TRIM(H506))&gt;0</formula>
    </cfRule>
  </conditionalFormatting>
  <conditionalFormatting sqref="G506">
    <cfRule type="notContainsBlanks" dxfId="3943" priority="4189">
      <formula>LEN(TRIM(G506))&gt;0</formula>
    </cfRule>
  </conditionalFormatting>
  <conditionalFormatting sqref="F506">
    <cfRule type="notContainsBlanks" dxfId="3942" priority="4188">
      <formula>LEN(TRIM(F506))&gt;0</formula>
    </cfRule>
  </conditionalFormatting>
  <conditionalFormatting sqref="E506">
    <cfRule type="notContainsBlanks" dxfId="3941" priority="4187">
      <formula>LEN(TRIM(E506))&gt;0</formula>
    </cfRule>
  </conditionalFormatting>
  <conditionalFormatting sqref="D506">
    <cfRule type="notContainsBlanks" dxfId="3940" priority="4186">
      <formula>LEN(TRIM(D506))&gt;0</formula>
    </cfRule>
  </conditionalFormatting>
  <conditionalFormatting sqref="C506">
    <cfRule type="notContainsBlanks" dxfId="3939" priority="4185">
      <formula>LEN(TRIM(C506))&gt;0</formula>
    </cfRule>
  </conditionalFormatting>
  <conditionalFormatting sqref="I506">
    <cfRule type="notContainsBlanks" dxfId="3938" priority="4184">
      <formula>LEN(TRIM(I506))&gt;0</formula>
    </cfRule>
  </conditionalFormatting>
  <conditionalFormatting sqref="T497">
    <cfRule type="cellIs" dxfId="3937" priority="4182" operator="equal">
      <formula>"NO"</formula>
    </cfRule>
    <cfRule type="cellIs" dxfId="3936" priority="4183" operator="equal">
      <formula>"SI"</formula>
    </cfRule>
  </conditionalFormatting>
  <conditionalFormatting sqref="N509">
    <cfRule type="expression" dxfId="3935" priority="4179">
      <formula>N509=" "</formula>
    </cfRule>
    <cfRule type="expression" dxfId="3934" priority="4180">
      <formula>N509="NO PRESENTÓ CERTIFICADO"</formula>
    </cfRule>
    <cfRule type="expression" dxfId="3933" priority="4181">
      <formula>N509="PRESENTÓ CERTIFICADO"</formula>
    </cfRule>
  </conditionalFormatting>
  <conditionalFormatting sqref="P509">
    <cfRule type="expression" dxfId="3932" priority="4166">
      <formula>Q509="NO SUBSANABLE"</formula>
    </cfRule>
    <cfRule type="expression" dxfId="3931" priority="4168">
      <formula>Q509="REQUERIMIENTOS SUBSANADOS"</formula>
    </cfRule>
    <cfRule type="expression" dxfId="3930" priority="4169">
      <formula>Q509="PENDIENTES POR SUBSANAR"</formula>
    </cfRule>
    <cfRule type="expression" dxfId="3929" priority="4174">
      <formula>Q509="SIN OBSERVACIÓN"</formula>
    </cfRule>
    <cfRule type="containsBlanks" dxfId="3928" priority="4175">
      <formula>LEN(TRIM(P509))=0</formula>
    </cfRule>
  </conditionalFormatting>
  <conditionalFormatting sqref="O509">
    <cfRule type="cellIs" dxfId="3927" priority="4167" operator="equal">
      <formula>"PENDIENTE POR DESCRIPCIÓN"</formula>
    </cfRule>
    <cfRule type="cellIs" dxfId="3926" priority="4171" operator="equal">
      <formula>"DESCRIPCIÓN INSUFICIENTE"</formula>
    </cfRule>
    <cfRule type="cellIs" dxfId="3925" priority="4172" operator="equal">
      <formula>"NO ESTÁ ACORDE A ITEM 5.2.1 (T.R.)"</formula>
    </cfRule>
    <cfRule type="cellIs" dxfId="3924" priority="4173" operator="equal">
      <formula>"ACORDE A ITEM 5.2.1 (T.R.)"</formula>
    </cfRule>
  </conditionalFormatting>
  <conditionalFormatting sqref="Q509">
    <cfRule type="containsBlanks" dxfId="3923" priority="4161">
      <formula>LEN(TRIM(Q509))=0</formula>
    </cfRule>
    <cfRule type="cellIs" dxfId="3922" priority="4170" operator="equal">
      <formula>"REQUERIMIENTOS SUBSANADOS"</formula>
    </cfRule>
    <cfRule type="containsText" dxfId="3921" priority="4176" operator="containsText" text="NO SUBSANABLE">
      <formula>NOT(ISERROR(SEARCH("NO SUBSANABLE",Q509)))</formula>
    </cfRule>
    <cfRule type="containsText" dxfId="3920" priority="4177" operator="containsText" text="PENDIENTES POR SUBSANAR">
      <formula>NOT(ISERROR(SEARCH("PENDIENTES POR SUBSANAR",Q509)))</formula>
    </cfRule>
    <cfRule type="containsText" dxfId="3919" priority="4178" operator="containsText" text="SIN OBSERVACIÓN">
      <formula>NOT(ISERROR(SEARCH("SIN OBSERVACIÓN",Q509)))</formula>
    </cfRule>
  </conditionalFormatting>
  <conditionalFormatting sqref="R509">
    <cfRule type="containsBlanks" dxfId="3918" priority="4160">
      <formula>LEN(TRIM(R509))=0</formula>
    </cfRule>
    <cfRule type="cellIs" dxfId="3917" priority="4162" operator="equal">
      <formula>"NO CUMPLEN CON LO SOLICITADO"</formula>
    </cfRule>
    <cfRule type="cellIs" dxfId="3916" priority="4163" operator="equal">
      <formula>"CUMPLEN CON LO SOLICITADO"</formula>
    </cfRule>
    <cfRule type="cellIs" dxfId="3915" priority="4164" operator="equal">
      <formula>"PENDIENTES"</formula>
    </cfRule>
    <cfRule type="cellIs" dxfId="3914" priority="4165" operator="equal">
      <formula>"NINGUNO"</formula>
    </cfRule>
  </conditionalFormatting>
  <conditionalFormatting sqref="H509">
    <cfRule type="notContainsBlanks" dxfId="3913" priority="4159">
      <formula>LEN(TRIM(H509))&gt;0</formula>
    </cfRule>
  </conditionalFormatting>
  <conditionalFormatting sqref="G509">
    <cfRule type="notContainsBlanks" dxfId="3912" priority="4158">
      <formula>LEN(TRIM(G509))&gt;0</formula>
    </cfRule>
  </conditionalFormatting>
  <conditionalFormatting sqref="F509">
    <cfRule type="notContainsBlanks" dxfId="3911" priority="4157">
      <formula>LEN(TRIM(F509))&gt;0</formula>
    </cfRule>
  </conditionalFormatting>
  <conditionalFormatting sqref="E509">
    <cfRule type="notContainsBlanks" dxfId="3910" priority="4156">
      <formula>LEN(TRIM(E509))&gt;0</formula>
    </cfRule>
  </conditionalFormatting>
  <conditionalFormatting sqref="D509">
    <cfRule type="notContainsBlanks" dxfId="3909" priority="4155">
      <formula>LEN(TRIM(D509))&gt;0</formula>
    </cfRule>
  </conditionalFormatting>
  <conditionalFormatting sqref="C509">
    <cfRule type="notContainsBlanks" dxfId="3908" priority="4154">
      <formula>LEN(TRIM(C509))&gt;0</formula>
    </cfRule>
  </conditionalFormatting>
  <conditionalFormatting sqref="I509">
    <cfRule type="notContainsBlanks" dxfId="3907" priority="4153">
      <formula>LEN(TRIM(I509))&gt;0</formula>
    </cfRule>
  </conditionalFormatting>
  <conditionalFormatting sqref="S497 S500 S503 S506 S509">
    <cfRule type="cellIs" dxfId="3906" priority="4151" operator="greaterThan">
      <formula>0</formula>
    </cfRule>
    <cfRule type="cellIs" dxfId="3905" priority="4152" operator="equal">
      <formula>0</formula>
    </cfRule>
  </conditionalFormatting>
  <conditionalFormatting sqref="T512">
    <cfRule type="cellIs" dxfId="3904" priority="4149" operator="equal">
      <formula>"NO CUMPLE"</formula>
    </cfRule>
    <cfRule type="cellIs" dxfId="3903" priority="4150" operator="equal">
      <formula>"CUMPLE"</formula>
    </cfRule>
  </conditionalFormatting>
  <conditionalFormatting sqref="N519">
    <cfRule type="expression" dxfId="3902" priority="4146">
      <formula>N519=" "</formula>
    </cfRule>
    <cfRule type="expression" dxfId="3901" priority="4147">
      <formula>N519="NO PRESENTÓ CERTIFICADO"</formula>
    </cfRule>
    <cfRule type="expression" dxfId="3900" priority="4148">
      <formula>N519="PRESENTÓ CERTIFICADO"</formula>
    </cfRule>
  </conditionalFormatting>
  <conditionalFormatting sqref="P519">
    <cfRule type="expression" dxfId="3899" priority="4133">
      <formula>Q519="NO SUBSANABLE"</formula>
    </cfRule>
    <cfRule type="expression" dxfId="3898" priority="4135">
      <formula>Q519="REQUERIMIENTOS SUBSANADOS"</formula>
    </cfRule>
    <cfRule type="expression" dxfId="3897" priority="4136">
      <formula>Q519="PENDIENTES POR SUBSANAR"</formula>
    </cfRule>
    <cfRule type="expression" dxfId="3896" priority="4141">
      <formula>Q519="SIN OBSERVACIÓN"</formula>
    </cfRule>
    <cfRule type="containsBlanks" dxfId="3895" priority="4142">
      <formula>LEN(TRIM(P519))=0</formula>
    </cfRule>
  </conditionalFormatting>
  <conditionalFormatting sqref="O519">
    <cfRule type="cellIs" dxfId="3894" priority="4134" operator="equal">
      <formula>"PENDIENTE POR DESCRIPCIÓN"</formula>
    </cfRule>
    <cfRule type="cellIs" dxfId="3893" priority="4138" operator="equal">
      <formula>"DESCRIPCIÓN INSUFICIENTE"</formula>
    </cfRule>
    <cfRule type="cellIs" dxfId="3892" priority="4139" operator="equal">
      <formula>"NO ESTÁ ACORDE A ITEM 5.2.1 (T.R.)"</formula>
    </cfRule>
    <cfRule type="cellIs" dxfId="3891" priority="4140" operator="equal">
      <formula>"ACORDE A ITEM 5.2.1 (T.R.)"</formula>
    </cfRule>
  </conditionalFormatting>
  <conditionalFormatting sqref="Q519">
    <cfRule type="containsBlanks" dxfId="3890" priority="4128">
      <formula>LEN(TRIM(Q519))=0</formula>
    </cfRule>
    <cfRule type="cellIs" dxfId="3889" priority="4137" operator="equal">
      <formula>"REQUERIMIENTOS SUBSANADOS"</formula>
    </cfRule>
    <cfRule type="containsText" dxfId="3888" priority="4143" operator="containsText" text="NO SUBSANABLE">
      <formula>NOT(ISERROR(SEARCH("NO SUBSANABLE",Q519)))</formula>
    </cfRule>
    <cfRule type="containsText" dxfId="3887" priority="4144" operator="containsText" text="PENDIENTES POR SUBSANAR">
      <formula>NOT(ISERROR(SEARCH("PENDIENTES POR SUBSANAR",Q519)))</formula>
    </cfRule>
    <cfRule type="containsText" dxfId="3886" priority="4145" operator="containsText" text="SIN OBSERVACIÓN">
      <formula>NOT(ISERROR(SEARCH("SIN OBSERVACIÓN",Q519)))</formula>
    </cfRule>
  </conditionalFormatting>
  <conditionalFormatting sqref="R519">
    <cfRule type="containsBlanks" dxfId="3885" priority="4127">
      <formula>LEN(TRIM(R519))=0</formula>
    </cfRule>
    <cfRule type="cellIs" dxfId="3884" priority="4129" operator="equal">
      <formula>"NO CUMPLEN CON LO SOLICITADO"</formula>
    </cfRule>
    <cfRule type="cellIs" dxfId="3883" priority="4130" operator="equal">
      <formula>"CUMPLEN CON LO SOLICITADO"</formula>
    </cfRule>
    <cfRule type="cellIs" dxfId="3882" priority="4131" operator="equal">
      <formula>"PENDIENTES"</formula>
    </cfRule>
    <cfRule type="cellIs" dxfId="3881" priority="4132" operator="equal">
      <formula>"NINGUNO"</formula>
    </cfRule>
  </conditionalFormatting>
  <conditionalFormatting sqref="B534">
    <cfRule type="cellIs" dxfId="3880" priority="4125" operator="equal">
      <formula>"NO CUMPLE CON LA EXPERIENCIA REQUERIDA"</formula>
    </cfRule>
    <cfRule type="cellIs" dxfId="3879" priority="4126" operator="equal">
      <formula>"CUMPLE CON LA EXPERIENCIA REQUERIDA"</formula>
    </cfRule>
  </conditionalFormatting>
  <conditionalFormatting sqref="H519">
    <cfRule type="notContainsBlanks" dxfId="3878" priority="4124">
      <formula>LEN(TRIM(H519))&gt;0</formula>
    </cfRule>
  </conditionalFormatting>
  <conditionalFormatting sqref="G519">
    <cfRule type="notContainsBlanks" dxfId="3877" priority="4123">
      <formula>LEN(TRIM(G519))&gt;0</formula>
    </cfRule>
  </conditionalFormatting>
  <conditionalFormatting sqref="F519">
    <cfRule type="notContainsBlanks" dxfId="3876" priority="4122">
      <formula>LEN(TRIM(F519))&gt;0</formula>
    </cfRule>
  </conditionalFormatting>
  <conditionalFormatting sqref="E519">
    <cfRule type="notContainsBlanks" dxfId="3875" priority="4121">
      <formula>LEN(TRIM(E519))&gt;0</formula>
    </cfRule>
  </conditionalFormatting>
  <conditionalFormatting sqref="D519">
    <cfRule type="notContainsBlanks" dxfId="3874" priority="4120">
      <formula>LEN(TRIM(D519))&gt;0</formula>
    </cfRule>
  </conditionalFormatting>
  <conditionalFormatting sqref="C519">
    <cfRule type="notContainsBlanks" dxfId="3873" priority="4119">
      <formula>LEN(TRIM(C519))&gt;0</formula>
    </cfRule>
  </conditionalFormatting>
  <conditionalFormatting sqref="I519">
    <cfRule type="notContainsBlanks" dxfId="3872" priority="4118">
      <formula>LEN(TRIM(I519))&gt;0</formula>
    </cfRule>
  </conditionalFormatting>
  <conditionalFormatting sqref="N522 N525">
    <cfRule type="expression" dxfId="3871" priority="4115">
      <formula>N522=" "</formula>
    </cfRule>
    <cfRule type="expression" dxfId="3870" priority="4116">
      <formula>N522="NO PRESENTÓ CERTIFICADO"</formula>
    </cfRule>
    <cfRule type="expression" dxfId="3869" priority="4117">
      <formula>N522="PRESENTÓ CERTIFICADO"</formula>
    </cfRule>
  </conditionalFormatting>
  <conditionalFormatting sqref="P522 P525">
    <cfRule type="expression" dxfId="3868" priority="4102">
      <formula>Q522="NO SUBSANABLE"</formula>
    </cfRule>
    <cfRule type="expression" dxfId="3867" priority="4104">
      <formula>Q522="REQUERIMIENTOS SUBSANADOS"</formula>
    </cfRule>
    <cfRule type="expression" dxfId="3866" priority="4105">
      <formula>Q522="PENDIENTES POR SUBSANAR"</formula>
    </cfRule>
    <cfRule type="expression" dxfId="3865" priority="4110">
      <formula>Q522="SIN OBSERVACIÓN"</formula>
    </cfRule>
    <cfRule type="containsBlanks" dxfId="3864" priority="4111">
      <formula>LEN(TRIM(P522))=0</formula>
    </cfRule>
  </conditionalFormatting>
  <conditionalFormatting sqref="O522 O525">
    <cfRule type="cellIs" dxfId="3863" priority="4103" operator="equal">
      <formula>"PENDIENTE POR DESCRIPCIÓN"</formula>
    </cfRule>
    <cfRule type="cellIs" dxfId="3862" priority="4107" operator="equal">
      <formula>"DESCRIPCIÓN INSUFICIENTE"</formula>
    </cfRule>
    <cfRule type="cellIs" dxfId="3861" priority="4108" operator="equal">
      <formula>"NO ESTÁ ACORDE A ITEM 5.2.1 (T.R.)"</formula>
    </cfRule>
    <cfRule type="cellIs" dxfId="3860" priority="4109" operator="equal">
      <formula>"ACORDE A ITEM 5.2.1 (T.R.)"</formula>
    </cfRule>
  </conditionalFormatting>
  <conditionalFormatting sqref="Q522 Q525">
    <cfRule type="containsBlanks" dxfId="3859" priority="4097">
      <formula>LEN(TRIM(Q522))=0</formula>
    </cfRule>
    <cfRule type="cellIs" dxfId="3858" priority="4106" operator="equal">
      <formula>"REQUERIMIENTOS SUBSANADOS"</formula>
    </cfRule>
    <cfRule type="containsText" dxfId="3857" priority="4112" operator="containsText" text="NO SUBSANABLE">
      <formula>NOT(ISERROR(SEARCH("NO SUBSANABLE",Q522)))</formula>
    </cfRule>
    <cfRule type="containsText" dxfId="3856" priority="4113" operator="containsText" text="PENDIENTES POR SUBSANAR">
      <formula>NOT(ISERROR(SEARCH("PENDIENTES POR SUBSANAR",Q522)))</formula>
    </cfRule>
    <cfRule type="containsText" dxfId="3855" priority="4114" operator="containsText" text="SIN OBSERVACIÓN">
      <formula>NOT(ISERROR(SEARCH("SIN OBSERVACIÓN",Q522)))</formula>
    </cfRule>
  </conditionalFormatting>
  <conditionalFormatting sqref="R522 R525">
    <cfRule type="containsBlanks" dxfId="3854" priority="4096">
      <formula>LEN(TRIM(R522))=0</formula>
    </cfRule>
    <cfRule type="cellIs" dxfId="3853" priority="4098" operator="equal">
      <formula>"NO CUMPLEN CON LO SOLICITADO"</formula>
    </cfRule>
    <cfRule type="cellIs" dxfId="3852" priority="4099" operator="equal">
      <formula>"CUMPLEN CON LO SOLICITADO"</formula>
    </cfRule>
    <cfRule type="cellIs" dxfId="3851" priority="4100" operator="equal">
      <formula>"PENDIENTES"</formula>
    </cfRule>
    <cfRule type="cellIs" dxfId="3850" priority="4101" operator="equal">
      <formula>"NINGUNO"</formula>
    </cfRule>
  </conditionalFormatting>
  <conditionalFormatting sqref="H522 H525">
    <cfRule type="notContainsBlanks" dxfId="3849" priority="4095">
      <formula>LEN(TRIM(H522))&gt;0</formula>
    </cfRule>
  </conditionalFormatting>
  <conditionalFormatting sqref="G522 G525">
    <cfRule type="notContainsBlanks" dxfId="3848" priority="4094">
      <formula>LEN(TRIM(G522))&gt;0</formula>
    </cfRule>
  </conditionalFormatting>
  <conditionalFormatting sqref="F522 F525">
    <cfRule type="notContainsBlanks" dxfId="3847" priority="4093">
      <formula>LEN(TRIM(F522))&gt;0</formula>
    </cfRule>
  </conditionalFormatting>
  <conditionalFormatting sqref="E522 E525">
    <cfRule type="notContainsBlanks" dxfId="3846" priority="4092">
      <formula>LEN(TRIM(E522))&gt;0</formula>
    </cfRule>
  </conditionalFormatting>
  <conditionalFormatting sqref="D522 D525">
    <cfRule type="notContainsBlanks" dxfId="3845" priority="4091">
      <formula>LEN(TRIM(D522))&gt;0</formula>
    </cfRule>
  </conditionalFormatting>
  <conditionalFormatting sqref="C522 C525">
    <cfRule type="notContainsBlanks" dxfId="3844" priority="4090">
      <formula>LEN(TRIM(C522))&gt;0</formula>
    </cfRule>
  </conditionalFormatting>
  <conditionalFormatting sqref="I522 I525">
    <cfRule type="notContainsBlanks" dxfId="3843" priority="4089">
      <formula>LEN(TRIM(I522))&gt;0</formula>
    </cfRule>
  </conditionalFormatting>
  <conditionalFormatting sqref="N528">
    <cfRule type="expression" dxfId="3842" priority="4086">
      <formula>N528=" "</formula>
    </cfRule>
    <cfRule type="expression" dxfId="3841" priority="4087">
      <formula>N528="NO PRESENTÓ CERTIFICADO"</formula>
    </cfRule>
    <cfRule type="expression" dxfId="3840" priority="4088">
      <formula>N528="PRESENTÓ CERTIFICADO"</formula>
    </cfRule>
  </conditionalFormatting>
  <conditionalFormatting sqref="P528">
    <cfRule type="expression" dxfId="3839" priority="4073">
      <formula>Q528="NO SUBSANABLE"</formula>
    </cfRule>
    <cfRule type="expression" dxfId="3838" priority="4075">
      <formula>Q528="REQUERIMIENTOS SUBSANADOS"</formula>
    </cfRule>
    <cfRule type="expression" dxfId="3837" priority="4076">
      <formula>Q528="PENDIENTES POR SUBSANAR"</formula>
    </cfRule>
    <cfRule type="expression" dxfId="3836" priority="4081">
      <formula>Q528="SIN OBSERVACIÓN"</formula>
    </cfRule>
    <cfRule type="containsBlanks" dxfId="3835" priority="4082">
      <formula>LEN(TRIM(P528))=0</formula>
    </cfRule>
  </conditionalFormatting>
  <conditionalFormatting sqref="O528">
    <cfRule type="cellIs" dxfId="3834" priority="4074" operator="equal">
      <formula>"PENDIENTE POR DESCRIPCIÓN"</formula>
    </cfRule>
    <cfRule type="cellIs" dxfId="3833" priority="4078" operator="equal">
      <formula>"DESCRIPCIÓN INSUFICIENTE"</formula>
    </cfRule>
    <cfRule type="cellIs" dxfId="3832" priority="4079" operator="equal">
      <formula>"NO ESTÁ ACORDE A ITEM 5.2.1 (T.R.)"</formula>
    </cfRule>
    <cfRule type="cellIs" dxfId="3831" priority="4080" operator="equal">
      <formula>"ACORDE A ITEM 5.2.1 (T.R.)"</formula>
    </cfRule>
  </conditionalFormatting>
  <conditionalFormatting sqref="Q528">
    <cfRule type="containsBlanks" dxfId="3830" priority="4068">
      <formula>LEN(TRIM(Q528))=0</formula>
    </cfRule>
    <cfRule type="cellIs" dxfId="3829" priority="4077" operator="equal">
      <formula>"REQUERIMIENTOS SUBSANADOS"</formula>
    </cfRule>
    <cfRule type="containsText" dxfId="3828" priority="4083" operator="containsText" text="NO SUBSANABLE">
      <formula>NOT(ISERROR(SEARCH("NO SUBSANABLE",Q528)))</formula>
    </cfRule>
    <cfRule type="containsText" dxfId="3827" priority="4084" operator="containsText" text="PENDIENTES POR SUBSANAR">
      <formula>NOT(ISERROR(SEARCH("PENDIENTES POR SUBSANAR",Q528)))</formula>
    </cfRule>
    <cfRule type="containsText" dxfId="3826" priority="4085" operator="containsText" text="SIN OBSERVACIÓN">
      <formula>NOT(ISERROR(SEARCH("SIN OBSERVACIÓN",Q528)))</formula>
    </cfRule>
  </conditionalFormatting>
  <conditionalFormatting sqref="R528">
    <cfRule type="containsBlanks" dxfId="3825" priority="4067">
      <formula>LEN(TRIM(R528))=0</formula>
    </cfRule>
    <cfRule type="cellIs" dxfId="3824" priority="4069" operator="equal">
      <formula>"NO CUMPLEN CON LO SOLICITADO"</formula>
    </cfRule>
    <cfRule type="cellIs" dxfId="3823" priority="4070" operator="equal">
      <formula>"CUMPLEN CON LO SOLICITADO"</formula>
    </cfRule>
    <cfRule type="cellIs" dxfId="3822" priority="4071" operator="equal">
      <formula>"PENDIENTES"</formula>
    </cfRule>
    <cfRule type="cellIs" dxfId="3821" priority="4072" operator="equal">
      <formula>"NINGUNO"</formula>
    </cfRule>
  </conditionalFormatting>
  <conditionalFormatting sqref="H528">
    <cfRule type="notContainsBlanks" dxfId="3820" priority="4066">
      <formula>LEN(TRIM(H528))&gt;0</formula>
    </cfRule>
  </conditionalFormatting>
  <conditionalFormatting sqref="G528">
    <cfRule type="notContainsBlanks" dxfId="3819" priority="4065">
      <formula>LEN(TRIM(G528))&gt;0</formula>
    </cfRule>
  </conditionalFormatting>
  <conditionalFormatting sqref="F528">
    <cfRule type="notContainsBlanks" dxfId="3818" priority="4064">
      <formula>LEN(TRIM(F528))&gt;0</formula>
    </cfRule>
  </conditionalFormatting>
  <conditionalFormatting sqref="E528">
    <cfRule type="notContainsBlanks" dxfId="3817" priority="4063">
      <formula>LEN(TRIM(E528))&gt;0</formula>
    </cfRule>
  </conditionalFormatting>
  <conditionalFormatting sqref="D528">
    <cfRule type="notContainsBlanks" dxfId="3816" priority="4062">
      <formula>LEN(TRIM(D528))&gt;0</formula>
    </cfRule>
  </conditionalFormatting>
  <conditionalFormatting sqref="C528">
    <cfRule type="notContainsBlanks" dxfId="3815" priority="4061">
      <formula>LEN(TRIM(C528))&gt;0</formula>
    </cfRule>
  </conditionalFormatting>
  <conditionalFormatting sqref="I528">
    <cfRule type="notContainsBlanks" dxfId="3814" priority="4060">
      <formula>LEN(TRIM(I528))&gt;0</formula>
    </cfRule>
  </conditionalFormatting>
  <conditionalFormatting sqref="T519">
    <cfRule type="cellIs" dxfId="3813" priority="4058" operator="equal">
      <formula>"NO"</formula>
    </cfRule>
    <cfRule type="cellIs" dxfId="3812" priority="4059" operator="equal">
      <formula>"SI"</formula>
    </cfRule>
  </conditionalFormatting>
  <conditionalFormatting sqref="N531">
    <cfRule type="expression" dxfId="3811" priority="4055">
      <formula>N531=" "</formula>
    </cfRule>
    <cfRule type="expression" dxfId="3810" priority="4056">
      <formula>N531="NO PRESENTÓ CERTIFICADO"</formula>
    </cfRule>
    <cfRule type="expression" dxfId="3809" priority="4057">
      <formula>N531="PRESENTÓ CERTIFICADO"</formula>
    </cfRule>
  </conditionalFormatting>
  <conditionalFormatting sqref="P531">
    <cfRule type="expression" dxfId="3808" priority="4042">
      <formula>Q531="NO SUBSANABLE"</formula>
    </cfRule>
    <cfRule type="expression" dxfId="3807" priority="4044">
      <formula>Q531="REQUERIMIENTOS SUBSANADOS"</formula>
    </cfRule>
    <cfRule type="expression" dxfId="3806" priority="4045">
      <formula>Q531="PENDIENTES POR SUBSANAR"</formula>
    </cfRule>
    <cfRule type="expression" dxfId="3805" priority="4050">
      <formula>Q531="SIN OBSERVACIÓN"</formula>
    </cfRule>
    <cfRule type="containsBlanks" dxfId="3804" priority="4051">
      <formula>LEN(TRIM(P531))=0</formula>
    </cfRule>
  </conditionalFormatting>
  <conditionalFormatting sqref="O531">
    <cfRule type="cellIs" dxfId="3803" priority="4043" operator="equal">
      <formula>"PENDIENTE POR DESCRIPCIÓN"</formula>
    </cfRule>
    <cfRule type="cellIs" dxfId="3802" priority="4047" operator="equal">
      <formula>"DESCRIPCIÓN INSUFICIENTE"</formula>
    </cfRule>
    <cfRule type="cellIs" dxfId="3801" priority="4048" operator="equal">
      <formula>"NO ESTÁ ACORDE A ITEM 5.2.1 (T.R.)"</formula>
    </cfRule>
    <cfRule type="cellIs" dxfId="3800" priority="4049" operator="equal">
      <formula>"ACORDE A ITEM 5.2.1 (T.R.)"</formula>
    </cfRule>
  </conditionalFormatting>
  <conditionalFormatting sqref="Q531">
    <cfRule type="containsBlanks" dxfId="3799" priority="4037">
      <formula>LEN(TRIM(Q531))=0</formula>
    </cfRule>
    <cfRule type="cellIs" dxfId="3798" priority="4046" operator="equal">
      <formula>"REQUERIMIENTOS SUBSANADOS"</formula>
    </cfRule>
    <cfRule type="containsText" dxfId="3797" priority="4052" operator="containsText" text="NO SUBSANABLE">
      <formula>NOT(ISERROR(SEARCH("NO SUBSANABLE",Q531)))</formula>
    </cfRule>
    <cfRule type="containsText" dxfId="3796" priority="4053" operator="containsText" text="PENDIENTES POR SUBSANAR">
      <formula>NOT(ISERROR(SEARCH("PENDIENTES POR SUBSANAR",Q531)))</formula>
    </cfRule>
    <cfRule type="containsText" dxfId="3795" priority="4054" operator="containsText" text="SIN OBSERVACIÓN">
      <formula>NOT(ISERROR(SEARCH("SIN OBSERVACIÓN",Q531)))</formula>
    </cfRule>
  </conditionalFormatting>
  <conditionalFormatting sqref="R531">
    <cfRule type="containsBlanks" dxfId="3794" priority="4036">
      <formula>LEN(TRIM(R531))=0</formula>
    </cfRule>
    <cfRule type="cellIs" dxfId="3793" priority="4038" operator="equal">
      <formula>"NO CUMPLEN CON LO SOLICITADO"</formula>
    </cfRule>
    <cfRule type="cellIs" dxfId="3792" priority="4039" operator="equal">
      <formula>"CUMPLEN CON LO SOLICITADO"</formula>
    </cfRule>
    <cfRule type="cellIs" dxfId="3791" priority="4040" operator="equal">
      <formula>"PENDIENTES"</formula>
    </cfRule>
    <cfRule type="cellIs" dxfId="3790" priority="4041" operator="equal">
      <formula>"NINGUNO"</formula>
    </cfRule>
  </conditionalFormatting>
  <conditionalFormatting sqref="H531">
    <cfRule type="notContainsBlanks" dxfId="3789" priority="4035">
      <formula>LEN(TRIM(H531))&gt;0</formula>
    </cfRule>
  </conditionalFormatting>
  <conditionalFormatting sqref="G531">
    <cfRule type="notContainsBlanks" dxfId="3788" priority="4034">
      <formula>LEN(TRIM(G531))&gt;0</formula>
    </cfRule>
  </conditionalFormatting>
  <conditionalFormatting sqref="F531">
    <cfRule type="notContainsBlanks" dxfId="3787" priority="4033">
      <formula>LEN(TRIM(F531))&gt;0</formula>
    </cfRule>
  </conditionalFormatting>
  <conditionalFormatting sqref="E531">
    <cfRule type="notContainsBlanks" dxfId="3786" priority="4032">
      <formula>LEN(TRIM(E531))&gt;0</formula>
    </cfRule>
  </conditionalFormatting>
  <conditionalFormatting sqref="D531">
    <cfRule type="notContainsBlanks" dxfId="3785" priority="4031">
      <formula>LEN(TRIM(D531))&gt;0</formula>
    </cfRule>
  </conditionalFormatting>
  <conditionalFormatting sqref="C531">
    <cfRule type="notContainsBlanks" dxfId="3784" priority="4030">
      <formula>LEN(TRIM(C531))&gt;0</formula>
    </cfRule>
  </conditionalFormatting>
  <conditionalFormatting sqref="I531">
    <cfRule type="notContainsBlanks" dxfId="3783" priority="4029">
      <formula>LEN(TRIM(I531))&gt;0</formula>
    </cfRule>
  </conditionalFormatting>
  <conditionalFormatting sqref="S519 S522 S525 S528 S531">
    <cfRule type="cellIs" dxfId="3782" priority="4027" operator="greaterThan">
      <formula>0</formula>
    </cfRule>
    <cfRule type="cellIs" dxfId="3781" priority="4028" operator="equal">
      <formula>0</formula>
    </cfRule>
  </conditionalFormatting>
  <conditionalFormatting sqref="T534">
    <cfRule type="cellIs" dxfId="3780" priority="4025" operator="equal">
      <formula>"NO CUMPLE"</formula>
    </cfRule>
    <cfRule type="cellIs" dxfId="3779" priority="4026" operator="equal">
      <formula>"CUMPLE"</formula>
    </cfRule>
  </conditionalFormatting>
  <conditionalFormatting sqref="N541">
    <cfRule type="expression" dxfId="3778" priority="4022">
      <formula>N541=" "</formula>
    </cfRule>
    <cfRule type="expression" dxfId="3777" priority="4023">
      <formula>N541="NO PRESENTÓ CERTIFICADO"</formula>
    </cfRule>
    <cfRule type="expression" dxfId="3776" priority="4024">
      <formula>N541="PRESENTÓ CERTIFICADO"</formula>
    </cfRule>
  </conditionalFormatting>
  <conditionalFormatting sqref="P541">
    <cfRule type="expression" dxfId="3775" priority="4009">
      <formula>Q541="NO SUBSANABLE"</formula>
    </cfRule>
    <cfRule type="expression" dxfId="3774" priority="4011">
      <formula>Q541="REQUERIMIENTOS SUBSANADOS"</formula>
    </cfRule>
    <cfRule type="expression" dxfId="3773" priority="4012">
      <formula>Q541="PENDIENTES POR SUBSANAR"</formula>
    </cfRule>
    <cfRule type="expression" dxfId="3772" priority="4017">
      <formula>Q541="SIN OBSERVACIÓN"</formula>
    </cfRule>
    <cfRule type="containsBlanks" dxfId="3771" priority="4018">
      <formula>LEN(TRIM(P541))=0</formula>
    </cfRule>
  </conditionalFormatting>
  <conditionalFormatting sqref="O541">
    <cfRule type="cellIs" dxfId="3770" priority="4010" operator="equal">
      <formula>"PENDIENTE POR DESCRIPCIÓN"</formula>
    </cfRule>
    <cfRule type="cellIs" dxfId="3769" priority="4014" operator="equal">
      <formula>"DESCRIPCIÓN INSUFICIENTE"</formula>
    </cfRule>
    <cfRule type="cellIs" dxfId="3768" priority="4015" operator="equal">
      <formula>"NO ESTÁ ACORDE A ITEM 5.2.1 (T.R.)"</formula>
    </cfRule>
    <cfRule type="cellIs" dxfId="3767" priority="4016" operator="equal">
      <formula>"ACORDE A ITEM 5.2.1 (T.R.)"</formula>
    </cfRule>
  </conditionalFormatting>
  <conditionalFormatting sqref="Q541">
    <cfRule type="containsBlanks" dxfId="3766" priority="4004">
      <formula>LEN(TRIM(Q541))=0</formula>
    </cfRule>
    <cfRule type="cellIs" dxfId="3765" priority="4013" operator="equal">
      <formula>"REQUERIMIENTOS SUBSANADOS"</formula>
    </cfRule>
    <cfRule type="containsText" dxfId="3764" priority="4019" operator="containsText" text="NO SUBSANABLE">
      <formula>NOT(ISERROR(SEARCH("NO SUBSANABLE",Q541)))</formula>
    </cfRule>
    <cfRule type="containsText" dxfId="3763" priority="4020" operator="containsText" text="PENDIENTES POR SUBSANAR">
      <formula>NOT(ISERROR(SEARCH("PENDIENTES POR SUBSANAR",Q541)))</formula>
    </cfRule>
    <cfRule type="containsText" dxfId="3762" priority="4021" operator="containsText" text="SIN OBSERVACIÓN">
      <formula>NOT(ISERROR(SEARCH("SIN OBSERVACIÓN",Q541)))</formula>
    </cfRule>
  </conditionalFormatting>
  <conditionalFormatting sqref="R541">
    <cfRule type="containsBlanks" dxfId="3761" priority="4003">
      <formula>LEN(TRIM(R541))=0</formula>
    </cfRule>
    <cfRule type="cellIs" dxfId="3760" priority="4005" operator="equal">
      <formula>"NO CUMPLEN CON LO SOLICITADO"</formula>
    </cfRule>
    <cfRule type="cellIs" dxfId="3759" priority="4006" operator="equal">
      <formula>"CUMPLEN CON LO SOLICITADO"</formula>
    </cfRule>
    <cfRule type="cellIs" dxfId="3758" priority="4007" operator="equal">
      <formula>"PENDIENTES"</formula>
    </cfRule>
    <cfRule type="cellIs" dxfId="3757" priority="4008" operator="equal">
      <formula>"NINGUNO"</formula>
    </cfRule>
  </conditionalFormatting>
  <conditionalFormatting sqref="B556">
    <cfRule type="cellIs" dxfId="3756" priority="4001" operator="equal">
      <formula>"NO CUMPLE CON LA EXPERIENCIA REQUERIDA"</formula>
    </cfRule>
    <cfRule type="cellIs" dxfId="3755" priority="4002" operator="equal">
      <formula>"CUMPLE CON LA EXPERIENCIA REQUERIDA"</formula>
    </cfRule>
  </conditionalFormatting>
  <conditionalFormatting sqref="H541">
    <cfRule type="notContainsBlanks" dxfId="3754" priority="4000">
      <formula>LEN(TRIM(H541))&gt;0</formula>
    </cfRule>
  </conditionalFormatting>
  <conditionalFormatting sqref="G541">
    <cfRule type="notContainsBlanks" dxfId="3753" priority="3999">
      <formula>LEN(TRIM(G541))&gt;0</formula>
    </cfRule>
  </conditionalFormatting>
  <conditionalFormatting sqref="F541">
    <cfRule type="notContainsBlanks" dxfId="3752" priority="3998">
      <formula>LEN(TRIM(F541))&gt;0</formula>
    </cfRule>
  </conditionalFormatting>
  <conditionalFormatting sqref="E541">
    <cfRule type="notContainsBlanks" dxfId="3751" priority="3997">
      <formula>LEN(TRIM(E541))&gt;0</formula>
    </cfRule>
  </conditionalFormatting>
  <conditionalFormatting sqref="D541">
    <cfRule type="notContainsBlanks" dxfId="3750" priority="3996">
      <formula>LEN(TRIM(D541))&gt;0</formula>
    </cfRule>
  </conditionalFormatting>
  <conditionalFormatting sqref="C541">
    <cfRule type="notContainsBlanks" dxfId="3749" priority="3995">
      <formula>LEN(TRIM(C541))&gt;0</formula>
    </cfRule>
  </conditionalFormatting>
  <conditionalFormatting sqref="I541">
    <cfRule type="notContainsBlanks" dxfId="3748" priority="3994">
      <formula>LEN(TRIM(I541))&gt;0</formula>
    </cfRule>
  </conditionalFormatting>
  <conditionalFormatting sqref="N544 N547">
    <cfRule type="expression" dxfId="3747" priority="3991">
      <formula>N544=" "</formula>
    </cfRule>
    <cfRule type="expression" dxfId="3746" priority="3992">
      <formula>N544="NO PRESENTÓ CERTIFICADO"</formula>
    </cfRule>
    <cfRule type="expression" dxfId="3745" priority="3993">
      <formula>N544="PRESENTÓ CERTIFICADO"</formula>
    </cfRule>
  </conditionalFormatting>
  <conditionalFormatting sqref="P544 P547">
    <cfRule type="expression" dxfId="3744" priority="3978">
      <formula>Q544="NO SUBSANABLE"</formula>
    </cfRule>
    <cfRule type="expression" dxfId="3743" priority="3980">
      <formula>Q544="REQUERIMIENTOS SUBSANADOS"</formula>
    </cfRule>
    <cfRule type="expression" dxfId="3742" priority="3981">
      <formula>Q544="PENDIENTES POR SUBSANAR"</formula>
    </cfRule>
    <cfRule type="expression" dxfId="3741" priority="3986">
      <formula>Q544="SIN OBSERVACIÓN"</formula>
    </cfRule>
    <cfRule type="containsBlanks" dxfId="3740" priority="3987">
      <formula>LEN(TRIM(P544))=0</formula>
    </cfRule>
  </conditionalFormatting>
  <conditionalFormatting sqref="O544 O547">
    <cfRule type="cellIs" dxfId="3739" priority="3979" operator="equal">
      <formula>"PENDIENTE POR DESCRIPCIÓN"</formula>
    </cfRule>
    <cfRule type="cellIs" dxfId="3738" priority="3983" operator="equal">
      <formula>"DESCRIPCIÓN INSUFICIENTE"</formula>
    </cfRule>
    <cfRule type="cellIs" dxfId="3737" priority="3984" operator="equal">
      <formula>"NO ESTÁ ACORDE A ITEM 5.2.1 (T.R.)"</formula>
    </cfRule>
    <cfRule type="cellIs" dxfId="3736" priority="3985" operator="equal">
      <formula>"ACORDE A ITEM 5.2.1 (T.R.)"</formula>
    </cfRule>
  </conditionalFormatting>
  <conditionalFormatting sqref="Q544 Q547">
    <cfRule type="containsBlanks" dxfId="3735" priority="3973">
      <formula>LEN(TRIM(Q544))=0</formula>
    </cfRule>
    <cfRule type="cellIs" dxfId="3734" priority="3982" operator="equal">
      <formula>"REQUERIMIENTOS SUBSANADOS"</formula>
    </cfRule>
    <cfRule type="containsText" dxfId="3733" priority="3988" operator="containsText" text="NO SUBSANABLE">
      <formula>NOT(ISERROR(SEARCH("NO SUBSANABLE",Q544)))</formula>
    </cfRule>
    <cfRule type="containsText" dxfId="3732" priority="3989" operator="containsText" text="PENDIENTES POR SUBSANAR">
      <formula>NOT(ISERROR(SEARCH("PENDIENTES POR SUBSANAR",Q544)))</formula>
    </cfRule>
    <cfRule type="containsText" dxfId="3731" priority="3990" operator="containsText" text="SIN OBSERVACIÓN">
      <formula>NOT(ISERROR(SEARCH("SIN OBSERVACIÓN",Q544)))</formula>
    </cfRule>
  </conditionalFormatting>
  <conditionalFormatting sqref="R544 R547">
    <cfRule type="containsBlanks" dxfId="3730" priority="3972">
      <formula>LEN(TRIM(R544))=0</formula>
    </cfRule>
    <cfRule type="cellIs" dxfId="3729" priority="3974" operator="equal">
      <formula>"NO CUMPLEN CON LO SOLICITADO"</formula>
    </cfRule>
    <cfRule type="cellIs" dxfId="3728" priority="3975" operator="equal">
      <formula>"CUMPLEN CON LO SOLICITADO"</formula>
    </cfRule>
    <cfRule type="cellIs" dxfId="3727" priority="3976" operator="equal">
      <formula>"PENDIENTES"</formula>
    </cfRule>
    <cfRule type="cellIs" dxfId="3726" priority="3977" operator="equal">
      <formula>"NINGUNO"</formula>
    </cfRule>
  </conditionalFormatting>
  <conditionalFormatting sqref="H544 H547">
    <cfRule type="notContainsBlanks" dxfId="3725" priority="3971">
      <formula>LEN(TRIM(H544))&gt;0</formula>
    </cfRule>
  </conditionalFormatting>
  <conditionalFormatting sqref="G544 G547">
    <cfRule type="notContainsBlanks" dxfId="3724" priority="3970">
      <formula>LEN(TRIM(G544))&gt;0</formula>
    </cfRule>
  </conditionalFormatting>
  <conditionalFormatting sqref="F544 F547">
    <cfRule type="notContainsBlanks" dxfId="3723" priority="3969">
      <formula>LEN(TRIM(F544))&gt;0</formula>
    </cfRule>
  </conditionalFormatting>
  <conditionalFormatting sqref="E544 E547">
    <cfRule type="notContainsBlanks" dxfId="3722" priority="3968">
      <formula>LEN(TRIM(E544))&gt;0</formula>
    </cfRule>
  </conditionalFormatting>
  <conditionalFormatting sqref="D544 D547">
    <cfRule type="notContainsBlanks" dxfId="3721" priority="3967">
      <formula>LEN(TRIM(D544))&gt;0</formula>
    </cfRule>
  </conditionalFormatting>
  <conditionalFormatting sqref="C544 C547">
    <cfRule type="notContainsBlanks" dxfId="3720" priority="3966">
      <formula>LEN(TRIM(C544))&gt;0</formula>
    </cfRule>
  </conditionalFormatting>
  <conditionalFormatting sqref="I544 I547">
    <cfRule type="notContainsBlanks" dxfId="3719" priority="3965">
      <formula>LEN(TRIM(I544))&gt;0</formula>
    </cfRule>
  </conditionalFormatting>
  <conditionalFormatting sqref="N550">
    <cfRule type="expression" dxfId="3718" priority="3962">
      <formula>N550=" "</formula>
    </cfRule>
    <cfRule type="expression" dxfId="3717" priority="3963">
      <formula>N550="NO PRESENTÓ CERTIFICADO"</formula>
    </cfRule>
    <cfRule type="expression" dxfId="3716" priority="3964">
      <formula>N550="PRESENTÓ CERTIFICADO"</formula>
    </cfRule>
  </conditionalFormatting>
  <conditionalFormatting sqref="P550">
    <cfRule type="expression" dxfId="3715" priority="3949">
      <formula>Q550="NO SUBSANABLE"</formula>
    </cfRule>
    <cfRule type="expression" dxfId="3714" priority="3951">
      <formula>Q550="REQUERIMIENTOS SUBSANADOS"</formula>
    </cfRule>
    <cfRule type="expression" dxfId="3713" priority="3952">
      <formula>Q550="PENDIENTES POR SUBSANAR"</formula>
    </cfRule>
    <cfRule type="expression" dxfId="3712" priority="3957">
      <formula>Q550="SIN OBSERVACIÓN"</formula>
    </cfRule>
    <cfRule type="containsBlanks" dxfId="3711" priority="3958">
      <formula>LEN(TRIM(P550))=0</formula>
    </cfRule>
  </conditionalFormatting>
  <conditionalFormatting sqref="O550">
    <cfRule type="cellIs" dxfId="3710" priority="3950" operator="equal">
      <formula>"PENDIENTE POR DESCRIPCIÓN"</formula>
    </cfRule>
    <cfRule type="cellIs" dxfId="3709" priority="3954" operator="equal">
      <formula>"DESCRIPCIÓN INSUFICIENTE"</formula>
    </cfRule>
    <cfRule type="cellIs" dxfId="3708" priority="3955" operator="equal">
      <formula>"NO ESTÁ ACORDE A ITEM 5.2.1 (T.R.)"</formula>
    </cfRule>
    <cfRule type="cellIs" dxfId="3707" priority="3956" operator="equal">
      <formula>"ACORDE A ITEM 5.2.1 (T.R.)"</formula>
    </cfRule>
  </conditionalFormatting>
  <conditionalFormatting sqref="Q550">
    <cfRule type="containsBlanks" dxfId="3706" priority="3944">
      <formula>LEN(TRIM(Q550))=0</formula>
    </cfRule>
    <cfRule type="cellIs" dxfId="3705" priority="3953" operator="equal">
      <formula>"REQUERIMIENTOS SUBSANADOS"</formula>
    </cfRule>
    <cfRule type="containsText" dxfId="3704" priority="3959" operator="containsText" text="NO SUBSANABLE">
      <formula>NOT(ISERROR(SEARCH("NO SUBSANABLE",Q550)))</formula>
    </cfRule>
    <cfRule type="containsText" dxfId="3703" priority="3960" operator="containsText" text="PENDIENTES POR SUBSANAR">
      <formula>NOT(ISERROR(SEARCH("PENDIENTES POR SUBSANAR",Q550)))</formula>
    </cfRule>
    <cfRule type="containsText" dxfId="3702" priority="3961" operator="containsText" text="SIN OBSERVACIÓN">
      <formula>NOT(ISERROR(SEARCH("SIN OBSERVACIÓN",Q550)))</formula>
    </cfRule>
  </conditionalFormatting>
  <conditionalFormatting sqref="R550">
    <cfRule type="containsBlanks" dxfId="3701" priority="3943">
      <formula>LEN(TRIM(R550))=0</formula>
    </cfRule>
    <cfRule type="cellIs" dxfId="3700" priority="3945" operator="equal">
      <formula>"NO CUMPLEN CON LO SOLICITADO"</formula>
    </cfRule>
    <cfRule type="cellIs" dxfId="3699" priority="3946" operator="equal">
      <formula>"CUMPLEN CON LO SOLICITADO"</formula>
    </cfRule>
    <cfRule type="cellIs" dxfId="3698" priority="3947" operator="equal">
      <formula>"PENDIENTES"</formula>
    </cfRule>
    <cfRule type="cellIs" dxfId="3697" priority="3948" operator="equal">
      <formula>"NINGUNO"</formula>
    </cfRule>
  </conditionalFormatting>
  <conditionalFormatting sqref="H550">
    <cfRule type="notContainsBlanks" dxfId="3696" priority="3942">
      <formula>LEN(TRIM(H550))&gt;0</formula>
    </cfRule>
  </conditionalFormatting>
  <conditionalFormatting sqref="G550">
    <cfRule type="notContainsBlanks" dxfId="3695" priority="3941">
      <formula>LEN(TRIM(G550))&gt;0</formula>
    </cfRule>
  </conditionalFormatting>
  <conditionalFormatting sqref="F550">
    <cfRule type="notContainsBlanks" dxfId="3694" priority="3940">
      <formula>LEN(TRIM(F550))&gt;0</formula>
    </cfRule>
  </conditionalFormatting>
  <conditionalFormatting sqref="E550">
    <cfRule type="notContainsBlanks" dxfId="3693" priority="3939">
      <formula>LEN(TRIM(E550))&gt;0</formula>
    </cfRule>
  </conditionalFormatting>
  <conditionalFormatting sqref="D550">
    <cfRule type="notContainsBlanks" dxfId="3692" priority="3938">
      <formula>LEN(TRIM(D550))&gt;0</formula>
    </cfRule>
  </conditionalFormatting>
  <conditionalFormatting sqref="C550">
    <cfRule type="notContainsBlanks" dxfId="3691" priority="3937">
      <formula>LEN(TRIM(C550))&gt;0</formula>
    </cfRule>
  </conditionalFormatting>
  <conditionalFormatting sqref="I550">
    <cfRule type="notContainsBlanks" dxfId="3690" priority="3936">
      <formula>LEN(TRIM(I550))&gt;0</formula>
    </cfRule>
  </conditionalFormatting>
  <conditionalFormatting sqref="T541">
    <cfRule type="cellIs" dxfId="3689" priority="3934" operator="equal">
      <formula>"NO"</formula>
    </cfRule>
    <cfRule type="cellIs" dxfId="3688" priority="3935" operator="equal">
      <formula>"SI"</formula>
    </cfRule>
  </conditionalFormatting>
  <conditionalFormatting sqref="N553">
    <cfRule type="expression" dxfId="3687" priority="3931">
      <formula>N553=" "</formula>
    </cfRule>
    <cfRule type="expression" dxfId="3686" priority="3932">
      <formula>N553="NO PRESENTÓ CERTIFICADO"</formula>
    </cfRule>
    <cfRule type="expression" dxfId="3685" priority="3933">
      <formula>N553="PRESENTÓ CERTIFICADO"</formula>
    </cfRule>
  </conditionalFormatting>
  <conditionalFormatting sqref="P553">
    <cfRule type="expression" dxfId="3684" priority="3918">
      <formula>Q553="NO SUBSANABLE"</formula>
    </cfRule>
    <cfRule type="expression" dxfId="3683" priority="3920">
      <formula>Q553="REQUERIMIENTOS SUBSANADOS"</formula>
    </cfRule>
    <cfRule type="expression" dxfId="3682" priority="3921">
      <formula>Q553="PENDIENTES POR SUBSANAR"</formula>
    </cfRule>
    <cfRule type="expression" dxfId="3681" priority="3926">
      <formula>Q553="SIN OBSERVACIÓN"</formula>
    </cfRule>
    <cfRule type="containsBlanks" dxfId="3680" priority="3927">
      <formula>LEN(TRIM(P553))=0</formula>
    </cfRule>
  </conditionalFormatting>
  <conditionalFormatting sqref="O553">
    <cfRule type="cellIs" dxfId="3679" priority="3919" operator="equal">
      <formula>"PENDIENTE POR DESCRIPCIÓN"</formula>
    </cfRule>
    <cfRule type="cellIs" dxfId="3678" priority="3923" operator="equal">
      <formula>"DESCRIPCIÓN INSUFICIENTE"</formula>
    </cfRule>
    <cfRule type="cellIs" dxfId="3677" priority="3924" operator="equal">
      <formula>"NO ESTÁ ACORDE A ITEM 5.2.1 (T.R.)"</formula>
    </cfRule>
    <cfRule type="cellIs" dxfId="3676" priority="3925" operator="equal">
      <formula>"ACORDE A ITEM 5.2.1 (T.R.)"</formula>
    </cfRule>
  </conditionalFormatting>
  <conditionalFormatting sqref="Q553">
    <cfRule type="containsBlanks" dxfId="3675" priority="3913">
      <formula>LEN(TRIM(Q553))=0</formula>
    </cfRule>
    <cfRule type="cellIs" dxfId="3674" priority="3922" operator="equal">
      <formula>"REQUERIMIENTOS SUBSANADOS"</formula>
    </cfRule>
    <cfRule type="containsText" dxfId="3673" priority="3928" operator="containsText" text="NO SUBSANABLE">
      <formula>NOT(ISERROR(SEARCH("NO SUBSANABLE",Q553)))</formula>
    </cfRule>
    <cfRule type="containsText" dxfId="3672" priority="3929" operator="containsText" text="PENDIENTES POR SUBSANAR">
      <formula>NOT(ISERROR(SEARCH("PENDIENTES POR SUBSANAR",Q553)))</formula>
    </cfRule>
    <cfRule type="containsText" dxfId="3671" priority="3930" operator="containsText" text="SIN OBSERVACIÓN">
      <formula>NOT(ISERROR(SEARCH("SIN OBSERVACIÓN",Q553)))</formula>
    </cfRule>
  </conditionalFormatting>
  <conditionalFormatting sqref="R553">
    <cfRule type="containsBlanks" dxfId="3670" priority="3912">
      <formula>LEN(TRIM(R553))=0</formula>
    </cfRule>
    <cfRule type="cellIs" dxfId="3669" priority="3914" operator="equal">
      <formula>"NO CUMPLEN CON LO SOLICITADO"</formula>
    </cfRule>
    <cfRule type="cellIs" dxfId="3668" priority="3915" operator="equal">
      <formula>"CUMPLEN CON LO SOLICITADO"</formula>
    </cfRule>
    <cfRule type="cellIs" dxfId="3667" priority="3916" operator="equal">
      <formula>"PENDIENTES"</formula>
    </cfRule>
    <cfRule type="cellIs" dxfId="3666" priority="3917" operator="equal">
      <formula>"NINGUNO"</formula>
    </cfRule>
  </conditionalFormatting>
  <conditionalFormatting sqref="H553">
    <cfRule type="notContainsBlanks" dxfId="3665" priority="3911">
      <formula>LEN(TRIM(H553))&gt;0</formula>
    </cfRule>
  </conditionalFormatting>
  <conditionalFormatting sqref="G553">
    <cfRule type="notContainsBlanks" dxfId="3664" priority="3910">
      <formula>LEN(TRIM(G553))&gt;0</formula>
    </cfRule>
  </conditionalFormatting>
  <conditionalFormatting sqref="F553">
    <cfRule type="notContainsBlanks" dxfId="3663" priority="3909">
      <formula>LEN(TRIM(F553))&gt;0</formula>
    </cfRule>
  </conditionalFormatting>
  <conditionalFormatting sqref="E553">
    <cfRule type="notContainsBlanks" dxfId="3662" priority="3908">
      <formula>LEN(TRIM(E553))&gt;0</formula>
    </cfRule>
  </conditionalFormatting>
  <conditionalFormatting sqref="D553">
    <cfRule type="notContainsBlanks" dxfId="3661" priority="3907">
      <formula>LEN(TRIM(D553))&gt;0</formula>
    </cfRule>
  </conditionalFormatting>
  <conditionalFormatting sqref="C553">
    <cfRule type="notContainsBlanks" dxfId="3660" priority="3906">
      <formula>LEN(TRIM(C553))&gt;0</formula>
    </cfRule>
  </conditionalFormatting>
  <conditionalFormatting sqref="I553">
    <cfRule type="notContainsBlanks" dxfId="3659" priority="3905">
      <formula>LEN(TRIM(I553))&gt;0</formula>
    </cfRule>
  </conditionalFormatting>
  <conditionalFormatting sqref="S541 S544 S547 S550 S553">
    <cfRule type="cellIs" dxfId="3658" priority="3903" operator="greaterThan">
      <formula>0</formula>
    </cfRule>
    <cfRule type="cellIs" dxfId="3657" priority="3904" operator="equal">
      <formula>0</formula>
    </cfRule>
  </conditionalFormatting>
  <conditionalFormatting sqref="T556">
    <cfRule type="cellIs" dxfId="3656" priority="3901" operator="equal">
      <formula>"NO CUMPLE"</formula>
    </cfRule>
    <cfRule type="cellIs" dxfId="3655" priority="3902" operator="equal">
      <formula>"CUMPLE"</formula>
    </cfRule>
  </conditionalFormatting>
  <conditionalFormatting sqref="N563">
    <cfRule type="expression" dxfId="3654" priority="3898">
      <formula>N563=" "</formula>
    </cfRule>
    <cfRule type="expression" dxfId="3653" priority="3899">
      <formula>N563="NO PRESENTÓ CERTIFICADO"</formula>
    </cfRule>
    <cfRule type="expression" dxfId="3652" priority="3900">
      <formula>N563="PRESENTÓ CERTIFICADO"</formula>
    </cfRule>
  </conditionalFormatting>
  <conditionalFormatting sqref="P563">
    <cfRule type="expression" dxfId="3651" priority="3885">
      <formula>Q563="NO SUBSANABLE"</formula>
    </cfRule>
    <cfRule type="expression" dxfId="3650" priority="3887">
      <formula>Q563="REQUERIMIENTOS SUBSANADOS"</formula>
    </cfRule>
    <cfRule type="expression" dxfId="3649" priority="3888">
      <formula>Q563="PENDIENTES POR SUBSANAR"</formula>
    </cfRule>
    <cfRule type="expression" dxfId="3648" priority="3893">
      <formula>Q563="SIN OBSERVACIÓN"</formula>
    </cfRule>
    <cfRule type="containsBlanks" dxfId="3647" priority="3894">
      <formula>LEN(TRIM(P563))=0</formula>
    </cfRule>
  </conditionalFormatting>
  <conditionalFormatting sqref="O563">
    <cfRule type="cellIs" dxfId="3646" priority="3886" operator="equal">
      <formula>"PENDIENTE POR DESCRIPCIÓN"</formula>
    </cfRule>
    <cfRule type="cellIs" dxfId="3645" priority="3890" operator="equal">
      <formula>"DESCRIPCIÓN INSUFICIENTE"</formula>
    </cfRule>
    <cfRule type="cellIs" dxfId="3644" priority="3891" operator="equal">
      <formula>"NO ESTÁ ACORDE A ITEM 5.2.1 (T.R.)"</formula>
    </cfRule>
    <cfRule type="cellIs" dxfId="3643" priority="3892" operator="equal">
      <formula>"ACORDE A ITEM 5.2.1 (T.R.)"</formula>
    </cfRule>
  </conditionalFormatting>
  <conditionalFormatting sqref="Q563">
    <cfRule type="containsBlanks" dxfId="3642" priority="3880">
      <formula>LEN(TRIM(Q563))=0</formula>
    </cfRule>
    <cfRule type="cellIs" dxfId="3641" priority="3889" operator="equal">
      <formula>"REQUERIMIENTOS SUBSANADOS"</formula>
    </cfRule>
    <cfRule type="containsText" dxfId="3640" priority="3895" operator="containsText" text="NO SUBSANABLE">
      <formula>NOT(ISERROR(SEARCH("NO SUBSANABLE",Q563)))</formula>
    </cfRule>
    <cfRule type="containsText" dxfId="3639" priority="3896" operator="containsText" text="PENDIENTES POR SUBSANAR">
      <formula>NOT(ISERROR(SEARCH("PENDIENTES POR SUBSANAR",Q563)))</formula>
    </cfRule>
    <cfRule type="containsText" dxfId="3638" priority="3897" operator="containsText" text="SIN OBSERVACIÓN">
      <formula>NOT(ISERROR(SEARCH("SIN OBSERVACIÓN",Q563)))</formula>
    </cfRule>
  </conditionalFormatting>
  <conditionalFormatting sqref="R563">
    <cfRule type="containsBlanks" dxfId="3637" priority="3879">
      <formula>LEN(TRIM(R563))=0</formula>
    </cfRule>
    <cfRule type="cellIs" dxfId="3636" priority="3881" operator="equal">
      <formula>"NO CUMPLEN CON LO SOLICITADO"</formula>
    </cfRule>
    <cfRule type="cellIs" dxfId="3635" priority="3882" operator="equal">
      <formula>"CUMPLEN CON LO SOLICITADO"</formula>
    </cfRule>
    <cfRule type="cellIs" dxfId="3634" priority="3883" operator="equal">
      <formula>"PENDIENTES"</formula>
    </cfRule>
    <cfRule type="cellIs" dxfId="3633" priority="3884" operator="equal">
      <formula>"NINGUNO"</formula>
    </cfRule>
  </conditionalFormatting>
  <conditionalFormatting sqref="B578">
    <cfRule type="cellIs" dxfId="3632" priority="3877" operator="equal">
      <formula>"NO CUMPLE CON LA EXPERIENCIA REQUERIDA"</formula>
    </cfRule>
    <cfRule type="cellIs" dxfId="3631" priority="3878" operator="equal">
      <formula>"CUMPLE CON LA EXPERIENCIA REQUERIDA"</formula>
    </cfRule>
  </conditionalFormatting>
  <conditionalFormatting sqref="H563">
    <cfRule type="notContainsBlanks" dxfId="3630" priority="3876">
      <formula>LEN(TRIM(H563))&gt;0</formula>
    </cfRule>
  </conditionalFormatting>
  <conditionalFormatting sqref="G563">
    <cfRule type="notContainsBlanks" dxfId="3629" priority="3875">
      <formula>LEN(TRIM(G563))&gt;0</formula>
    </cfRule>
  </conditionalFormatting>
  <conditionalFormatting sqref="F563">
    <cfRule type="notContainsBlanks" dxfId="3628" priority="3874">
      <formula>LEN(TRIM(F563))&gt;0</formula>
    </cfRule>
  </conditionalFormatting>
  <conditionalFormatting sqref="E563">
    <cfRule type="notContainsBlanks" dxfId="3627" priority="3873">
      <formula>LEN(TRIM(E563))&gt;0</formula>
    </cfRule>
  </conditionalFormatting>
  <conditionalFormatting sqref="D563">
    <cfRule type="notContainsBlanks" dxfId="3626" priority="3872">
      <formula>LEN(TRIM(D563))&gt;0</formula>
    </cfRule>
  </conditionalFormatting>
  <conditionalFormatting sqref="C563">
    <cfRule type="notContainsBlanks" dxfId="3625" priority="3871">
      <formula>LEN(TRIM(C563))&gt;0</formula>
    </cfRule>
  </conditionalFormatting>
  <conditionalFormatting sqref="I563">
    <cfRule type="notContainsBlanks" dxfId="3624" priority="3870">
      <formula>LEN(TRIM(I563))&gt;0</formula>
    </cfRule>
  </conditionalFormatting>
  <conditionalFormatting sqref="N566 N569">
    <cfRule type="expression" dxfId="3623" priority="3867">
      <formula>N566=" "</formula>
    </cfRule>
    <cfRule type="expression" dxfId="3622" priority="3868">
      <formula>N566="NO PRESENTÓ CERTIFICADO"</formula>
    </cfRule>
    <cfRule type="expression" dxfId="3621" priority="3869">
      <formula>N566="PRESENTÓ CERTIFICADO"</formula>
    </cfRule>
  </conditionalFormatting>
  <conditionalFormatting sqref="P566 P569">
    <cfRule type="expression" dxfId="3620" priority="3854">
      <formula>Q566="NO SUBSANABLE"</formula>
    </cfRule>
    <cfRule type="expression" dxfId="3619" priority="3856">
      <formula>Q566="REQUERIMIENTOS SUBSANADOS"</formula>
    </cfRule>
    <cfRule type="expression" dxfId="3618" priority="3857">
      <formula>Q566="PENDIENTES POR SUBSANAR"</formula>
    </cfRule>
    <cfRule type="expression" dxfId="3617" priority="3862">
      <formula>Q566="SIN OBSERVACIÓN"</formula>
    </cfRule>
    <cfRule type="containsBlanks" dxfId="3616" priority="3863">
      <formula>LEN(TRIM(P566))=0</formula>
    </cfRule>
  </conditionalFormatting>
  <conditionalFormatting sqref="O566 O569">
    <cfRule type="cellIs" dxfId="3615" priority="3855" operator="equal">
      <formula>"PENDIENTE POR DESCRIPCIÓN"</formula>
    </cfRule>
    <cfRule type="cellIs" dxfId="3614" priority="3859" operator="equal">
      <formula>"DESCRIPCIÓN INSUFICIENTE"</formula>
    </cfRule>
    <cfRule type="cellIs" dxfId="3613" priority="3860" operator="equal">
      <formula>"NO ESTÁ ACORDE A ITEM 5.2.1 (T.R.)"</formula>
    </cfRule>
    <cfRule type="cellIs" dxfId="3612" priority="3861" operator="equal">
      <formula>"ACORDE A ITEM 5.2.1 (T.R.)"</formula>
    </cfRule>
  </conditionalFormatting>
  <conditionalFormatting sqref="Q566 Q569">
    <cfRule type="containsBlanks" dxfId="3611" priority="3849">
      <formula>LEN(TRIM(Q566))=0</formula>
    </cfRule>
    <cfRule type="cellIs" dxfId="3610" priority="3858" operator="equal">
      <formula>"REQUERIMIENTOS SUBSANADOS"</formula>
    </cfRule>
    <cfRule type="containsText" dxfId="3609" priority="3864" operator="containsText" text="NO SUBSANABLE">
      <formula>NOT(ISERROR(SEARCH("NO SUBSANABLE",Q566)))</formula>
    </cfRule>
    <cfRule type="containsText" dxfId="3608" priority="3865" operator="containsText" text="PENDIENTES POR SUBSANAR">
      <formula>NOT(ISERROR(SEARCH("PENDIENTES POR SUBSANAR",Q566)))</formula>
    </cfRule>
    <cfRule type="containsText" dxfId="3607" priority="3866" operator="containsText" text="SIN OBSERVACIÓN">
      <formula>NOT(ISERROR(SEARCH("SIN OBSERVACIÓN",Q566)))</formula>
    </cfRule>
  </conditionalFormatting>
  <conditionalFormatting sqref="R566 R569">
    <cfRule type="containsBlanks" dxfId="3606" priority="3848">
      <formula>LEN(TRIM(R566))=0</formula>
    </cfRule>
    <cfRule type="cellIs" dxfId="3605" priority="3850" operator="equal">
      <formula>"NO CUMPLEN CON LO SOLICITADO"</formula>
    </cfRule>
    <cfRule type="cellIs" dxfId="3604" priority="3851" operator="equal">
      <formula>"CUMPLEN CON LO SOLICITADO"</formula>
    </cfRule>
    <cfRule type="cellIs" dxfId="3603" priority="3852" operator="equal">
      <formula>"PENDIENTES"</formula>
    </cfRule>
    <cfRule type="cellIs" dxfId="3602" priority="3853" operator="equal">
      <formula>"NINGUNO"</formula>
    </cfRule>
  </conditionalFormatting>
  <conditionalFormatting sqref="H566 H569">
    <cfRule type="notContainsBlanks" dxfId="3601" priority="3847">
      <formula>LEN(TRIM(H566))&gt;0</formula>
    </cfRule>
  </conditionalFormatting>
  <conditionalFormatting sqref="G566 G569">
    <cfRule type="notContainsBlanks" dxfId="3600" priority="3846">
      <formula>LEN(TRIM(G566))&gt;0</formula>
    </cfRule>
  </conditionalFormatting>
  <conditionalFormatting sqref="F566 F569">
    <cfRule type="notContainsBlanks" dxfId="3599" priority="3845">
      <formula>LEN(TRIM(F566))&gt;0</formula>
    </cfRule>
  </conditionalFormatting>
  <conditionalFormatting sqref="E566 E569">
    <cfRule type="notContainsBlanks" dxfId="3598" priority="3844">
      <formula>LEN(TRIM(E566))&gt;0</formula>
    </cfRule>
  </conditionalFormatting>
  <conditionalFormatting sqref="D566 D569">
    <cfRule type="notContainsBlanks" dxfId="3597" priority="3843">
      <formula>LEN(TRIM(D566))&gt;0</formula>
    </cfRule>
  </conditionalFormatting>
  <conditionalFormatting sqref="C566 C569">
    <cfRule type="notContainsBlanks" dxfId="3596" priority="3842">
      <formula>LEN(TRIM(C566))&gt;0</formula>
    </cfRule>
  </conditionalFormatting>
  <conditionalFormatting sqref="I566 I569">
    <cfRule type="notContainsBlanks" dxfId="3595" priority="3841">
      <formula>LEN(TRIM(I566))&gt;0</formula>
    </cfRule>
  </conditionalFormatting>
  <conditionalFormatting sqref="N572">
    <cfRule type="expression" dxfId="3594" priority="3838">
      <formula>N572=" "</formula>
    </cfRule>
    <cfRule type="expression" dxfId="3593" priority="3839">
      <formula>N572="NO PRESENTÓ CERTIFICADO"</formula>
    </cfRule>
    <cfRule type="expression" dxfId="3592" priority="3840">
      <formula>N572="PRESENTÓ CERTIFICADO"</formula>
    </cfRule>
  </conditionalFormatting>
  <conditionalFormatting sqref="P572">
    <cfRule type="expression" dxfId="3591" priority="3825">
      <formula>Q572="NO SUBSANABLE"</formula>
    </cfRule>
    <cfRule type="expression" dxfId="3590" priority="3827">
      <formula>Q572="REQUERIMIENTOS SUBSANADOS"</formula>
    </cfRule>
    <cfRule type="expression" dxfId="3589" priority="3828">
      <formula>Q572="PENDIENTES POR SUBSANAR"</formula>
    </cfRule>
    <cfRule type="expression" dxfId="3588" priority="3833">
      <formula>Q572="SIN OBSERVACIÓN"</formula>
    </cfRule>
    <cfRule type="containsBlanks" dxfId="3587" priority="3834">
      <formula>LEN(TRIM(P572))=0</formula>
    </cfRule>
  </conditionalFormatting>
  <conditionalFormatting sqref="O572">
    <cfRule type="cellIs" dxfId="3586" priority="3826" operator="equal">
      <formula>"PENDIENTE POR DESCRIPCIÓN"</formula>
    </cfRule>
    <cfRule type="cellIs" dxfId="3585" priority="3830" operator="equal">
      <formula>"DESCRIPCIÓN INSUFICIENTE"</formula>
    </cfRule>
    <cfRule type="cellIs" dxfId="3584" priority="3831" operator="equal">
      <formula>"NO ESTÁ ACORDE A ITEM 5.2.1 (T.R.)"</formula>
    </cfRule>
    <cfRule type="cellIs" dxfId="3583" priority="3832" operator="equal">
      <formula>"ACORDE A ITEM 5.2.1 (T.R.)"</formula>
    </cfRule>
  </conditionalFormatting>
  <conditionalFormatting sqref="Q572">
    <cfRule type="containsBlanks" dxfId="3582" priority="3820">
      <formula>LEN(TRIM(Q572))=0</formula>
    </cfRule>
    <cfRule type="cellIs" dxfId="3581" priority="3829" operator="equal">
      <formula>"REQUERIMIENTOS SUBSANADOS"</formula>
    </cfRule>
    <cfRule type="containsText" dxfId="3580" priority="3835" operator="containsText" text="NO SUBSANABLE">
      <formula>NOT(ISERROR(SEARCH("NO SUBSANABLE",Q572)))</formula>
    </cfRule>
    <cfRule type="containsText" dxfId="3579" priority="3836" operator="containsText" text="PENDIENTES POR SUBSANAR">
      <formula>NOT(ISERROR(SEARCH("PENDIENTES POR SUBSANAR",Q572)))</formula>
    </cfRule>
    <cfRule type="containsText" dxfId="3578" priority="3837" operator="containsText" text="SIN OBSERVACIÓN">
      <formula>NOT(ISERROR(SEARCH("SIN OBSERVACIÓN",Q572)))</formula>
    </cfRule>
  </conditionalFormatting>
  <conditionalFormatting sqref="R572">
    <cfRule type="containsBlanks" dxfId="3577" priority="3819">
      <formula>LEN(TRIM(R572))=0</formula>
    </cfRule>
    <cfRule type="cellIs" dxfId="3576" priority="3821" operator="equal">
      <formula>"NO CUMPLEN CON LO SOLICITADO"</formula>
    </cfRule>
    <cfRule type="cellIs" dxfId="3575" priority="3822" operator="equal">
      <formula>"CUMPLEN CON LO SOLICITADO"</formula>
    </cfRule>
    <cfRule type="cellIs" dxfId="3574" priority="3823" operator="equal">
      <formula>"PENDIENTES"</formula>
    </cfRule>
    <cfRule type="cellIs" dxfId="3573" priority="3824" operator="equal">
      <formula>"NINGUNO"</formula>
    </cfRule>
  </conditionalFormatting>
  <conditionalFormatting sqref="H572">
    <cfRule type="notContainsBlanks" dxfId="3572" priority="3818">
      <formula>LEN(TRIM(H572))&gt;0</formula>
    </cfRule>
  </conditionalFormatting>
  <conditionalFormatting sqref="G572">
    <cfRule type="notContainsBlanks" dxfId="3571" priority="3817">
      <formula>LEN(TRIM(G572))&gt;0</formula>
    </cfRule>
  </conditionalFormatting>
  <conditionalFormatting sqref="F572">
    <cfRule type="notContainsBlanks" dxfId="3570" priority="3816">
      <formula>LEN(TRIM(F572))&gt;0</formula>
    </cfRule>
  </conditionalFormatting>
  <conditionalFormatting sqref="E572">
    <cfRule type="notContainsBlanks" dxfId="3569" priority="3815">
      <formula>LEN(TRIM(E572))&gt;0</formula>
    </cfRule>
  </conditionalFormatting>
  <conditionalFormatting sqref="D572">
    <cfRule type="notContainsBlanks" dxfId="3568" priority="3814">
      <formula>LEN(TRIM(D572))&gt;0</formula>
    </cfRule>
  </conditionalFormatting>
  <conditionalFormatting sqref="C572">
    <cfRule type="notContainsBlanks" dxfId="3567" priority="3813">
      <formula>LEN(TRIM(C572))&gt;0</formula>
    </cfRule>
  </conditionalFormatting>
  <conditionalFormatting sqref="I572">
    <cfRule type="notContainsBlanks" dxfId="3566" priority="3812">
      <formula>LEN(TRIM(I572))&gt;0</formula>
    </cfRule>
  </conditionalFormatting>
  <conditionalFormatting sqref="T563">
    <cfRule type="cellIs" dxfId="3565" priority="3810" operator="equal">
      <formula>"NO"</formula>
    </cfRule>
    <cfRule type="cellIs" dxfId="3564" priority="3811" operator="equal">
      <formula>"SI"</formula>
    </cfRule>
  </conditionalFormatting>
  <conditionalFormatting sqref="N575">
    <cfRule type="expression" dxfId="3563" priority="3807">
      <formula>N575=" "</formula>
    </cfRule>
    <cfRule type="expression" dxfId="3562" priority="3808">
      <formula>N575="NO PRESENTÓ CERTIFICADO"</formula>
    </cfRule>
    <cfRule type="expression" dxfId="3561" priority="3809">
      <formula>N575="PRESENTÓ CERTIFICADO"</formula>
    </cfRule>
  </conditionalFormatting>
  <conditionalFormatting sqref="P575">
    <cfRule type="expression" dxfId="3560" priority="3794">
      <formula>Q575="NO SUBSANABLE"</formula>
    </cfRule>
    <cfRule type="expression" dxfId="3559" priority="3796">
      <formula>Q575="REQUERIMIENTOS SUBSANADOS"</formula>
    </cfRule>
    <cfRule type="expression" dxfId="3558" priority="3797">
      <formula>Q575="PENDIENTES POR SUBSANAR"</formula>
    </cfRule>
    <cfRule type="expression" dxfId="3557" priority="3802">
      <formula>Q575="SIN OBSERVACIÓN"</formula>
    </cfRule>
    <cfRule type="containsBlanks" dxfId="3556" priority="3803">
      <formula>LEN(TRIM(P575))=0</formula>
    </cfRule>
  </conditionalFormatting>
  <conditionalFormatting sqref="O575">
    <cfRule type="cellIs" dxfId="3555" priority="3795" operator="equal">
      <formula>"PENDIENTE POR DESCRIPCIÓN"</formula>
    </cfRule>
    <cfRule type="cellIs" dxfId="3554" priority="3799" operator="equal">
      <formula>"DESCRIPCIÓN INSUFICIENTE"</formula>
    </cfRule>
    <cfRule type="cellIs" dxfId="3553" priority="3800" operator="equal">
      <formula>"NO ESTÁ ACORDE A ITEM 5.2.1 (T.R.)"</formula>
    </cfRule>
    <cfRule type="cellIs" dxfId="3552" priority="3801" operator="equal">
      <formula>"ACORDE A ITEM 5.2.1 (T.R.)"</formula>
    </cfRule>
  </conditionalFormatting>
  <conditionalFormatting sqref="Q575">
    <cfRule type="containsBlanks" dxfId="3551" priority="3789">
      <formula>LEN(TRIM(Q575))=0</formula>
    </cfRule>
    <cfRule type="cellIs" dxfId="3550" priority="3798" operator="equal">
      <formula>"REQUERIMIENTOS SUBSANADOS"</formula>
    </cfRule>
    <cfRule type="containsText" dxfId="3549" priority="3804" operator="containsText" text="NO SUBSANABLE">
      <formula>NOT(ISERROR(SEARCH("NO SUBSANABLE",Q575)))</formula>
    </cfRule>
    <cfRule type="containsText" dxfId="3548" priority="3805" operator="containsText" text="PENDIENTES POR SUBSANAR">
      <formula>NOT(ISERROR(SEARCH("PENDIENTES POR SUBSANAR",Q575)))</formula>
    </cfRule>
    <cfRule type="containsText" dxfId="3547" priority="3806" operator="containsText" text="SIN OBSERVACIÓN">
      <formula>NOT(ISERROR(SEARCH("SIN OBSERVACIÓN",Q575)))</formula>
    </cfRule>
  </conditionalFormatting>
  <conditionalFormatting sqref="R575">
    <cfRule type="containsBlanks" dxfId="3546" priority="3788">
      <formula>LEN(TRIM(R575))=0</formula>
    </cfRule>
    <cfRule type="cellIs" dxfId="3545" priority="3790" operator="equal">
      <formula>"NO CUMPLEN CON LO SOLICITADO"</formula>
    </cfRule>
    <cfRule type="cellIs" dxfId="3544" priority="3791" operator="equal">
      <formula>"CUMPLEN CON LO SOLICITADO"</formula>
    </cfRule>
    <cfRule type="cellIs" dxfId="3543" priority="3792" operator="equal">
      <formula>"PENDIENTES"</formula>
    </cfRule>
    <cfRule type="cellIs" dxfId="3542" priority="3793" operator="equal">
      <formula>"NINGUNO"</formula>
    </cfRule>
  </conditionalFormatting>
  <conditionalFormatting sqref="H575">
    <cfRule type="notContainsBlanks" dxfId="3541" priority="3787">
      <formula>LEN(TRIM(H575))&gt;0</formula>
    </cfRule>
  </conditionalFormatting>
  <conditionalFormatting sqref="G575">
    <cfRule type="notContainsBlanks" dxfId="3540" priority="3786">
      <formula>LEN(TRIM(G575))&gt;0</formula>
    </cfRule>
  </conditionalFormatting>
  <conditionalFormatting sqref="F575">
    <cfRule type="notContainsBlanks" dxfId="3539" priority="3785">
      <formula>LEN(TRIM(F575))&gt;0</formula>
    </cfRule>
  </conditionalFormatting>
  <conditionalFormatting sqref="E575">
    <cfRule type="notContainsBlanks" dxfId="3538" priority="3784">
      <formula>LEN(TRIM(E575))&gt;0</formula>
    </cfRule>
  </conditionalFormatting>
  <conditionalFormatting sqref="D575">
    <cfRule type="notContainsBlanks" dxfId="3537" priority="3783">
      <formula>LEN(TRIM(D575))&gt;0</formula>
    </cfRule>
  </conditionalFormatting>
  <conditionalFormatting sqref="C575">
    <cfRule type="notContainsBlanks" dxfId="3536" priority="3782">
      <formula>LEN(TRIM(C575))&gt;0</formula>
    </cfRule>
  </conditionalFormatting>
  <conditionalFormatting sqref="I575">
    <cfRule type="notContainsBlanks" dxfId="3535" priority="3781">
      <formula>LEN(TRIM(I575))&gt;0</formula>
    </cfRule>
  </conditionalFormatting>
  <conditionalFormatting sqref="S563 S566 S569 S572 S575">
    <cfRule type="cellIs" dxfId="3534" priority="3779" operator="greaterThan">
      <formula>0</formula>
    </cfRule>
    <cfRule type="cellIs" dxfId="3533" priority="3780" operator="equal">
      <formula>0</formula>
    </cfRule>
  </conditionalFormatting>
  <conditionalFormatting sqref="T578">
    <cfRule type="cellIs" dxfId="3532" priority="3777" operator="equal">
      <formula>"NO CUMPLE"</formula>
    </cfRule>
    <cfRule type="cellIs" dxfId="3531" priority="3778" operator="equal">
      <formula>"CUMPLE"</formula>
    </cfRule>
  </conditionalFormatting>
  <conditionalFormatting sqref="N585">
    <cfRule type="expression" dxfId="3530" priority="3774">
      <formula>N585=" "</formula>
    </cfRule>
    <cfRule type="expression" dxfId="3529" priority="3775">
      <formula>N585="NO PRESENTÓ CERTIFICADO"</formula>
    </cfRule>
    <cfRule type="expression" dxfId="3528" priority="3776">
      <formula>N585="PRESENTÓ CERTIFICADO"</formula>
    </cfRule>
  </conditionalFormatting>
  <conditionalFormatting sqref="P585">
    <cfRule type="expression" dxfId="3527" priority="3761">
      <formula>Q585="NO SUBSANABLE"</formula>
    </cfRule>
    <cfRule type="expression" dxfId="3526" priority="3763">
      <formula>Q585="REQUERIMIENTOS SUBSANADOS"</formula>
    </cfRule>
    <cfRule type="expression" dxfId="3525" priority="3764">
      <formula>Q585="PENDIENTES POR SUBSANAR"</formula>
    </cfRule>
    <cfRule type="expression" dxfId="3524" priority="3769">
      <formula>Q585="SIN OBSERVACIÓN"</formula>
    </cfRule>
    <cfRule type="containsBlanks" dxfId="3523" priority="3770">
      <formula>LEN(TRIM(P585))=0</formula>
    </cfRule>
  </conditionalFormatting>
  <conditionalFormatting sqref="O585">
    <cfRule type="cellIs" dxfId="3522" priority="3762" operator="equal">
      <formula>"PENDIENTE POR DESCRIPCIÓN"</formula>
    </cfRule>
    <cfRule type="cellIs" dxfId="3521" priority="3766" operator="equal">
      <formula>"DESCRIPCIÓN INSUFICIENTE"</formula>
    </cfRule>
    <cfRule type="cellIs" dxfId="3520" priority="3767" operator="equal">
      <formula>"NO ESTÁ ACORDE A ITEM 5.2.1 (T.R.)"</formula>
    </cfRule>
    <cfRule type="cellIs" dxfId="3519" priority="3768" operator="equal">
      <formula>"ACORDE A ITEM 5.2.1 (T.R.)"</formula>
    </cfRule>
  </conditionalFormatting>
  <conditionalFormatting sqref="Q585">
    <cfRule type="containsBlanks" dxfId="3518" priority="3756">
      <formula>LEN(TRIM(Q585))=0</formula>
    </cfRule>
    <cfRule type="cellIs" dxfId="3517" priority="3765" operator="equal">
      <formula>"REQUERIMIENTOS SUBSANADOS"</formula>
    </cfRule>
    <cfRule type="containsText" dxfId="3516" priority="3771" operator="containsText" text="NO SUBSANABLE">
      <formula>NOT(ISERROR(SEARCH("NO SUBSANABLE",Q585)))</formula>
    </cfRule>
    <cfRule type="containsText" dxfId="3515" priority="3772" operator="containsText" text="PENDIENTES POR SUBSANAR">
      <formula>NOT(ISERROR(SEARCH("PENDIENTES POR SUBSANAR",Q585)))</formula>
    </cfRule>
    <cfRule type="containsText" dxfId="3514" priority="3773" operator="containsText" text="SIN OBSERVACIÓN">
      <formula>NOT(ISERROR(SEARCH("SIN OBSERVACIÓN",Q585)))</formula>
    </cfRule>
  </conditionalFormatting>
  <conditionalFormatting sqref="R585">
    <cfRule type="containsBlanks" dxfId="3513" priority="3755">
      <formula>LEN(TRIM(R585))=0</formula>
    </cfRule>
    <cfRule type="cellIs" dxfId="3512" priority="3757" operator="equal">
      <formula>"NO CUMPLEN CON LO SOLICITADO"</formula>
    </cfRule>
    <cfRule type="cellIs" dxfId="3511" priority="3758" operator="equal">
      <formula>"CUMPLEN CON LO SOLICITADO"</formula>
    </cfRule>
    <cfRule type="cellIs" dxfId="3510" priority="3759" operator="equal">
      <formula>"PENDIENTES"</formula>
    </cfRule>
    <cfRule type="cellIs" dxfId="3509" priority="3760" operator="equal">
      <formula>"NINGUNO"</formula>
    </cfRule>
  </conditionalFormatting>
  <conditionalFormatting sqref="B600">
    <cfRule type="cellIs" dxfId="3508" priority="3753" operator="equal">
      <formula>"NO CUMPLE CON LA EXPERIENCIA REQUERIDA"</formula>
    </cfRule>
    <cfRule type="cellIs" dxfId="3507" priority="3754" operator="equal">
      <formula>"CUMPLE CON LA EXPERIENCIA REQUERIDA"</formula>
    </cfRule>
  </conditionalFormatting>
  <conditionalFormatting sqref="H585">
    <cfRule type="notContainsBlanks" dxfId="3506" priority="3752">
      <formula>LEN(TRIM(H585))&gt;0</formula>
    </cfRule>
  </conditionalFormatting>
  <conditionalFormatting sqref="G585">
    <cfRule type="notContainsBlanks" dxfId="3505" priority="3751">
      <formula>LEN(TRIM(G585))&gt;0</formula>
    </cfRule>
  </conditionalFormatting>
  <conditionalFormatting sqref="F585">
    <cfRule type="notContainsBlanks" dxfId="3504" priority="3750">
      <formula>LEN(TRIM(F585))&gt;0</formula>
    </cfRule>
  </conditionalFormatting>
  <conditionalFormatting sqref="E585">
    <cfRule type="notContainsBlanks" dxfId="3503" priority="3749">
      <formula>LEN(TRIM(E585))&gt;0</formula>
    </cfRule>
  </conditionalFormatting>
  <conditionalFormatting sqref="D585">
    <cfRule type="notContainsBlanks" dxfId="3502" priority="3748">
      <formula>LEN(TRIM(D585))&gt;0</formula>
    </cfRule>
  </conditionalFormatting>
  <conditionalFormatting sqref="C585">
    <cfRule type="notContainsBlanks" dxfId="3501" priority="3747">
      <formula>LEN(TRIM(C585))&gt;0</formula>
    </cfRule>
  </conditionalFormatting>
  <conditionalFormatting sqref="I585">
    <cfRule type="notContainsBlanks" dxfId="3500" priority="3746">
      <formula>LEN(TRIM(I585))&gt;0</formula>
    </cfRule>
  </conditionalFormatting>
  <conditionalFormatting sqref="N588 N591">
    <cfRule type="expression" dxfId="3499" priority="3743">
      <formula>N588=" "</formula>
    </cfRule>
    <cfRule type="expression" dxfId="3498" priority="3744">
      <formula>N588="NO PRESENTÓ CERTIFICADO"</formula>
    </cfRule>
    <cfRule type="expression" dxfId="3497" priority="3745">
      <formula>N588="PRESENTÓ CERTIFICADO"</formula>
    </cfRule>
  </conditionalFormatting>
  <conditionalFormatting sqref="P588 P591">
    <cfRule type="expression" dxfId="3496" priority="3730">
      <formula>Q588="NO SUBSANABLE"</formula>
    </cfRule>
    <cfRule type="expression" dxfId="3495" priority="3732">
      <formula>Q588="REQUERIMIENTOS SUBSANADOS"</formula>
    </cfRule>
    <cfRule type="expression" dxfId="3494" priority="3733">
      <formula>Q588="PENDIENTES POR SUBSANAR"</formula>
    </cfRule>
    <cfRule type="expression" dxfId="3493" priority="3738">
      <formula>Q588="SIN OBSERVACIÓN"</formula>
    </cfRule>
    <cfRule type="containsBlanks" dxfId="3492" priority="3739">
      <formula>LEN(TRIM(P588))=0</formula>
    </cfRule>
  </conditionalFormatting>
  <conditionalFormatting sqref="O588 O591">
    <cfRule type="cellIs" dxfId="3491" priority="3731" operator="equal">
      <formula>"PENDIENTE POR DESCRIPCIÓN"</formula>
    </cfRule>
    <cfRule type="cellIs" dxfId="3490" priority="3735" operator="equal">
      <formula>"DESCRIPCIÓN INSUFICIENTE"</formula>
    </cfRule>
    <cfRule type="cellIs" dxfId="3489" priority="3736" operator="equal">
      <formula>"NO ESTÁ ACORDE A ITEM 5.2.1 (T.R.)"</formula>
    </cfRule>
    <cfRule type="cellIs" dxfId="3488" priority="3737" operator="equal">
      <formula>"ACORDE A ITEM 5.2.1 (T.R.)"</formula>
    </cfRule>
  </conditionalFormatting>
  <conditionalFormatting sqref="Q588 Q591">
    <cfRule type="containsBlanks" dxfId="3487" priority="3725">
      <formula>LEN(TRIM(Q588))=0</formula>
    </cfRule>
    <cfRule type="cellIs" dxfId="3486" priority="3734" operator="equal">
      <formula>"REQUERIMIENTOS SUBSANADOS"</formula>
    </cfRule>
    <cfRule type="containsText" dxfId="3485" priority="3740" operator="containsText" text="NO SUBSANABLE">
      <formula>NOT(ISERROR(SEARCH("NO SUBSANABLE",Q588)))</formula>
    </cfRule>
    <cfRule type="containsText" dxfId="3484" priority="3741" operator="containsText" text="PENDIENTES POR SUBSANAR">
      <formula>NOT(ISERROR(SEARCH("PENDIENTES POR SUBSANAR",Q588)))</formula>
    </cfRule>
    <cfRule type="containsText" dxfId="3483" priority="3742" operator="containsText" text="SIN OBSERVACIÓN">
      <formula>NOT(ISERROR(SEARCH("SIN OBSERVACIÓN",Q588)))</formula>
    </cfRule>
  </conditionalFormatting>
  <conditionalFormatting sqref="R588 R591">
    <cfRule type="containsBlanks" dxfId="3482" priority="3724">
      <formula>LEN(TRIM(R588))=0</formula>
    </cfRule>
    <cfRule type="cellIs" dxfId="3481" priority="3726" operator="equal">
      <formula>"NO CUMPLEN CON LO SOLICITADO"</formula>
    </cfRule>
    <cfRule type="cellIs" dxfId="3480" priority="3727" operator="equal">
      <formula>"CUMPLEN CON LO SOLICITADO"</formula>
    </cfRule>
    <cfRule type="cellIs" dxfId="3479" priority="3728" operator="equal">
      <formula>"PENDIENTES"</formula>
    </cfRule>
    <cfRule type="cellIs" dxfId="3478" priority="3729" operator="equal">
      <formula>"NINGUNO"</formula>
    </cfRule>
  </conditionalFormatting>
  <conditionalFormatting sqref="H588 H591">
    <cfRule type="notContainsBlanks" dxfId="3477" priority="3723">
      <formula>LEN(TRIM(H588))&gt;0</formula>
    </cfRule>
  </conditionalFormatting>
  <conditionalFormatting sqref="G588 G591">
    <cfRule type="notContainsBlanks" dxfId="3476" priority="3722">
      <formula>LEN(TRIM(G588))&gt;0</formula>
    </cfRule>
  </conditionalFormatting>
  <conditionalFormatting sqref="F588 F591">
    <cfRule type="notContainsBlanks" dxfId="3475" priority="3721">
      <formula>LEN(TRIM(F588))&gt;0</formula>
    </cfRule>
  </conditionalFormatting>
  <conditionalFormatting sqref="E588 E591">
    <cfRule type="notContainsBlanks" dxfId="3474" priority="3720">
      <formula>LEN(TRIM(E588))&gt;0</formula>
    </cfRule>
  </conditionalFormatting>
  <conditionalFormatting sqref="D588 D591">
    <cfRule type="notContainsBlanks" dxfId="3473" priority="3719">
      <formula>LEN(TRIM(D588))&gt;0</formula>
    </cfRule>
  </conditionalFormatting>
  <conditionalFormatting sqref="C588 C591">
    <cfRule type="notContainsBlanks" dxfId="3472" priority="3718">
      <formula>LEN(TRIM(C588))&gt;0</formula>
    </cfRule>
  </conditionalFormatting>
  <conditionalFormatting sqref="I588 I591">
    <cfRule type="notContainsBlanks" dxfId="3471" priority="3717">
      <formula>LEN(TRIM(I588))&gt;0</formula>
    </cfRule>
  </conditionalFormatting>
  <conditionalFormatting sqref="N594">
    <cfRule type="expression" dxfId="3470" priority="3714">
      <formula>N594=" "</formula>
    </cfRule>
    <cfRule type="expression" dxfId="3469" priority="3715">
      <formula>N594="NO PRESENTÓ CERTIFICADO"</formula>
    </cfRule>
    <cfRule type="expression" dxfId="3468" priority="3716">
      <formula>N594="PRESENTÓ CERTIFICADO"</formula>
    </cfRule>
  </conditionalFormatting>
  <conditionalFormatting sqref="P594">
    <cfRule type="expression" dxfId="3467" priority="3701">
      <formula>Q594="NO SUBSANABLE"</formula>
    </cfRule>
    <cfRule type="expression" dxfId="3466" priority="3703">
      <formula>Q594="REQUERIMIENTOS SUBSANADOS"</formula>
    </cfRule>
    <cfRule type="expression" dxfId="3465" priority="3704">
      <formula>Q594="PENDIENTES POR SUBSANAR"</formula>
    </cfRule>
    <cfRule type="expression" dxfId="3464" priority="3709">
      <formula>Q594="SIN OBSERVACIÓN"</formula>
    </cfRule>
    <cfRule type="containsBlanks" dxfId="3463" priority="3710">
      <formula>LEN(TRIM(P594))=0</formula>
    </cfRule>
  </conditionalFormatting>
  <conditionalFormatting sqref="O594">
    <cfRule type="cellIs" dxfId="3462" priority="3702" operator="equal">
      <formula>"PENDIENTE POR DESCRIPCIÓN"</formula>
    </cfRule>
    <cfRule type="cellIs" dxfId="3461" priority="3706" operator="equal">
      <formula>"DESCRIPCIÓN INSUFICIENTE"</formula>
    </cfRule>
    <cfRule type="cellIs" dxfId="3460" priority="3707" operator="equal">
      <formula>"NO ESTÁ ACORDE A ITEM 5.2.1 (T.R.)"</formula>
    </cfRule>
    <cfRule type="cellIs" dxfId="3459" priority="3708" operator="equal">
      <formula>"ACORDE A ITEM 5.2.1 (T.R.)"</formula>
    </cfRule>
  </conditionalFormatting>
  <conditionalFormatting sqref="Q594">
    <cfRule type="containsBlanks" dxfId="3458" priority="3696">
      <formula>LEN(TRIM(Q594))=0</formula>
    </cfRule>
    <cfRule type="cellIs" dxfId="3457" priority="3705" operator="equal">
      <formula>"REQUERIMIENTOS SUBSANADOS"</formula>
    </cfRule>
    <cfRule type="containsText" dxfId="3456" priority="3711" operator="containsText" text="NO SUBSANABLE">
      <formula>NOT(ISERROR(SEARCH("NO SUBSANABLE",Q594)))</formula>
    </cfRule>
    <cfRule type="containsText" dxfId="3455" priority="3712" operator="containsText" text="PENDIENTES POR SUBSANAR">
      <formula>NOT(ISERROR(SEARCH("PENDIENTES POR SUBSANAR",Q594)))</formula>
    </cfRule>
    <cfRule type="containsText" dxfId="3454" priority="3713" operator="containsText" text="SIN OBSERVACIÓN">
      <formula>NOT(ISERROR(SEARCH("SIN OBSERVACIÓN",Q594)))</formula>
    </cfRule>
  </conditionalFormatting>
  <conditionalFormatting sqref="R594">
    <cfRule type="containsBlanks" dxfId="3453" priority="3695">
      <formula>LEN(TRIM(R594))=0</formula>
    </cfRule>
    <cfRule type="cellIs" dxfId="3452" priority="3697" operator="equal">
      <formula>"NO CUMPLEN CON LO SOLICITADO"</formula>
    </cfRule>
    <cfRule type="cellIs" dxfId="3451" priority="3698" operator="equal">
      <formula>"CUMPLEN CON LO SOLICITADO"</formula>
    </cfRule>
    <cfRule type="cellIs" dxfId="3450" priority="3699" operator="equal">
      <formula>"PENDIENTES"</formula>
    </cfRule>
    <cfRule type="cellIs" dxfId="3449" priority="3700" operator="equal">
      <formula>"NINGUNO"</formula>
    </cfRule>
  </conditionalFormatting>
  <conditionalFormatting sqref="H594">
    <cfRule type="notContainsBlanks" dxfId="3448" priority="3694">
      <formula>LEN(TRIM(H594))&gt;0</formula>
    </cfRule>
  </conditionalFormatting>
  <conditionalFormatting sqref="G594">
    <cfRule type="notContainsBlanks" dxfId="3447" priority="3693">
      <formula>LEN(TRIM(G594))&gt;0</formula>
    </cfRule>
  </conditionalFormatting>
  <conditionalFormatting sqref="F594">
    <cfRule type="notContainsBlanks" dxfId="3446" priority="3692">
      <formula>LEN(TRIM(F594))&gt;0</formula>
    </cfRule>
  </conditionalFormatting>
  <conditionalFormatting sqref="E594">
    <cfRule type="notContainsBlanks" dxfId="3445" priority="3691">
      <formula>LEN(TRIM(E594))&gt;0</formula>
    </cfRule>
  </conditionalFormatting>
  <conditionalFormatting sqref="D594">
    <cfRule type="notContainsBlanks" dxfId="3444" priority="3690">
      <formula>LEN(TRIM(D594))&gt;0</formula>
    </cfRule>
  </conditionalFormatting>
  <conditionalFormatting sqref="C594">
    <cfRule type="notContainsBlanks" dxfId="3443" priority="3689">
      <formula>LEN(TRIM(C594))&gt;0</formula>
    </cfRule>
  </conditionalFormatting>
  <conditionalFormatting sqref="I594">
    <cfRule type="notContainsBlanks" dxfId="3442" priority="3688">
      <formula>LEN(TRIM(I594))&gt;0</formula>
    </cfRule>
  </conditionalFormatting>
  <conditionalFormatting sqref="T585">
    <cfRule type="cellIs" dxfId="3441" priority="3686" operator="equal">
      <formula>"NO"</formula>
    </cfRule>
    <cfRule type="cellIs" dxfId="3440" priority="3687" operator="equal">
      <formula>"SI"</formula>
    </cfRule>
  </conditionalFormatting>
  <conditionalFormatting sqref="N597">
    <cfRule type="expression" dxfId="3439" priority="3683">
      <formula>N597=" "</formula>
    </cfRule>
    <cfRule type="expression" dxfId="3438" priority="3684">
      <formula>N597="NO PRESENTÓ CERTIFICADO"</formula>
    </cfRule>
    <cfRule type="expression" dxfId="3437" priority="3685">
      <formula>N597="PRESENTÓ CERTIFICADO"</formula>
    </cfRule>
  </conditionalFormatting>
  <conditionalFormatting sqref="P597">
    <cfRule type="expression" dxfId="3436" priority="3670">
      <formula>Q597="NO SUBSANABLE"</formula>
    </cfRule>
    <cfRule type="expression" dxfId="3435" priority="3672">
      <formula>Q597="REQUERIMIENTOS SUBSANADOS"</formula>
    </cfRule>
    <cfRule type="expression" dxfId="3434" priority="3673">
      <formula>Q597="PENDIENTES POR SUBSANAR"</formula>
    </cfRule>
    <cfRule type="expression" dxfId="3433" priority="3678">
      <formula>Q597="SIN OBSERVACIÓN"</formula>
    </cfRule>
    <cfRule type="containsBlanks" dxfId="3432" priority="3679">
      <formula>LEN(TRIM(P597))=0</formula>
    </cfRule>
  </conditionalFormatting>
  <conditionalFormatting sqref="O597">
    <cfRule type="cellIs" dxfId="3431" priority="3671" operator="equal">
      <formula>"PENDIENTE POR DESCRIPCIÓN"</formula>
    </cfRule>
    <cfRule type="cellIs" dxfId="3430" priority="3675" operator="equal">
      <formula>"DESCRIPCIÓN INSUFICIENTE"</formula>
    </cfRule>
    <cfRule type="cellIs" dxfId="3429" priority="3676" operator="equal">
      <formula>"NO ESTÁ ACORDE A ITEM 5.2.1 (T.R.)"</formula>
    </cfRule>
    <cfRule type="cellIs" dxfId="3428" priority="3677" operator="equal">
      <formula>"ACORDE A ITEM 5.2.1 (T.R.)"</formula>
    </cfRule>
  </conditionalFormatting>
  <conditionalFormatting sqref="Q597">
    <cfRule type="containsBlanks" dxfId="3427" priority="3665">
      <formula>LEN(TRIM(Q597))=0</formula>
    </cfRule>
    <cfRule type="cellIs" dxfId="3426" priority="3674" operator="equal">
      <formula>"REQUERIMIENTOS SUBSANADOS"</formula>
    </cfRule>
    <cfRule type="containsText" dxfId="3425" priority="3680" operator="containsText" text="NO SUBSANABLE">
      <formula>NOT(ISERROR(SEARCH("NO SUBSANABLE",Q597)))</formula>
    </cfRule>
    <cfRule type="containsText" dxfId="3424" priority="3681" operator="containsText" text="PENDIENTES POR SUBSANAR">
      <formula>NOT(ISERROR(SEARCH("PENDIENTES POR SUBSANAR",Q597)))</formula>
    </cfRule>
    <cfRule type="containsText" dxfId="3423" priority="3682" operator="containsText" text="SIN OBSERVACIÓN">
      <formula>NOT(ISERROR(SEARCH("SIN OBSERVACIÓN",Q597)))</formula>
    </cfRule>
  </conditionalFormatting>
  <conditionalFormatting sqref="R597">
    <cfRule type="containsBlanks" dxfId="3422" priority="3664">
      <formula>LEN(TRIM(R597))=0</formula>
    </cfRule>
    <cfRule type="cellIs" dxfId="3421" priority="3666" operator="equal">
      <formula>"NO CUMPLEN CON LO SOLICITADO"</formula>
    </cfRule>
    <cfRule type="cellIs" dxfId="3420" priority="3667" operator="equal">
      <formula>"CUMPLEN CON LO SOLICITADO"</formula>
    </cfRule>
    <cfRule type="cellIs" dxfId="3419" priority="3668" operator="equal">
      <formula>"PENDIENTES"</formula>
    </cfRule>
    <cfRule type="cellIs" dxfId="3418" priority="3669" operator="equal">
      <formula>"NINGUNO"</formula>
    </cfRule>
  </conditionalFormatting>
  <conditionalFormatting sqref="H597">
    <cfRule type="notContainsBlanks" dxfId="3417" priority="3663">
      <formula>LEN(TRIM(H597))&gt;0</formula>
    </cfRule>
  </conditionalFormatting>
  <conditionalFormatting sqref="G597">
    <cfRule type="notContainsBlanks" dxfId="3416" priority="3662">
      <formula>LEN(TRIM(G597))&gt;0</formula>
    </cfRule>
  </conditionalFormatting>
  <conditionalFormatting sqref="F597">
    <cfRule type="notContainsBlanks" dxfId="3415" priority="3661">
      <formula>LEN(TRIM(F597))&gt;0</formula>
    </cfRule>
  </conditionalFormatting>
  <conditionalFormatting sqref="E597">
    <cfRule type="notContainsBlanks" dxfId="3414" priority="3660">
      <formula>LEN(TRIM(E597))&gt;0</formula>
    </cfRule>
  </conditionalFormatting>
  <conditionalFormatting sqref="D597">
    <cfRule type="notContainsBlanks" dxfId="3413" priority="3659">
      <formula>LEN(TRIM(D597))&gt;0</formula>
    </cfRule>
  </conditionalFormatting>
  <conditionalFormatting sqref="C597">
    <cfRule type="notContainsBlanks" dxfId="3412" priority="3658">
      <formula>LEN(TRIM(C597))&gt;0</formula>
    </cfRule>
  </conditionalFormatting>
  <conditionalFormatting sqref="I597">
    <cfRule type="notContainsBlanks" dxfId="3411" priority="3657">
      <formula>LEN(TRIM(I597))&gt;0</formula>
    </cfRule>
  </conditionalFormatting>
  <conditionalFormatting sqref="S585 S588 S591 S594 S597">
    <cfRule type="cellIs" dxfId="3410" priority="3655" operator="greaterThan">
      <formula>0</formula>
    </cfRule>
    <cfRule type="cellIs" dxfId="3409" priority="3656" operator="equal">
      <formula>0</formula>
    </cfRule>
  </conditionalFormatting>
  <conditionalFormatting sqref="T600">
    <cfRule type="cellIs" dxfId="3408" priority="3653" operator="equal">
      <formula>"NO CUMPLE"</formula>
    </cfRule>
    <cfRule type="cellIs" dxfId="3407" priority="3654" operator="equal">
      <formula>"CUMPLE"</formula>
    </cfRule>
  </conditionalFormatting>
  <conditionalFormatting sqref="N607">
    <cfRule type="expression" dxfId="3406" priority="3650">
      <formula>N607=" "</formula>
    </cfRule>
    <cfRule type="expression" dxfId="3405" priority="3651">
      <formula>N607="NO PRESENTÓ CERTIFICADO"</formula>
    </cfRule>
    <cfRule type="expression" dxfId="3404" priority="3652">
      <formula>N607="PRESENTÓ CERTIFICADO"</formula>
    </cfRule>
  </conditionalFormatting>
  <conditionalFormatting sqref="P607">
    <cfRule type="expression" dxfId="3403" priority="3637">
      <formula>Q607="NO SUBSANABLE"</formula>
    </cfRule>
    <cfRule type="expression" dxfId="3402" priority="3639">
      <formula>Q607="REQUERIMIENTOS SUBSANADOS"</formula>
    </cfRule>
    <cfRule type="expression" dxfId="3401" priority="3640">
      <formula>Q607="PENDIENTES POR SUBSANAR"</formula>
    </cfRule>
    <cfRule type="expression" dxfId="3400" priority="3645">
      <formula>Q607="SIN OBSERVACIÓN"</formula>
    </cfRule>
    <cfRule type="containsBlanks" dxfId="3399" priority="3646">
      <formula>LEN(TRIM(P607))=0</formula>
    </cfRule>
  </conditionalFormatting>
  <conditionalFormatting sqref="O607">
    <cfRule type="cellIs" dxfId="3398" priority="3638" operator="equal">
      <formula>"PENDIENTE POR DESCRIPCIÓN"</formula>
    </cfRule>
    <cfRule type="cellIs" dxfId="3397" priority="3642" operator="equal">
      <formula>"DESCRIPCIÓN INSUFICIENTE"</formula>
    </cfRule>
    <cfRule type="cellIs" dxfId="3396" priority="3643" operator="equal">
      <formula>"NO ESTÁ ACORDE A ITEM 5.2.1 (T.R.)"</formula>
    </cfRule>
    <cfRule type="cellIs" dxfId="3395" priority="3644" operator="equal">
      <formula>"ACORDE A ITEM 5.2.1 (T.R.)"</formula>
    </cfRule>
  </conditionalFormatting>
  <conditionalFormatting sqref="Q607">
    <cfRule type="containsBlanks" dxfId="3394" priority="3632">
      <formula>LEN(TRIM(Q607))=0</formula>
    </cfRule>
    <cfRule type="cellIs" dxfId="3393" priority="3641" operator="equal">
      <formula>"REQUERIMIENTOS SUBSANADOS"</formula>
    </cfRule>
    <cfRule type="containsText" dxfId="3392" priority="3647" operator="containsText" text="NO SUBSANABLE">
      <formula>NOT(ISERROR(SEARCH("NO SUBSANABLE",Q607)))</formula>
    </cfRule>
    <cfRule type="containsText" dxfId="3391" priority="3648" operator="containsText" text="PENDIENTES POR SUBSANAR">
      <formula>NOT(ISERROR(SEARCH("PENDIENTES POR SUBSANAR",Q607)))</formula>
    </cfRule>
    <cfRule type="containsText" dxfId="3390" priority="3649" operator="containsText" text="SIN OBSERVACIÓN">
      <formula>NOT(ISERROR(SEARCH("SIN OBSERVACIÓN",Q607)))</formula>
    </cfRule>
  </conditionalFormatting>
  <conditionalFormatting sqref="R607">
    <cfRule type="containsBlanks" dxfId="3389" priority="3631">
      <formula>LEN(TRIM(R607))=0</formula>
    </cfRule>
    <cfRule type="cellIs" dxfId="3388" priority="3633" operator="equal">
      <formula>"NO CUMPLEN CON LO SOLICITADO"</formula>
    </cfRule>
    <cfRule type="cellIs" dxfId="3387" priority="3634" operator="equal">
      <formula>"CUMPLEN CON LO SOLICITADO"</formula>
    </cfRule>
    <cfRule type="cellIs" dxfId="3386" priority="3635" operator="equal">
      <formula>"PENDIENTES"</formula>
    </cfRule>
    <cfRule type="cellIs" dxfId="3385" priority="3636" operator="equal">
      <formula>"NINGUNO"</formula>
    </cfRule>
  </conditionalFormatting>
  <conditionalFormatting sqref="B622">
    <cfRule type="cellIs" dxfId="3384" priority="3629" operator="equal">
      <formula>"NO CUMPLE CON LA EXPERIENCIA REQUERIDA"</formula>
    </cfRule>
    <cfRule type="cellIs" dxfId="3383" priority="3630" operator="equal">
      <formula>"CUMPLE CON LA EXPERIENCIA REQUERIDA"</formula>
    </cfRule>
  </conditionalFormatting>
  <conditionalFormatting sqref="H607">
    <cfRule type="notContainsBlanks" dxfId="3382" priority="3628">
      <formula>LEN(TRIM(H607))&gt;0</formula>
    </cfRule>
  </conditionalFormatting>
  <conditionalFormatting sqref="G607">
    <cfRule type="notContainsBlanks" dxfId="3381" priority="3627">
      <formula>LEN(TRIM(G607))&gt;0</formula>
    </cfRule>
  </conditionalFormatting>
  <conditionalFormatting sqref="F607">
    <cfRule type="notContainsBlanks" dxfId="3380" priority="3626">
      <formula>LEN(TRIM(F607))&gt;0</formula>
    </cfRule>
  </conditionalFormatting>
  <conditionalFormatting sqref="E607">
    <cfRule type="notContainsBlanks" dxfId="3379" priority="3625">
      <formula>LEN(TRIM(E607))&gt;0</formula>
    </cfRule>
  </conditionalFormatting>
  <conditionalFormatting sqref="D607">
    <cfRule type="notContainsBlanks" dxfId="3378" priority="3624">
      <formula>LEN(TRIM(D607))&gt;0</formula>
    </cfRule>
  </conditionalFormatting>
  <conditionalFormatting sqref="C607">
    <cfRule type="notContainsBlanks" dxfId="3377" priority="3623">
      <formula>LEN(TRIM(C607))&gt;0</formula>
    </cfRule>
  </conditionalFormatting>
  <conditionalFormatting sqref="I607">
    <cfRule type="notContainsBlanks" dxfId="3376" priority="3622">
      <formula>LEN(TRIM(I607))&gt;0</formula>
    </cfRule>
  </conditionalFormatting>
  <conditionalFormatting sqref="N610 N613">
    <cfRule type="expression" dxfId="3375" priority="3619">
      <formula>N610=" "</formula>
    </cfRule>
    <cfRule type="expression" dxfId="3374" priority="3620">
      <formula>N610="NO PRESENTÓ CERTIFICADO"</formula>
    </cfRule>
    <cfRule type="expression" dxfId="3373" priority="3621">
      <formula>N610="PRESENTÓ CERTIFICADO"</formula>
    </cfRule>
  </conditionalFormatting>
  <conditionalFormatting sqref="P610 P613">
    <cfRule type="expression" dxfId="3372" priority="3606">
      <formula>Q610="NO SUBSANABLE"</formula>
    </cfRule>
    <cfRule type="expression" dxfId="3371" priority="3608">
      <formula>Q610="REQUERIMIENTOS SUBSANADOS"</formula>
    </cfRule>
    <cfRule type="expression" dxfId="3370" priority="3609">
      <formula>Q610="PENDIENTES POR SUBSANAR"</formula>
    </cfRule>
    <cfRule type="expression" dxfId="3369" priority="3614">
      <formula>Q610="SIN OBSERVACIÓN"</formula>
    </cfRule>
    <cfRule type="containsBlanks" dxfId="3368" priority="3615">
      <formula>LEN(TRIM(P610))=0</formula>
    </cfRule>
  </conditionalFormatting>
  <conditionalFormatting sqref="O610 O613">
    <cfRule type="cellIs" dxfId="3367" priority="3607" operator="equal">
      <formula>"PENDIENTE POR DESCRIPCIÓN"</formula>
    </cfRule>
    <cfRule type="cellIs" dxfId="3366" priority="3611" operator="equal">
      <formula>"DESCRIPCIÓN INSUFICIENTE"</formula>
    </cfRule>
    <cfRule type="cellIs" dxfId="3365" priority="3612" operator="equal">
      <formula>"NO ESTÁ ACORDE A ITEM 5.2.1 (T.R.)"</formula>
    </cfRule>
    <cfRule type="cellIs" dxfId="3364" priority="3613" operator="equal">
      <formula>"ACORDE A ITEM 5.2.1 (T.R.)"</formula>
    </cfRule>
  </conditionalFormatting>
  <conditionalFormatting sqref="Q610 Q613">
    <cfRule type="containsBlanks" dxfId="3363" priority="3601">
      <formula>LEN(TRIM(Q610))=0</formula>
    </cfRule>
    <cfRule type="cellIs" dxfId="3362" priority="3610" operator="equal">
      <formula>"REQUERIMIENTOS SUBSANADOS"</formula>
    </cfRule>
    <cfRule type="containsText" dxfId="3361" priority="3616" operator="containsText" text="NO SUBSANABLE">
      <formula>NOT(ISERROR(SEARCH("NO SUBSANABLE",Q610)))</formula>
    </cfRule>
    <cfRule type="containsText" dxfId="3360" priority="3617" operator="containsText" text="PENDIENTES POR SUBSANAR">
      <formula>NOT(ISERROR(SEARCH("PENDIENTES POR SUBSANAR",Q610)))</formula>
    </cfRule>
    <cfRule type="containsText" dxfId="3359" priority="3618" operator="containsText" text="SIN OBSERVACIÓN">
      <formula>NOT(ISERROR(SEARCH("SIN OBSERVACIÓN",Q610)))</formula>
    </cfRule>
  </conditionalFormatting>
  <conditionalFormatting sqref="R610 R613">
    <cfRule type="containsBlanks" dxfId="3358" priority="3600">
      <formula>LEN(TRIM(R610))=0</formula>
    </cfRule>
    <cfRule type="cellIs" dxfId="3357" priority="3602" operator="equal">
      <formula>"NO CUMPLEN CON LO SOLICITADO"</formula>
    </cfRule>
    <cfRule type="cellIs" dxfId="3356" priority="3603" operator="equal">
      <formula>"CUMPLEN CON LO SOLICITADO"</formula>
    </cfRule>
    <cfRule type="cellIs" dxfId="3355" priority="3604" operator="equal">
      <formula>"PENDIENTES"</formula>
    </cfRule>
    <cfRule type="cellIs" dxfId="3354" priority="3605" operator="equal">
      <formula>"NINGUNO"</formula>
    </cfRule>
  </conditionalFormatting>
  <conditionalFormatting sqref="H610 H613">
    <cfRule type="notContainsBlanks" dxfId="3353" priority="3599">
      <formula>LEN(TRIM(H610))&gt;0</formula>
    </cfRule>
  </conditionalFormatting>
  <conditionalFormatting sqref="G610 G613">
    <cfRule type="notContainsBlanks" dxfId="3352" priority="3598">
      <formula>LEN(TRIM(G610))&gt;0</formula>
    </cfRule>
  </conditionalFormatting>
  <conditionalFormatting sqref="F610 F613">
    <cfRule type="notContainsBlanks" dxfId="3351" priority="3597">
      <formula>LEN(TRIM(F610))&gt;0</formula>
    </cfRule>
  </conditionalFormatting>
  <conditionalFormatting sqref="E610 E613">
    <cfRule type="notContainsBlanks" dxfId="3350" priority="3596">
      <formula>LEN(TRIM(E610))&gt;0</formula>
    </cfRule>
  </conditionalFormatting>
  <conditionalFormatting sqref="D610 D613">
    <cfRule type="notContainsBlanks" dxfId="3349" priority="3595">
      <formula>LEN(TRIM(D610))&gt;0</formula>
    </cfRule>
  </conditionalFormatting>
  <conditionalFormatting sqref="C610 C613">
    <cfRule type="notContainsBlanks" dxfId="3348" priority="3594">
      <formula>LEN(TRIM(C610))&gt;0</formula>
    </cfRule>
  </conditionalFormatting>
  <conditionalFormatting sqref="I610 I613">
    <cfRule type="notContainsBlanks" dxfId="3347" priority="3593">
      <formula>LEN(TRIM(I610))&gt;0</formula>
    </cfRule>
  </conditionalFormatting>
  <conditionalFormatting sqref="N616">
    <cfRule type="expression" dxfId="3346" priority="3590">
      <formula>N616=" "</formula>
    </cfRule>
    <cfRule type="expression" dxfId="3345" priority="3591">
      <formula>N616="NO PRESENTÓ CERTIFICADO"</formula>
    </cfRule>
    <cfRule type="expression" dxfId="3344" priority="3592">
      <formula>N616="PRESENTÓ CERTIFICADO"</formula>
    </cfRule>
  </conditionalFormatting>
  <conditionalFormatting sqref="P616">
    <cfRule type="expression" dxfId="3343" priority="3577">
      <formula>Q616="NO SUBSANABLE"</formula>
    </cfRule>
    <cfRule type="expression" dxfId="3342" priority="3579">
      <formula>Q616="REQUERIMIENTOS SUBSANADOS"</formula>
    </cfRule>
    <cfRule type="expression" dxfId="3341" priority="3580">
      <formula>Q616="PENDIENTES POR SUBSANAR"</formula>
    </cfRule>
    <cfRule type="expression" dxfId="3340" priority="3585">
      <formula>Q616="SIN OBSERVACIÓN"</formula>
    </cfRule>
    <cfRule type="containsBlanks" dxfId="3339" priority="3586">
      <formula>LEN(TRIM(P616))=0</formula>
    </cfRule>
  </conditionalFormatting>
  <conditionalFormatting sqref="O616">
    <cfRule type="cellIs" dxfId="3338" priority="3578" operator="equal">
      <formula>"PENDIENTE POR DESCRIPCIÓN"</formula>
    </cfRule>
    <cfRule type="cellIs" dxfId="3337" priority="3582" operator="equal">
      <formula>"DESCRIPCIÓN INSUFICIENTE"</formula>
    </cfRule>
    <cfRule type="cellIs" dxfId="3336" priority="3583" operator="equal">
      <formula>"NO ESTÁ ACORDE A ITEM 5.2.1 (T.R.)"</formula>
    </cfRule>
    <cfRule type="cellIs" dxfId="3335" priority="3584" operator="equal">
      <formula>"ACORDE A ITEM 5.2.1 (T.R.)"</formula>
    </cfRule>
  </conditionalFormatting>
  <conditionalFormatting sqref="Q616">
    <cfRule type="containsBlanks" dxfId="3334" priority="3572">
      <formula>LEN(TRIM(Q616))=0</formula>
    </cfRule>
    <cfRule type="cellIs" dxfId="3333" priority="3581" operator="equal">
      <formula>"REQUERIMIENTOS SUBSANADOS"</formula>
    </cfRule>
    <cfRule type="containsText" dxfId="3332" priority="3587" operator="containsText" text="NO SUBSANABLE">
      <formula>NOT(ISERROR(SEARCH("NO SUBSANABLE",Q616)))</formula>
    </cfRule>
    <cfRule type="containsText" dxfId="3331" priority="3588" operator="containsText" text="PENDIENTES POR SUBSANAR">
      <formula>NOT(ISERROR(SEARCH("PENDIENTES POR SUBSANAR",Q616)))</formula>
    </cfRule>
    <cfRule type="containsText" dxfId="3330" priority="3589" operator="containsText" text="SIN OBSERVACIÓN">
      <formula>NOT(ISERROR(SEARCH("SIN OBSERVACIÓN",Q616)))</formula>
    </cfRule>
  </conditionalFormatting>
  <conditionalFormatting sqref="R616">
    <cfRule type="containsBlanks" dxfId="3329" priority="3571">
      <formula>LEN(TRIM(R616))=0</formula>
    </cfRule>
    <cfRule type="cellIs" dxfId="3328" priority="3573" operator="equal">
      <formula>"NO CUMPLEN CON LO SOLICITADO"</formula>
    </cfRule>
    <cfRule type="cellIs" dxfId="3327" priority="3574" operator="equal">
      <formula>"CUMPLEN CON LO SOLICITADO"</formula>
    </cfRule>
    <cfRule type="cellIs" dxfId="3326" priority="3575" operator="equal">
      <formula>"PENDIENTES"</formula>
    </cfRule>
    <cfRule type="cellIs" dxfId="3325" priority="3576" operator="equal">
      <formula>"NINGUNO"</formula>
    </cfRule>
  </conditionalFormatting>
  <conditionalFormatting sqref="H616">
    <cfRule type="notContainsBlanks" dxfId="3324" priority="3570">
      <formula>LEN(TRIM(H616))&gt;0</formula>
    </cfRule>
  </conditionalFormatting>
  <conditionalFormatting sqref="G616">
    <cfRule type="notContainsBlanks" dxfId="3323" priority="3569">
      <formula>LEN(TRIM(G616))&gt;0</formula>
    </cfRule>
  </conditionalFormatting>
  <conditionalFormatting sqref="F616">
    <cfRule type="notContainsBlanks" dxfId="3322" priority="3568">
      <formula>LEN(TRIM(F616))&gt;0</formula>
    </cfRule>
  </conditionalFormatting>
  <conditionalFormatting sqref="E616">
    <cfRule type="notContainsBlanks" dxfId="3321" priority="3567">
      <formula>LEN(TRIM(E616))&gt;0</formula>
    </cfRule>
  </conditionalFormatting>
  <conditionalFormatting sqref="D616">
    <cfRule type="notContainsBlanks" dxfId="3320" priority="3566">
      <formula>LEN(TRIM(D616))&gt;0</formula>
    </cfRule>
  </conditionalFormatting>
  <conditionalFormatting sqref="C616">
    <cfRule type="notContainsBlanks" dxfId="3319" priority="3565">
      <formula>LEN(TRIM(C616))&gt;0</formula>
    </cfRule>
  </conditionalFormatting>
  <conditionalFormatting sqref="I616">
    <cfRule type="notContainsBlanks" dxfId="3318" priority="3564">
      <formula>LEN(TRIM(I616))&gt;0</formula>
    </cfRule>
  </conditionalFormatting>
  <conditionalFormatting sqref="T607">
    <cfRule type="cellIs" dxfId="3317" priority="3562" operator="equal">
      <formula>"NO"</formula>
    </cfRule>
    <cfRule type="cellIs" dxfId="3316" priority="3563" operator="equal">
      <formula>"SI"</formula>
    </cfRule>
  </conditionalFormatting>
  <conditionalFormatting sqref="N619">
    <cfRule type="expression" dxfId="3315" priority="3559">
      <formula>N619=" "</formula>
    </cfRule>
    <cfRule type="expression" dxfId="3314" priority="3560">
      <formula>N619="NO PRESENTÓ CERTIFICADO"</formula>
    </cfRule>
    <cfRule type="expression" dxfId="3313" priority="3561">
      <formula>N619="PRESENTÓ CERTIFICADO"</formula>
    </cfRule>
  </conditionalFormatting>
  <conditionalFormatting sqref="P619">
    <cfRule type="expression" dxfId="3312" priority="3546">
      <formula>Q619="NO SUBSANABLE"</formula>
    </cfRule>
    <cfRule type="expression" dxfId="3311" priority="3548">
      <formula>Q619="REQUERIMIENTOS SUBSANADOS"</formula>
    </cfRule>
    <cfRule type="expression" dxfId="3310" priority="3549">
      <formula>Q619="PENDIENTES POR SUBSANAR"</formula>
    </cfRule>
    <cfRule type="expression" dxfId="3309" priority="3554">
      <formula>Q619="SIN OBSERVACIÓN"</formula>
    </cfRule>
    <cfRule type="containsBlanks" dxfId="3308" priority="3555">
      <formula>LEN(TRIM(P619))=0</formula>
    </cfRule>
  </conditionalFormatting>
  <conditionalFormatting sqref="O619">
    <cfRule type="cellIs" dxfId="3307" priority="3547" operator="equal">
      <formula>"PENDIENTE POR DESCRIPCIÓN"</formula>
    </cfRule>
    <cfRule type="cellIs" dxfId="3306" priority="3551" operator="equal">
      <formula>"DESCRIPCIÓN INSUFICIENTE"</formula>
    </cfRule>
    <cfRule type="cellIs" dxfId="3305" priority="3552" operator="equal">
      <formula>"NO ESTÁ ACORDE A ITEM 5.2.1 (T.R.)"</formula>
    </cfRule>
    <cfRule type="cellIs" dxfId="3304" priority="3553" operator="equal">
      <formula>"ACORDE A ITEM 5.2.1 (T.R.)"</formula>
    </cfRule>
  </conditionalFormatting>
  <conditionalFormatting sqref="Q619">
    <cfRule type="containsBlanks" dxfId="3303" priority="3541">
      <formula>LEN(TRIM(Q619))=0</formula>
    </cfRule>
    <cfRule type="cellIs" dxfId="3302" priority="3550" operator="equal">
      <formula>"REQUERIMIENTOS SUBSANADOS"</formula>
    </cfRule>
    <cfRule type="containsText" dxfId="3301" priority="3556" operator="containsText" text="NO SUBSANABLE">
      <formula>NOT(ISERROR(SEARCH("NO SUBSANABLE",Q619)))</formula>
    </cfRule>
    <cfRule type="containsText" dxfId="3300" priority="3557" operator="containsText" text="PENDIENTES POR SUBSANAR">
      <formula>NOT(ISERROR(SEARCH("PENDIENTES POR SUBSANAR",Q619)))</formula>
    </cfRule>
    <cfRule type="containsText" dxfId="3299" priority="3558" operator="containsText" text="SIN OBSERVACIÓN">
      <formula>NOT(ISERROR(SEARCH("SIN OBSERVACIÓN",Q619)))</formula>
    </cfRule>
  </conditionalFormatting>
  <conditionalFormatting sqref="R619">
    <cfRule type="containsBlanks" dxfId="3298" priority="3540">
      <formula>LEN(TRIM(R619))=0</formula>
    </cfRule>
    <cfRule type="cellIs" dxfId="3297" priority="3542" operator="equal">
      <formula>"NO CUMPLEN CON LO SOLICITADO"</formula>
    </cfRule>
    <cfRule type="cellIs" dxfId="3296" priority="3543" operator="equal">
      <formula>"CUMPLEN CON LO SOLICITADO"</formula>
    </cfRule>
    <cfRule type="cellIs" dxfId="3295" priority="3544" operator="equal">
      <formula>"PENDIENTES"</formula>
    </cfRule>
    <cfRule type="cellIs" dxfId="3294" priority="3545" operator="equal">
      <formula>"NINGUNO"</formula>
    </cfRule>
  </conditionalFormatting>
  <conditionalFormatting sqref="H619">
    <cfRule type="notContainsBlanks" dxfId="3293" priority="3539">
      <formula>LEN(TRIM(H619))&gt;0</formula>
    </cfRule>
  </conditionalFormatting>
  <conditionalFormatting sqref="G619">
    <cfRule type="notContainsBlanks" dxfId="3292" priority="3538">
      <formula>LEN(TRIM(G619))&gt;0</formula>
    </cfRule>
  </conditionalFormatting>
  <conditionalFormatting sqref="F619">
    <cfRule type="notContainsBlanks" dxfId="3291" priority="3537">
      <formula>LEN(TRIM(F619))&gt;0</formula>
    </cfRule>
  </conditionalFormatting>
  <conditionalFormatting sqref="E619">
    <cfRule type="notContainsBlanks" dxfId="3290" priority="3536">
      <formula>LEN(TRIM(E619))&gt;0</formula>
    </cfRule>
  </conditionalFormatting>
  <conditionalFormatting sqref="D619">
    <cfRule type="notContainsBlanks" dxfId="3289" priority="3535">
      <formula>LEN(TRIM(D619))&gt;0</formula>
    </cfRule>
  </conditionalFormatting>
  <conditionalFormatting sqref="C619">
    <cfRule type="notContainsBlanks" dxfId="3288" priority="3534">
      <formula>LEN(TRIM(C619))&gt;0</formula>
    </cfRule>
  </conditionalFormatting>
  <conditionalFormatting sqref="I619">
    <cfRule type="notContainsBlanks" dxfId="3287" priority="3533">
      <formula>LEN(TRIM(I619))&gt;0</formula>
    </cfRule>
  </conditionalFormatting>
  <conditionalFormatting sqref="S607 S610 S613 S616 S619">
    <cfRule type="cellIs" dxfId="3286" priority="3531" operator="greaterThan">
      <formula>0</formula>
    </cfRule>
    <cfRule type="cellIs" dxfId="3285" priority="3532" operator="equal">
      <formula>0</formula>
    </cfRule>
  </conditionalFormatting>
  <conditionalFormatting sqref="T622">
    <cfRule type="cellIs" dxfId="3284" priority="3529" operator="equal">
      <formula>"NO CUMPLE"</formula>
    </cfRule>
    <cfRule type="cellIs" dxfId="3283" priority="3530" operator="equal">
      <formula>"CUMPLE"</formula>
    </cfRule>
  </conditionalFormatting>
  <conditionalFormatting sqref="N629">
    <cfRule type="expression" dxfId="3282" priority="3526">
      <formula>N629=" "</formula>
    </cfRule>
    <cfRule type="expression" dxfId="3281" priority="3527">
      <formula>N629="NO PRESENTÓ CERTIFICADO"</formula>
    </cfRule>
    <cfRule type="expression" dxfId="3280" priority="3528">
      <formula>N629="PRESENTÓ CERTIFICADO"</formula>
    </cfRule>
  </conditionalFormatting>
  <conditionalFormatting sqref="P629">
    <cfRule type="expression" dxfId="3279" priority="3513">
      <formula>Q629="NO SUBSANABLE"</formula>
    </cfRule>
    <cfRule type="expression" dxfId="3278" priority="3515">
      <formula>Q629="REQUERIMIENTOS SUBSANADOS"</formula>
    </cfRule>
    <cfRule type="expression" dxfId="3277" priority="3516">
      <formula>Q629="PENDIENTES POR SUBSANAR"</formula>
    </cfRule>
    <cfRule type="expression" dxfId="3276" priority="3521">
      <formula>Q629="SIN OBSERVACIÓN"</formula>
    </cfRule>
    <cfRule type="containsBlanks" dxfId="3275" priority="3522">
      <formula>LEN(TRIM(P629))=0</formula>
    </cfRule>
  </conditionalFormatting>
  <conditionalFormatting sqref="O629">
    <cfRule type="cellIs" dxfId="3274" priority="3514" operator="equal">
      <formula>"PENDIENTE POR DESCRIPCIÓN"</formula>
    </cfRule>
    <cfRule type="cellIs" dxfId="3273" priority="3518" operator="equal">
      <formula>"DESCRIPCIÓN INSUFICIENTE"</formula>
    </cfRule>
    <cfRule type="cellIs" dxfId="3272" priority="3519" operator="equal">
      <formula>"NO ESTÁ ACORDE A ITEM 5.2.1 (T.R.)"</formula>
    </cfRule>
    <cfRule type="cellIs" dxfId="3271" priority="3520" operator="equal">
      <formula>"ACORDE A ITEM 5.2.1 (T.R.)"</formula>
    </cfRule>
  </conditionalFormatting>
  <conditionalFormatting sqref="Q629">
    <cfRule type="containsBlanks" dxfId="3270" priority="3508">
      <formula>LEN(TRIM(Q629))=0</formula>
    </cfRule>
    <cfRule type="cellIs" dxfId="3269" priority="3517" operator="equal">
      <formula>"REQUERIMIENTOS SUBSANADOS"</formula>
    </cfRule>
    <cfRule type="containsText" dxfId="3268" priority="3523" operator="containsText" text="NO SUBSANABLE">
      <formula>NOT(ISERROR(SEARCH("NO SUBSANABLE",Q629)))</formula>
    </cfRule>
    <cfRule type="containsText" dxfId="3267" priority="3524" operator="containsText" text="PENDIENTES POR SUBSANAR">
      <formula>NOT(ISERROR(SEARCH("PENDIENTES POR SUBSANAR",Q629)))</formula>
    </cfRule>
    <cfRule type="containsText" dxfId="3266" priority="3525" operator="containsText" text="SIN OBSERVACIÓN">
      <formula>NOT(ISERROR(SEARCH("SIN OBSERVACIÓN",Q629)))</formula>
    </cfRule>
  </conditionalFormatting>
  <conditionalFormatting sqref="R629">
    <cfRule type="containsBlanks" dxfId="3265" priority="3507">
      <formula>LEN(TRIM(R629))=0</formula>
    </cfRule>
    <cfRule type="cellIs" dxfId="3264" priority="3509" operator="equal">
      <formula>"NO CUMPLEN CON LO SOLICITADO"</formula>
    </cfRule>
    <cfRule type="cellIs" dxfId="3263" priority="3510" operator="equal">
      <formula>"CUMPLEN CON LO SOLICITADO"</formula>
    </cfRule>
    <cfRule type="cellIs" dxfId="3262" priority="3511" operator="equal">
      <formula>"PENDIENTES"</formula>
    </cfRule>
    <cfRule type="cellIs" dxfId="3261" priority="3512" operator="equal">
      <formula>"NINGUNO"</formula>
    </cfRule>
  </conditionalFormatting>
  <conditionalFormatting sqref="B644">
    <cfRule type="cellIs" dxfId="3260" priority="3505" operator="equal">
      <formula>"NO CUMPLE CON LA EXPERIENCIA REQUERIDA"</formula>
    </cfRule>
    <cfRule type="cellIs" dxfId="3259" priority="3506" operator="equal">
      <formula>"CUMPLE CON LA EXPERIENCIA REQUERIDA"</formula>
    </cfRule>
  </conditionalFormatting>
  <conditionalFormatting sqref="H629">
    <cfRule type="notContainsBlanks" dxfId="3258" priority="3504">
      <formula>LEN(TRIM(H629))&gt;0</formula>
    </cfRule>
  </conditionalFormatting>
  <conditionalFormatting sqref="G629">
    <cfRule type="notContainsBlanks" dxfId="3257" priority="3503">
      <formula>LEN(TRIM(G629))&gt;0</formula>
    </cfRule>
  </conditionalFormatting>
  <conditionalFormatting sqref="F629">
    <cfRule type="notContainsBlanks" dxfId="3256" priority="3502">
      <formula>LEN(TRIM(F629))&gt;0</formula>
    </cfRule>
  </conditionalFormatting>
  <conditionalFormatting sqref="E629">
    <cfRule type="notContainsBlanks" dxfId="3255" priority="3501">
      <formula>LEN(TRIM(E629))&gt;0</formula>
    </cfRule>
  </conditionalFormatting>
  <conditionalFormatting sqref="D629">
    <cfRule type="notContainsBlanks" dxfId="3254" priority="3500">
      <formula>LEN(TRIM(D629))&gt;0</formula>
    </cfRule>
  </conditionalFormatting>
  <conditionalFormatting sqref="C629">
    <cfRule type="notContainsBlanks" dxfId="3253" priority="3499">
      <formula>LEN(TRIM(C629))&gt;0</formula>
    </cfRule>
  </conditionalFormatting>
  <conditionalFormatting sqref="I629">
    <cfRule type="notContainsBlanks" dxfId="3252" priority="3498">
      <formula>LEN(TRIM(I629))&gt;0</formula>
    </cfRule>
  </conditionalFormatting>
  <conditionalFormatting sqref="N632 N635">
    <cfRule type="expression" dxfId="3251" priority="3495">
      <formula>N632=" "</formula>
    </cfRule>
    <cfRule type="expression" dxfId="3250" priority="3496">
      <formula>N632="NO PRESENTÓ CERTIFICADO"</formula>
    </cfRule>
    <cfRule type="expression" dxfId="3249" priority="3497">
      <formula>N632="PRESENTÓ CERTIFICADO"</formula>
    </cfRule>
  </conditionalFormatting>
  <conditionalFormatting sqref="P632 P635">
    <cfRule type="expression" dxfId="3248" priority="3482">
      <formula>Q632="NO SUBSANABLE"</formula>
    </cfRule>
    <cfRule type="expression" dxfId="3247" priority="3484">
      <formula>Q632="REQUERIMIENTOS SUBSANADOS"</formula>
    </cfRule>
    <cfRule type="expression" dxfId="3246" priority="3485">
      <formula>Q632="PENDIENTES POR SUBSANAR"</formula>
    </cfRule>
    <cfRule type="expression" dxfId="3245" priority="3490">
      <formula>Q632="SIN OBSERVACIÓN"</formula>
    </cfRule>
    <cfRule type="containsBlanks" dxfId="3244" priority="3491">
      <formula>LEN(TRIM(P632))=0</formula>
    </cfRule>
  </conditionalFormatting>
  <conditionalFormatting sqref="O632 O635">
    <cfRule type="cellIs" dxfId="3243" priority="3483" operator="equal">
      <formula>"PENDIENTE POR DESCRIPCIÓN"</formula>
    </cfRule>
    <cfRule type="cellIs" dxfId="3242" priority="3487" operator="equal">
      <formula>"DESCRIPCIÓN INSUFICIENTE"</formula>
    </cfRule>
    <cfRule type="cellIs" dxfId="3241" priority="3488" operator="equal">
      <formula>"NO ESTÁ ACORDE A ITEM 5.2.1 (T.R.)"</formula>
    </cfRule>
    <cfRule type="cellIs" dxfId="3240" priority="3489" operator="equal">
      <formula>"ACORDE A ITEM 5.2.1 (T.R.)"</formula>
    </cfRule>
  </conditionalFormatting>
  <conditionalFormatting sqref="Q632 Q635">
    <cfRule type="containsBlanks" dxfId="3239" priority="3477">
      <formula>LEN(TRIM(Q632))=0</formula>
    </cfRule>
    <cfRule type="cellIs" dxfId="3238" priority="3486" operator="equal">
      <formula>"REQUERIMIENTOS SUBSANADOS"</formula>
    </cfRule>
    <cfRule type="containsText" dxfId="3237" priority="3492" operator="containsText" text="NO SUBSANABLE">
      <formula>NOT(ISERROR(SEARCH("NO SUBSANABLE",Q632)))</formula>
    </cfRule>
    <cfRule type="containsText" dxfId="3236" priority="3493" operator="containsText" text="PENDIENTES POR SUBSANAR">
      <formula>NOT(ISERROR(SEARCH("PENDIENTES POR SUBSANAR",Q632)))</formula>
    </cfRule>
    <cfRule type="containsText" dxfId="3235" priority="3494" operator="containsText" text="SIN OBSERVACIÓN">
      <formula>NOT(ISERROR(SEARCH("SIN OBSERVACIÓN",Q632)))</formula>
    </cfRule>
  </conditionalFormatting>
  <conditionalFormatting sqref="R632 R635">
    <cfRule type="containsBlanks" dxfId="3234" priority="3476">
      <formula>LEN(TRIM(R632))=0</formula>
    </cfRule>
    <cfRule type="cellIs" dxfId="3233" priority="3478" operator="equal">
      <formula>"NO CUMPLEN CON LO SOLICITADO"</formula>
    </cfRule>
    <cfRule type="cellIs" dxfId="3232" priority="3479" operator="equal">
      <formula>"CUMPLEN CON LO SOLICITADO"</formula>
    </cfRule>
    <cfRule type="cellIs" dxfId="3231" priority="3480" operator="equal">
      <formula>"PENDIENTES"</formula>
    </cfRule>
    <cfRule type="cellIs" dxfId="3230" priority="3481" operator="equal">
      <formula>"NINGUNO"</formula>
    </cfRule>
  </conditionalFormatting>
  <conditionalFormatting sqref="H632 H635">
    <cfRule type="notContainsBlanks" dxfId="3229" priority="3475">
      <formula>LEN(TRIM(H632))&gt;0</formula>
    </cfRule>
  </conditionalFormatting>
  <conditionalFormatting sqref="G632 G635">
    <cfRule type="notContainsBlanks" dxfId="3228" priority="3474">
      <formula>LEN(TRIM(G632))&gt;0</formula>
    </cfRule>
  </conditionalFormatting>
  <conditionalFormatting sqref="F632 F635">
    <cfRule type="notContainsBlanks" dxfId="3227" priority="3473">
      <formula>LEN(TRIM(F632))&gt;0</formula>
    </cfRule>
  </conditionalFormatting>
  <conditionalFormatting sqref="E632 E635">
    <cfRule type="notContainsBlanks" dxfId="3226" priority="3472">
      <formula>LEN(TRIM(E632))&gt;0</formula>
    </cfRule>
  </conditionalFormatting>
  <conditionalFormatting sqref="D632 D635">
    <cfRule type="notContainsBlanks" dxfId="3225" priority="3471">
      <formula>LEN(TRIM(D632))&gt;0</formula>
    </cfRule>
  </conditionalFormatting>
  <conditionalFormatting sqref="C632 C635">
    <cfRule type="notContainsBlanks" dxfId="3224" priority="3470">
      <formula>LEN(TRIM(C632))&gt;0</formula>
    </cfRule>
  </conditionalFormatting>
  <conditionalFormatting sqref="I632 I635">
    <cfRule type="notContainsBlanks" dxfId="3223" priority="3469">
      <formula>LEN(TRIM(I632))&gt;0</formula>
    </cfRule>
  </conditionalFormatting>
  <conditionalFormatting sqref="N638">
    <cfRule type="expression" dxfId="3222" priority="3466">
      <formula>N638=" "</formula>
    </cfRule>
    <cfRule type="expression" dxfId="3221" priority="3467">
      <formula>N638="NO PRESENTÓ CERTIFICADO"</formula>
    </cfRule>
    <cfRule type="expression" dxfId="3220" priority="3468">
      <formula>N638="PRESENTÓ CERTIFICADO"</formula>
    </cfRule>
  </conditionalFormatting>
  <conditionalFormatting sqref="P638">
    <cfRule type="expression" dxfId="3219" priority="3453">
      <formula>Q638="NO SUBSANABLE"</formula>
    </cfRule>
    <cfRule type="expression" dxfId="3218" priority="3455">
      <formula>Q638="REQUERIMIENTOS SUBSANADOS"</formula>
    </cfRule>
    <cfRule type="expression" dxfId="3217" priority="3456">
      <formula>Q638="PENDIENTES POR SUBSANAR"</formula>
    </cfRule>
    <cfRule type="expression" dxfId="3216" priority="3461">
      <formula>Q638="SIN OBSERVACIÓN"</formula>
    </cfRule>
    <cfRule type="containsBlanks" dxfId="3215" priority="3462">
      <formula>LEN(TRIM(P638))=0</formula>
    </cfRule>
  </conditionalFormatting>
  <conditionalFormatting sqref="O638">
    <cfRule type="cellIs" dxfId="3214" priority="3454" operator="equal">
      <formula>"PENDIENTE POR DESCRIPCIÓN"</formula>
    </cfRule>
    <cfRule type="cellIs" dxfId="3213" priority="3458" operator="equal">
      <formula>"DESCRIPCIÓN INSUFICIENTE"</formula>
    </cfRule>
    <cfRule type="cellIs" dxfId="3212" priority="3459" operator="equal">
      <formula>"NO ESTÁ ACORDE A ITEM 5.2.1 (T.R.)"</formula>
    </cfRule>
    <cfRule type="cellIs" dxfId="3211" priority="3460" operator="equal">
      <formula>"ACORDE A ITEM 5.2.1 (T.R.)"</formula>
    </cfRule>
  </conditionalFormatting>
  <conditionalFormatting sqref="Q638">
    <cfRule type="containsBlanks" dxfId="3210" priority="3448">
      <formula>LEN(TRIM(Q638))=0</formula>
    </cfRule>
    <cfRule type="cellIs" dxfId="3209" priority="3457" operator="equal">
      <formula>"REQUERIMIENTOS SUBSANADOS"</formula>
    </cfRule>
    <cfRule type="containsText" dxfId="3208" priority="3463" operator="containsText" text="NO SUBSANABLE">
      <formula>NOT(ISERROR(SEARCH("NO SUBSANABLE",Q638)))</formula>
    </cfRule>
    <cfRule type="containsText" dxfId="3207" priority="3464" operator="containsText" text="PENDIENTES POR SUBSANAR">
      <formula>NOT(ISERROR(SEARCH("PENDIENTES POR SUBSANAR",Q638)))</formula>
    </cfRule>
    <cfRule type="containsText" dxfId="3206" priority="3465" operator="containsText" text="SIN OBSERVACIÓN">
      <formula>NOT(ISERROR(SEARCH("SIN OBSERVACIÓN",Q638)))</formula>
    </cfRule>
  </conditionalFormatting>
  <conditionalFormatting sqref="R638">
    <cfRule type="containsBlanks" dxfId="3205" priority="3447">
      <formula>LEN(TRIM(R638))=0</formula>
    </cfRule>
    <cfRule type="cellIs" dxfId="3204" priority="3449" operator="equal">
      <formula>"NO CUMPLEN CON LO SOLICITADO"</formula>
    </cfRule>
    <cfRule type="cellIs" dxfId="3203" priority="3450" operator="equal">
      <formula>"CUMPLEN CON LO SOLICITADO"</formula>
    </cfRule>
    <cfRule type="cellIs" dxfId="3202" priority="3451" operator="equal">
      <formula>"PENDIENTES"</formula>
    </cfRule>
    <cfRule type="cellIs" dxfId="3201" priority="3452" operator="equal">
      <formula>"NINGUNO"</formula>
    </cfRule>
  </conditionalFormatting>
  <conditionalFormatting sqref="H638">
    <cfRule type="notContainsBlanks" dxfId="3200" priority="3446">
      <formula>LEN(TRIM(H638))&gt;0</formula>
    </cfRule>
  </conditionalFormatting>
  <conditionalFormatting sqref="G638">
    <cfRule type="notContainsBlanks" dxfId="3199" priority="3445">
      <formula>LEN(TRIM(G638))&gt;0</formula>
    </cfRule>
  </conditionalFormatting>
  <conditionalFormatting sqref="F638">
    <cfRule type="notContainsBlanks" dxfId="3198" priority="3444">
      <formula>LEN(TRIM(F638))&gt;0</formula>
    </cfRule>
  </conditionalFormatting>
  <conditionalFormatting sqref="E638">
    <cfRule type="notContainsBlanks" dxfId="3197" priority="3443">
      <formula>LEN(TRIM(E638))&gt;0</formula>
    </cfRule>
  </conditionalFormatting>
  <conditionalFormatting sqref="D638">
    <cfRule type="notContainsBlanks" dxfId="3196" priority="3442">
      <formula>LEN(TRIM(D638))&gt;0</formula>
    </cfRule>
  </conditionalFormatting>
  <conditionalFormatting sqref="C638">
    <cfRule type="notContainsBlanks" dxfId="3195" priority="3441">
      <formula>LEN(TRIM(C638))&gt;0</formula>
    </cfRule>
  </conditionalFormatting>
  <conditionalFormatting sqref="I638">
    <cfRule type="notContainsBlanks" dxfId="3194" priority="3440">
      <formula>LEN(TRIM(I638))&gt;0</formula>
    </cfRule>
  </conditionalFormatting>
  <conditionalFormatting sqref="T629">
    <cfRule type="cellIs" dxfId="3193" priority="3438" operator="equal">
      <formula>"NO"</formula>
    </cfRule>
    <cfRule type="cellIs" dxfId="3192" priority="3439" operator="equal">
      <formula>"SI"</formula>
    </cfRule>
  </conditionalFormatting>
  <conditionalFormatting sqref="N641">
    <cfRule type="expression" dxfId="3191" priority="3435">
      <formula>N641=" "</formula>
    </cfRule>
    <cfRule type="expression" dxfId="3190" priority="3436">
      <formula>N641="NO PRESENTÓ CERTIFICADO"</formula>
    </cfRule>
    <cfRule type="expression" dxfId="3189" priority="3437">
      <formula>N641="PRESENTÓ CERTIFICADO"</formula>
    </cfRule>
  </conditionalFormatting>
  <conditionalFormatting sqref="P641">
    <cfRule type="expression" dxfId="3188" priority="3422">
      <formula>Q641="NO SUBSANABLE"</formula>
    </cfRule>
    <cfRule type="expression" dxfId="3187" priority="3424">
      <formula>Q641="REQUERIMIENTOS SUBSANADOS"</formula>
    </cfRule>
    <cfRule type="expression" dxfId="3186" priority="3425">
      <formula>Q641="PENDIENTES POR SUBSANAR"</formula>
    </cfRule>
    <cfRule type="expression" dxfId="3185" priority="3430">
      <formula>Q641="SIN OBSERVACIÓN"</formula>
    </cfRule>
    <cfRule type="containsBlanks" dxfId="3184" priority="3431">
      <formula>LEN(TRIM(P641))=0</formula>
    </cfRule>
  </conditionalFormatting>
  <conditionalFormatting sqref="O641">
    <cfRule type="cellIs" dxfId="3183" priority="3423" operator="equal">
      <formula>"PENDIENTE POR DESCRIPCIÓN"</formula>
    </cfRule>
    <cfRule type="cellIs" dxfId="3182" priority="3427" operator="equal">
      <formula>"DESCRIPCIÓN INSUFICIENTE"</formula>
    </cfRule>
    <cfRule type="cellIs" dxfId="3181" priority="3428" operator="equal">
      <formula>"NO ESTÁ ACORDE A ITEM 5.2.1 (T.R.)"</formula>
    </cfRule>
    <cfRule type="cellIs" dxfId="3180" priority="3429" operator="equal">
      <formula>"ACORDE A ITEM 5.2.1 (T.R.)"</formula>
    </cfRule>
  </conditionalFormatting>
  <conditionalFormatting sqref="Q641">
    <cfRule type="containsBlanks" dxfId="3179" priority="3417">
      <formula>LEN(TRIM(Q641))=0</formula>
    </cfRule>
    <cfRule type="cellIs" dxfId="3178" priority="3426" operator="equal">
      <formula>"REQUERIMIENTOS SUBSANADOS"</formula>
    </cfRule>
    <cfRule type="containsText" dxfId="3177" priority="3432" operator="containsText" text="NO SUBSANABLE">
      <formula>NOT(ISERROR(SEARCH("NO SUBSANABLE",Q641)))</formula>
    </cfRule>
    <cfRule type="containsText" dxfId="3176" priority="3433" operator="containsText" text="PENDIENTES POR SUBSANAR">
      <formula>NOT(ISERROR(SEARCH("PENDIENTES POR SUBSANAR",Q641)))</formula>
    </cfRule>
    <cfRule type="containsText" dxfId="3175" priority="3434" operator="containsText" text="SIN OBSERVACIÓN">
      <formula>NOT(ISERROR(SEARCH("SIN OBSERVACIÓN",Q641)))</formula>
    </cfRule>
  </conditionalFormatting>
  <conditionalFormatting sqref="R641">
    <cfRule type="containsBlanks" dxfId="3174" priority="3416">
      <formula>LEN(TRIM(R641))=0</formula>
    </cfRule>
    <cfRule type="cellIs" dxfId="3173" priority="3418" operator="equal">
      <formula>"NO CUMPLEN CON LO SOLICITADO"</formula>
    </cfRule>
    <cfRule type="cellIs" dxfId="3172" priority="3419" operator="equal">
      <formula>"CUMPLEN CON LO SOLICITADO"</formula>
    </cfRule>
    <cfRule type="cellIs" dxfId="3171" priority="3420" operator="equal">
      <formula>"PENDIENTES"</formula>
    </cfRule>
    <cfRule type="cellIs" dxfId="3170" priority="3421" operator="equal">
      <formula>"NINGUNO"</formula>
    </cfRule>
  </conditionalFormatting>
  <conditionalFormatting sqref="H641">
    <cfRule type="notContainsBlanks" dxfId="3169" priority="3415">
      <formula>LEN(TRIM(H641))&gt;0</formula>
    </cfRule>
  </conditionalFormatting>
  <conditionalFormatting sqref="G641">
    <cfRule type="notContainsBlanks" dxfId="3168" priority="3414">
      <formula>LEN(TRIM(G641))&gt;0</formula>
    </cfRule>
  </conditionalFormatting>
  <conditionalFormatting sqref="F641">
    <cfRule type="notContainsBlanks" dxfId="3167" priority="3413">
      <formula>LEN(TRIM(F641))&gt;0</formula>
    </cfRule>
  </conditionalFormatting>
  <conditionalFormatting sqref="E641">
    <cfRule type="notContainsBlanks" dxfId="3166" priority="3412">
      <formula>LEN(TRIM(E641))&gt;0</formula>
    </cfRule>
  </conditionalFormatting>
  <conditionalFormatting sqref="D641">
    <cfRule type="notContainsBlanks" dxfId="3165" priority="3411">
      <formula>LEN(TRIM(D641))&gt;0</formula>
    </cfRule>
  </conditionalFormatting>
  <conditionalFormatting sqref="C641">
    <cfRule type="notContainsBlanks" dxfId="3164" priority="3410">
      <formula>LEN(TRIM(C641))&gt;0</formula>
    </cfRule>
  </conditionalFormatting>
  <conditionalFormatting sqref="I641">
    <cfRule type="notContainsBlanks" dxfId="3163" priority="3409">
      <formula>LEN(TRIM(I641))&gt;0</formula>
    </cfRule>
  </conditionalFormatting>
  <conditionalFormatting sqref="S629 S632 S635 S638 S641">
    <cfRule type="cellIs" dxfId="3162" priority="3407" operator="greaterThan">
      <formula>0</formula>
    </cfRule>
    <cfRule type="cellIs" dxfId="3161" priority="3408" operator="equal">
      <formula>0</formula>
    </cfRule>
  </conditionalFormatting>
  <conditionalFormatting sqref="T644">
    <cfRule type="cellIs" dxfId="3160" priority="3405" operator="equal">
      <formula>"NO CUMPLE"</formula>
    </cfRule>
    <cfRule type="cellIs" dxfId="3159" priority="3406" operator="equal">
      <formula>"CUMPLE"</formula>
    </cfRule>
  </conditionalFormatting>
  <conditionalFormatting sqref="N651">
    <cfRule type="expression" dxfId="3158" priority="3402">
      <formula>N651=" "</formula>
    </cfRule>
    <cfRule type="expression" dxfId="3157" priority="3403">
      <formula>N651="NO PRESENTÓ CERTIFICADO"</formula>
    </cfRule>
    <cfRule type="expression" dxfId="3156" priority="3404">
      <formula>N651="PRESENTÓ CERTIFICADO"</formula>
    </cfRule>
  </conditionalFormatting>
  <conditionalFormatting sqref="P651">
    <cfRule type="expression" dxfId="3155" priority="3389">
      <formula>Q651="NO SUBSANABLE"</formula>
    </cfRule>
    <cfRule type="expression" dxfId="3154" priority="3391">
      <formula>Q651="REQUERIMIENTOS SUBSANADOS"</formula>
    </cfRule>
    <cfRule type="expression" dxfId="3153" priority="3392">
      <formula>Q651="PENDIENTES POR SUBSANAR"</formula>
    </cfRule>
    <cfRule type="expression" dxfId="3152" priority="3397">
      <formula>Q651="SIN OBSERVACIÓN"</formula>
    </cfRule>
    <cfRule type="containsBlanks" dxfId="3151" priority="3398">
      <formula>LEN(TRIM(P651))=0</formula>
    </cfRule>
  </conditionalFormatting>
  <conditionalFormatting sqref="O651">
    <cfRule type="cellIs" dxfId="3150" priority="3390" operator="equal">
      <formula>"PENDIENTE POR DESCRIPCIÓN"</formula>
    </cfRule>
    <cfRule type="cellIs" dxfId="3149" priority="3394" operator="equal">
      <formula>"DESCRIPCIÓN INSUFICIENTE"</formula>
    </cfRule>
    <cfRule type="cellIs" dxfId="3148" priority="3395" operator="equal">
      <formula>"NO ESTÁ ACORDE A ITEM 5.2.1 (T.R.)"</formula>
    </cfRule>
    <cfRule type="cellIs" dxfId="3147" priority="3396" operator="equal">
      <formula>"ACORDE A ITEM 5.2.1 (T.R.)"</formula>
    </cfRule>
  </conditionalFormatting>
  <conditionalFormatting sqref="Q651">
    <cfRule type="containsBlanks" dxfId="3146" priority="3384">
      <formula>LEN(TRIM(Q651))=0</formula>
    </cfRule>
    <cfRule type="cellIs" dxfId="3145" priority="3393" operator="equal">
      <formula>"REQUERIMIENTOS SUBSANADOS"</formula>
    </cfRule>
    <cfRule type="containsText" dxfId="3144" priority="3399" operator="containsText" text="NO SUBSANABLE">
      <formula>NOT(ISERROR(SEARCH("NO SUBSANABLE",Q651)))</formula>
    </cfRule>
    <cfRule type="containsText" dxfId="3143" priority="3400" operator="containsText" text="PENDIENTES POR SUBSANAR">
      <formula>NOT(ISERROR(SEARCH("PENDIENTES POR SUBSANAR",Q651)))</formula>
    </cfRule>
    <cfRule type="containsText" dxfId="3142" priority="3401" operator="containsText" text="SIN OBSERVACIÓN">
      <formula>NOT(ISERROR(SEARCH("SIN OBSERVACIÓN",Q651)))</formula>
    </cfRule>
  </conditionalFormatting>
  <conditionalFormatting sqref="R651">
    <cfRule type="containsBlanks" dxfId="3141" priority="3383">
      <formula>LEN(TRIM(R651))=0</formula>
    </cfRule>
    <cfRule type="cellIs" dxfId="3140" priority="3385" operator="equal">
      <formula>"NO CUMPLEN CON LO SOLICITADO"</formula>
    </cfRule>
    <cfRule type="cellIs" dxfId="3139" priority="3386" operator="equal">
      <formula>"CUMPLEN CON LO SOLICITADO"</formula>
    </cfRule>
    <cfRule type="cellIs" dxfId="3138" priority="3387" operator="equal">
      <formula>"PENDIENTES"</formula>
    </cfRule>
    <cfRule type="cellIs" dxfId="3137" priority="3388" operator="equal">
      <formula>"NINGUNO"</formula>
    </cfRule>
  </conditionalFormatting>
  <conditionalFormatting sqref="B666">
    <cfRule type="cellIs" dxfId="3136" priority="3381" operator="equal">
      <formula>"NO CUMPLE CON LA EXPERIENCIA REQUERIDA"</formula>
    </cfRule>
    <cfRule type="cellIs" dxfId="3135" priority="3382" operator="equal">
      <formula>"CUMPLE CON LA EXPERIENCIA REQUERIDA"</formula>
    </cfRule>
  </conditionalFormatting>
  <conditionalFormatting sqref="H651">
    <cfRule type="notContainsBlanks" dxfId="3134" priority="3380">
      <formula>LEN(TRIM(H651))&gt;0</formula>
    </cfRule>
  </conditionalFormatting>
  <conditionalFormatting sqref="G651">
    <cfRule type="notContainsBlanks" dxfId="3133" priority="3379">
      <formula>LEN(TRIM(G651))&gt;0</formula>
    </cfRule>
  </conditionalFormatting>
  <conditionalFormatting sqref="F651">
    <cfRule type="notContainsBlanks" dxfId="3132" priority="3378">
      <formula>LEN(TRIM(F651))&gt;0</formula>
    </cfRule>
  </conditionalFormatting>
  <conditionalFormatting sqref="E651">
    <cfRule type="notContainsBlanks" dxfId="3131" priority="3377">
      <formula>LEN(TRIM(E651))&gt;0</formula>
    </cfRule>
  </conditionalFormatting>
  <conditionalFormatting sqref="D651">
    <cfRule type="notContainsBlanks" dxfId="3130" priority="3376">
      <formula>LEN(TRIM(D651))&gt;0</formula>
    </cfRule>
  </conditionalFormatting>
  <conditionalFormatting sqref="C651">
    <cfRule type="notContainsBlanks" dxfId="3129" priority="3375">
      <formula>LEN(TRIM(C651))&gt;0</formula>
    </cfRule>
  </conditionalFormatting>
  <conditionalFormatting sqref="I651">
    <cfRule type="notContainsBlanks" dxfId="3128" priority="3374">
      <formula>LEN(TRIM(I651))&gt;0</formula>
    </cfRule>
  </conditionalFormatting>
  <conditionalFormatting sqref="N654 N657">
    <cfRule type="expression" dxfId="3127" priority="3371">
      <formula>N654=" "</formula>
    </cfRule>
    <cfRule type="expression" dxfId="3126" priority="3372">
      <formula>N654="NO PRESENTÓ CERTIFICADO"</formula>
    </cfRule>
    <cfRule type="expression" dxfId="3125" priority="3373">
      <formula>N654="PRESENTÓ CERTIFICADO"</formula>
    </cfRule>
  </conditionalFormatting>
  <conditionalFormatting sqref="P654 P657">
    <cfRule type="expression" dxfId="3124" priority="3358">
      <formula>Q654="NO SUBSANABLE"</formula>
    </cfRule>
    <cfRule type="expression" dxfId="3123" priority="3360">
      <formula>Q654="REQUERIMIENTOS SUBSANADOS"</formula>
    </cfRule>
    <cfRule type="expression" dxfId="3122" priority="3361">
      <formula>Q654="PENDIENTES POR SUBSANAR"</formula>
    </cfRule>
    <cfRule type="expression" dxfId="3121" priority="3366">
      <formula>Q654="SIN OBSERVACIÓN"</formula>
    </cfRule>
    <cfRule type="containsBlanks" dxfId="3120" priority="3367">
      <formula>LEN(TRIM(P654))=0</formula>
    </cfRule>
  </conditionalFormatting>
  <conditionalFormatting sqref="O654 O657">
    <cfRule type="cellIs" dxfId="3119" priority="3359" operator="equal">
      <formula>"PENDIENTE POR DESCRIPCIÓN"</formula>
    </cfRule>
    <cfRule type="cellIs" dxfId="3118" priority="3363" operator="equal">
      <formula>"DESCRIPCIÓN INSUFICIENTE"</formula>
    </cfRule>
    <cfRule type="cellIs" dxfId="3117" priority="3364" operator="equal">
      <formula>"NO ESTÁ ACORDE A ITEM 5.2.1 (T.R.)"</formula>
    </cfRule>
    <cfRule type="cellIs" dxfId="3116" priority="3365" operator="equal">
      <formula>"ACORDE A ITEM 5.2.1 (T.R.)"</formula>
    </cfRule>
  </conditionalFormatting>
  <conditionalFormatting sqref="Q654 Q657">
    <cfRule type="containsBlanks" dxfId="3115" priority="3353">
      <formula>LEN(TRIM(Q654))=0</formula>
    </cfRule>
    <cfRule type="cellIs" dxfId="3114" priority="3362" operator="equal">
      <formula>"REQUERIMIENTOS SUBSANADOS"</formula>
    </cfRule>
    <cfRule type="containsText" dxfId="3113" priority="3368" operator="containsText" text="NO SUBSANABLE">
      <formula>NOT(ISERROR(SEARCH("NO SUBSANABLE",Q654)))</formula>
    </cfRule>
    <cfRule type="containsText" dxfId="3112" priority="3369" operator="containsText" text="PENDIENTES POR SUBSANAR">
      <formula>NOT(ISERROR(SEARCH("PENDIENTES POR SUBSANAR",Q654)))</formula>
    </cfRule>
    <cfRule type="containsText" dxfId="3111" priority="3370" operator="containsText" text="SIN OBSERVACIÓN">
      <formula>NOT(ISERROR(SEARCH("SIN OBSERVACIÓN",Q654)))</formula>
    </cfRule>
  </conditionalFormatting>
  <conditionalFormatting sqref="R654 R657">
    <cfRule type="containsBlanks" dxfId="3110" priority="3352">
      <formula>LEN(TRIM(R654))=0</formula>
    </cfRule>
    <cfRule type="cellIs" dxfId="3109" priority="3354" operator="equal">
      <formula>"NO CUMPLEN CON LO SOLICITADO"</formula>
    </cfRule>
    <cfRule type="cellIs" dxfId="3108" priority="3355" operator="equal">
      <formula>"CUMPLEN CON LO SOLICITADO"</formula>
    </cfRule>
    <cfRule type="cellIs" dxfId="3107" priority="3356" operator="equal">
      <formula>"PENDIENTES"</formula>
    </cfRule>
    <cfRule type="cellIs" dxfId="3106" priority="3357" operator="equal">
      <formula>"NINGUNO"</formula>
    </cfRule>
  </conditionalFormatting>
  <conditionalFormatting sqref="H654 H657">
    <cfRule type="notContainsBlanks" dxfId="3105" priority="3351">
      <formula>LEN(TRIM(H654))&gt;0</formula>
    </cfRule>
  </conditionalFormatting>
  <conditionalFormatting sqref="G654 G657">
    <cfRule type="notContainsBlanks" dxfId="3104" priority="3350">
      <formula>LEN(TRIM(G654))&gt;0</formula>
    </cfRule>
  </conditionalFormatting>
  <conditionalFormatting sqref="F654 F657">
    <cfRule type="notContainsBlanks" dxfId="3103" priority="3349">
      <formula>LEN(TRIM(F654))&gt;0</formula>
    </cfRule>
  </conditionalFormatting>
  <conditionalFormatting sqref="E654 E657">
    <cfRule type="notContainsBlanks" dxfId="3102" priority="3348">
      <formula>LEN(TRIM(E654))&gt;0</formula>
    </cfRule>
  </conditionalFormatting>
  <conditionalFormatting sqref="D654 D657">
    <cfRule type="notContainsBlanks" dxfId="3101" priority="3347">
      <formula>LEN(TRIM(D654))&gt;0</formula>
    </cfRule>
  </conditionalFormatting>
  <conditionalFormatting sqref="C654 C657">
    <cfRule type="notContainsBlanks" dxfId="3100" priority="3346">
      <formula>LEN(TRIM(C654))&gt;0</formula>
    </cfRule>
  </conditionalFormatting>
  <conditionalFormatting sqref="I654 I657">
    <cfRule type="notContainsBlanks" dxfId="3099" priority="3345">
      <formula>LEN(TRIM(I654))&gt;0</formula>
    </cfRule>
  </conditionalFormatting>
  <conditionalFormatting sqref="N660">
    <cfRule type="expression" dxfId="3098" priority="3342">
      <formula>N660=" "</formula>
    </cfRule>
    <cfRule type="expression" dxfId="3097" priority="3343">
      <formula>N660="NO PRESENTÓ CERTIFICADO"</formula>
    </cfRule>
    <cfRule type="expression" dxfId="3096" priority="3344">
      <formula>N660="PRESENTÓ CERTIFICADO"</formula>
    </cfRule>
  </conditionalFormatting>
  <conditionalFormatting sqref="P660">
    <cfRule type="expression" dxfId="3095" priority="3329">
      <formula>Q660="NO SUBSANABLE"</formula>
    </cfRule>
    <cfRule type="expression" dxfId="3094" priority="3331">
      <formula>Q660="REQUERIMIENTOS SUBSANADOS"</formula>
    </cfRule>
    <cfRule type="expression" dxfId="3093" priority="3332">
      <formula>Q660="PENDIENTES POR SUBSANAR"</formula>
    </cfRule>
    <cfRule type="expression" dxfId="3092" priority="3337">
      <formula>Q660="SIN OBSERVACIÓN"</formula>
    </cfRule>
    <cfRule type="containsBlanks" dxfId="3091" priority="3338">
      <formula>LEN(TRIM(P660))=0</formula>
    </cfRule>
  </conditionalFormatting>
  <conditionalFormatting sqref="O660">
    <cfRule type="cellIs" dxfId="3090" priority="3330" operator="equal">
      <formula>"PENDIENTE POR DESCRIPCIÓN"</formula>
    </cfRule>
    <cfRule type="cellIs" dxfId="3089" priority="3334" operator="equal">
      <formula>"DESCRIPCIÓN INSUFICIENTE"</formula>
    </cfRule>
    <cfRule type="cellIs" dxfId="3088" priority="3335" operator="equal">
      <formula>"NO ESTÁ ACORDE A ITEM 5.2.1 (T.R.)"</formula>
    </cfRule>
    <cfRule type="cellIs" dxfId="3087" priority="3336" operator="equal">
      <formula>"ACORDE A ITEM 5.2.1 (T.R.)"</formula>
    </cfRule>
  </conditionalFormatting>
  <conditionalFormatting sqref="Q660">
    <cfRule type="containsBlanks" dxfId="3086" priority="3324">
      <formula>LEN(TRIM(Q660))=0</formula>
    </cfRule>
    <cfRule type="cellIs" dxfId="3085" priority="3333" operator="equal">
      <formula>"REQUERIMIENTOS SUBSANADOS"</formula>
    </cfRule>
    <cfRule type="containsText" dxfId="3084" priority="3339" operator="containsText" text="NO SUBSANABLE">
      <formula>NOT(ISERROR(SEARCH("NO SUBSANABLE",Q660)))</formula>
    </cfRule>
    <cfRule type="containsText" dxfId="3083" priority="3340" operator="containsText" text="PENDIENTES POR SUBSANAR">
      <formula>NOT(ISERROR(SEARCH("PENDIENTES POR SUBSANAR",Q660)))</formula>
    </cfRule>
    <cfRule type="containsText" dxfId="3082" priority="3341" operator="containsText" text="SIN OBSERVACIÓN">
      <formula>NOT(ISERROR(SEARCH("SIN OBSERVACIÓN",Q660)))</formula>
    </cfRule>
  </conditionalFormatting>
  <conditionalFormatting sqref="R660">
    <cfRule type="containsBlanks" dxfId="3081" priority="3323">
      <formula>LEN(TRIM(R660))=0</formula>
    </cfRule>
    <cfRule type="cellIs" dxfId="3080" priority="3325" operator="equal">
      <formula>"NO CUMPLEN CON LO SOLICITADO"</formula>
    </cfRule>
    <cfRule type="cellIs" dxfId="3079" priority="3326" operator="equal">
      <formula>"CUMPLEN CON LO SOLICITADO"</formula>
    </cfRule>
    <cfRule type="cellIs" dxfId="3078" priority="3327" operator="equal">
      <formula>"PENDIENTES"</formula>
    </cfRule>
    <cfRule type="cellIs" dxfId="3077" priority="3328" operator="equal">
      <formula>"NINGUNO"</formula>
    </cfRule>
  </conditionalFormatting>
  <conditionalFormatting sqref="H660">
    <cfRule type="notContainsBlanks" dxfId="3076" priority="3322">
      <formula>LEN(TRIM(H660))&gt;0</formula>
    </cfRule>
  </conditionalFormatting>
  <conditionalFormatting sqref="G660">
    <cfRule type="notContainsBlanks" dxfId="3075" priority="3321">
      <formula>LEN(TRIM(G660))&gt;0</formula>
    </cfRule>
  </conditionalFormatting>
  <conditionalFormatting sqref="F660">
    <cfRule type="notContainsBlanks" dxfId="3074" priority="3320">
      <formula>LEN(TRIM(F660))&gt;0</formula>
    </cfRule>
  </conditionalFormatting>
  <conditionalFormatting sqref="E660">
    <cfRule type="notContainsBlanks" dxfId="3073" priority="3319">
      <formula>LEN(TRIM(E660))&gt;0</formula>
    </cfRule>
  </conditionalFormatting>
  <conditionalFormatting sqref="D660">
    <cfRule type="notContainsBlanks" dxfId="3072" priority="3318">
      <formula>LEN(TRIM(D660))&gt;0</formula>
    </cfRule>
  </conditionalFormatting>
  <conditionalFormatting sqref="C660">
    <cfRule type="notContainsBlanks" dxfId="3071" priority="3317">
      <formula>LEN(TRIM(C660))&gt;0</formula>
    </cfRule>
  </conditionalFormatting>
  <conditionalFormatting sqref="I660">
    <cfRule type="notContainsBlanks" dxfId="3070" priority="3316">
      <formula>LEN(TRIM(I660))&gt;0</formula>
    </cfRule>
  </conditionalFormatting>
  <conditionalFormatting sqref="T651">
    <cfRule type="cellIs" dxfId="3069" priority="3314" operator="equal">
      <formula>"NO"</formula>
    </cfRule>
    <cfRule type="cellIs" dxfId="3068" priority="3315" operator="equal">
      <formula>"SI"</formula>
    </cfRule>
  </conditionalFormatting>
  <conditionalFormatting sqref="N663">
    <cfRule type="expression" dxfId="3067" priority="3311">
      <formula>N663=" "</formula>
    </cfRule>
    <cfRule type="expression" dxfId="3066" priority="3312">
      <formula>N663="NO PRESENTÓ CERTIFICADO"</formula>
    </cfRule>
    <cfRule type="expression" dxfId="3065" priority="3313">
      <formula>N663="PRESENTÓ CERTIFICADO"</formula>
    </cfRule>
  </conditionalFormatting>
  <conditionalFormatting sqref="P663">
    <cfRule type="expression" dxfId="3064" priority="3298">
      <formula>Q663="NO SUBSANABLE"</formula>
    </cfRule>
    <cfRule type="expression" dxfId="3063" priority="3300">
      <formula>Q663="REQUERIMIENTOS SUBSANADOS"</formula>
    </cfRule>
    <cfRule type="expression" dxfId="3062" priority="3301">
      <formula>Q663="PENDIENTES POR SUBSANAR"</formula>
    </cfRule>
    <cfRule type="expression" dxfId="3061" priority="3306">
      <formula>Q663="SIN OBSERVACIÓN"</formula>
    </cfRule>
    <cfRule type="containsBlanks" dxfId="3060" priority="3307">
      <formula>LEN(TRIM(P663))=0</formula>
    </cfRule>
  </conditionalFormatting>
  <conditionalFormatting sqref="O663">
    <cfRule type="cellIs" dxfId="3059" priority="3299" operator="equal">
      <formula>"PENDIENTE POR DESCRIPCIÓN"</formula>
    </cfRule>
    <cfRule type="cellIs" dxfId="3058" priority="3303" operator="equal">
      <formula>"DESCRIPCIÓN INSUFICIENTE"</formula>
    </cfRule>
    <cfRule type="cellIs" dxfId="3057" priority="3304" operator="equal">
      <formula>"NO ESTÁ ACORDE A ITEM 5.2.1 (T.R.)"</formula>
    </cfRule>
    <cfRule type="cellIs" dxfId="3056" priority="3305" operator="equal">
      <formula>"ACORDE A ITEM 5.2.1 (T.R.)"</formula>
    </cfRule>
  </conditionalFormatting>
  <conditionalFormatting sqref="Q663">
    <cfRule type="containsBlanks" dxfId="3055" priority="3293">
      <formula>LEN(TRIM(Q663))=0</formula>
    </cfRule>
    <cfRule type="cellIs" dxfId="3054" priority="3302" operator="equal">
      <formula>"REQUERIMIENTOS SUBSANADOS"</formula>
    </cfRule>
    <cfRule type="containsText" dxfId="3053" priority="3308" operator="containsText" text="NO SUBSANABLE">
      <formula>NOT(ISERROR(SEARCH("NO SUBSANABLE",Q663)))</formula>
    </cfRule>
    <cfRule type="containsText" dxfId="3052" priority="3309" operator="containsText" text="PENDIENTES POR SUBSANAR">
      <formula>NOT(ISERROR(SEARCH("PENDIENTES POR SUBSANAR",Q663)))</formula>
    </cfRule>
    <cfRule type="containsText" dxfId="3051" priority="3310" operator="containsText" text="SIN OBSERVACIÓN">
      <formula>NOT(ISERROR(SEARCH("SIN OBSERVACIÓN",Q663)))</formula>
    </cfRule>
  </conditionalFormatting>
  <conditionalFormatting sqref="R663">
    <cfRule type="containsBlanks" dxfId="3050" priority="3292">
      <formula>LEN(TRIM(R663))=0</formula>
    </cfRule>
    <cfRule type="cellIs" dxfId="3049" priority="3294" operator="equal">
      <formula>"NO CUMPLEN CON LO SOLICITADO"</formula>
    </cfRule>
    <cfRule type="cellIs" dxfId="3048" priority="3295" operator="equal">
      <formula>"CUMPLEN CON LO SOLICITADO"</formula>
    </cfRule>
    <cfRule type="cellIs" dxfId="3047" priority="3296" operator="equal">
      <formula>"PENDIENTES"</formula>
    </cfRule>
    <cfRule type="cellIs" dxfId="3046" priority="3297" operator="equal">
      <formula>"NINGUNO"</formula>
    </cfRule>
  </conditionalFormatting>
  <conditionalFormatting sqref="H663">
    <cfRule type="notContainsBlanks" dxfId="3045" priority="3291">
      <formula>LEN(TRIM(H663))&gt;0</formula>
    </cfRule>
  </conditionalFormatting>
  <conditionalFormatting sqref="G663">
    <cfRule type="notContainsBlanks" dxfId="3044" priority="3290">
      <formula>LEN(TRIM(G663))&gt;0</formula>
    </cfRule>
  </conditionalFormatting>
  <conditionalFormatting sqref="F663">
    <cfRule type="notContainsBlanks" dxfId="3043" priority="3289">
      <formula>LEN(TRIM(F663))&gt;0</formula>
    </cfRule>
  </conditionalFormatting>
  <conditionalFormatting sqref="E663">
    <cfRule type="notContainsBlanks" dxfId="3042" priority="3288">
      <formula>LEN(TRIM(E663))&gt;0</formula>
    </cfRule>
  </conditionalFormatting>
  <conditionalFormatting sqref="D663">
    <cfRule type="notContainsBlanks" dxfId="3041" priority="3287">
      <formula>LEN(TRIM(D663))&gt;0</formula>
    </cfRule>
  </conditionalFormatting>
  <conditionalFormatting sqref="C663">
    <cfRule type="notContainsBlanks" dxfId="3040" priority="3286">
      <formula>LEN(TRIM(C663))&gt;0</formula>
    </cfRule>
  </conditionalFormatting>
  <conditionalFormatting sqref="I663">
    <cfRule type="notContainsBlanks" dxfId="3039" priority="3285">
      <formula>LEN(TRIM(I663))&gt;0</formula>
    </cfRule>
  </conditionalFormatting>
  <conditionalFormatting sqref="S651 S654 S657 S660 S663">
    <cfRule type="cellIs" dxfId="3038" priority="3283" operator="greaterThan">
      <formula>0</formula>
    </cfRule>
    <cfRule type="cellIs" dxfId="3037" priority="3284" operator="equal">
      <formula>0</formula>
    </cfRule>
  </conditionalFormatting>
  <conditionalFormatting sqref="T666">
    <cfRule type="cellIs" dxfId="3036" priority="3281" operator="equal">
      <formula>"NO CUMPLE"</formula>
    </cfRule>
    <cfRule type="cellIs" dxfId="3035" priority="3282" operator="equal">
      <formula>"CUMPLE"</formula>
    </cfRule>
  </conditionalFormatting>
  <conditionalFormatting sqref="J35">
    <cfRule type="cellIs" dxfId="3034" priority="3279" operator="equal">
      <formula>"NO CUMPLE"</formula>
    </cfRule>
    <cfRule type="cellIs" dxfId="3033" priority="3280" operator="equal">
      <formula>"CUMPLE"</formula>
    </cfRule>
  </conditionalFormatting>
  <conditionalFormatting sqref="J36:J37">
    <cfRule type="cellIs" dxfId="3032" priority="3277" operator="equal">
      <formula>"NO CUMPLE"</formula>
    </cfRule>
    <cfRule type="cellIs" dxfId="3031" priority="3278" operator="equal">
      <formula>"CUMPLE"</formula>
    </cfRule>
  </conditionalFormatting>
  <conditionalFormatting sqref="J38">
    <cfRule type="cellIs" dxfId="3030" priority="3275" operator="equal">
      <formula>"NO CUMPLE"</formula>
    </cfRule>
    <cfRule type="cellIs" dxfId="3029" priority="3276" operator="equal">
      <formula>"CUMPLE"</formula>
    </cfRule>
  </conditionalFormatting>
  <conditionalFormatting sqref="J39:J40">
    <cfRule type="cellIs" dxfId="3028" priority="3273" operator="equal">
      <formula>"NO CUMPLE"</formula>
    </cfRule>
    <cfRule type="cellIs" dxfId="3027" priority="3274" operator="equal">
      <formula>"CUMPLE"</formula>
    </cfRule>
  </conditionalFormatting>
  <conditionalFormatting sqref="J41">
    <cfRule type="cellIs" dxfId="3026" priority="3271" operator="equal">
      <formula>"NO CUMPLE"</formula>
    </cfRule>
    <cfRule type="cellIs" dxfId="3025" priority="3272" operator="equal">
      <formula>"CUMPLE"</formula>
    </cfRule>
  </conditionalFormatting>
  <conditionalFormatting sqref="J42:J43">
    <cfRule type="cellIs" dxfId="3024" priority="3269" operator="equal">
      <formula>"NO CUMPLE"</formula>
    </cfRule>
    <cfRule type="cellIs" dxfId="3023" priority="3270" operator="equal">
      <formula>"CUMPLE"</formula>
    </cfRule>
  </conditionalFormatting>
  <conditionalFormatting sqref="J44">
    <cfRule type="cellIs" dxfId="3022" priority="3267" operator="equal">
      <formula>"NO CUMPLE"</formula>
    </cfRule>
    <cfRule type="cellIs" dxfId="3021" priority="3268" operator="equal">
      <formula>"CUMPLE"</formula>
    </cfRule>
  </conditionalFormatting>
  <conditionalFormatting sqref="J45:J46">
    <cfRule type="cellIs" dxfId="3020" priority="3265" operator="equal">
      <formula>"NO CUMPLE"</formula>
    </cfRule>
    <cfRule type="cellIs" dxfId="3019" priority="3266" operator="equal">
      <formula>"CUMPLE"</formula>
    </cfRule>
  </conditionalFormatting>
  <conditionalFormatting sqref="J47">
    <cfRule type="cellIs" dxfId="3018" priority="3263" operator="equal">
      <formula>"NO CUMPLE"</formula>
    </cfRule>
    <cfRule type="cellIs" dxfId="3017" priority="3264" operator="equal">
      <formula>"CUMPLE"</formula>
    </cfRule>
  </conditionalFormatting>
  <conditionalFormatting sqref="J48:J49">
    <cfRule type="cellIs" dxfId="3016" priority="3261" operator="equal">
      <formula>"NO CUMPLE"</formula>
    </cfRule>
    <cfRule type="cellIs" dxfId="3015" priority="3262" operator="equal">
      <formula>"CUMPLE"</formula>
    </cfRule>
  </conditionalFormatting>
  <conditionalFormatting sqref="J57">
    <cfRule type="cellIs" dxfId="3014" priority="3259" operator="equal">
      <formula>"NO CUMPLE"</formula>
    </cfRule>
    <cfRule type="cellIs" dxfId="3013" priority="3260" operator="equal">
      <formula>"CUMPLE"</formula>
    </cfRule>
  </conditionalFormatting>
  <conditionalFormatting sqref="J58:J59">
    <cfRule type="cellIs" dxfId="3012" priority="3257" operator="equal">
      <formula>"NO CUMPLE"</formula>
    </cfRule>
    <cfRule type="cellIs" dxfId="3011" priority="3258" operator="equal">
      <formula>"CUMPLE"</formula>
    </cfRule>
  </conditionalFormatting>
  <conditionalFormatting sqref="J60">
    <cfRule type="cellIs" dxfId="3010" priority="3255" operator="equal">
      <formula>"NO CUMPLE"</formula>
    </cfRule>
    <cfRule type="cellIs" dxfId="3009" priority="3256" operator="equal">
      <formula>"CUMPLE"</formula>
    </cfRule>
  </conditionalFormatting>
  <conditionalFormatting sqref="J61:J62">
    <cfRule type="cellIs" dxfId="3008" priority="3253" operator="equal">
      <formula>"NO CUMPLE"</formula>
    </cfRule>
    <cfRule type="cellIs" dxfId="3007" priority="3254" operator="equal">
      <formula>"CUMPLE"</formula>
    </cfRule>
  </conditionalFormatting>
  <conditionalFormatting sqref="J63">
    <cfRule type="cellIs" dxfId="3006" priority="3251" operator="equal">
      <formula>"NO CUMPLE"</formula>
    </cfRule>
    <cfRule type="cellIs" dxfId="3005" priority="3252" operator="equal">
      <formula>"CUMPLE"</formula>
    </cfRule>
  </conditionalFormatting>
  <conditionalFormatting sqref="J64:J65">
    <cfRule type="cellIs" dxfId="3004" priority="3249" operator="equal">
      <formula>"NO CUMPLE"</formula>
    </cfRule>
    <cfRule type="cellIs" dxfId="3003" priority="3250" operator="equal">
      <formula>"CUMPLE"</formula>
    </cfRule>
  </conditionalFormatting>
  <conditionalFormatting sqref="J66">
    <cfRule type="cellIs" dxfId="3002" priority="3247" operator="equal">
      <formula>"NO CUMPLE"</formula>
    </cfRule>
    <cfRule type="cellIs" dxfId="3001" priority="3248" operator="equal">
      <formula>"CUMPLE"</formula>
    </cfRule>
  </conditionalFormatting>
  <conditionalFormatting sqref="J67:J68">
    <cfRule type="cellIs" dxfId="3000" priority="3245" operator="equal">
      <formula>"NO CUMPLE"</formula>
    </cfRule>
    <cfRule type="cellIs" dxfId="2999" priority="3246" operator="equal">
      <formula>"CUMPLE"</formula>
    </cfRule>
  </conditionalFormatting>
  <conditionalFormatting sqref="J69">
    <cfRule type="cellIs" dxfId="2998" priority="3243" operator="equal">
      <formula>"NO CUMPLE"</formula>
    </cfRule>
    <cfRule type="cellIs" dxfId="2997" priority="3244" operator="equal">
      <formula>"CUMPLE"</formula>
    </cfRule>
  </conditionalFormatting>
  <conditionalFormatting sqref="J70:J71">
    <cfRule type="cellIs" dxfId="2996" priority="3241" operator="equal">
      <formula>"NO CUMPLE"</formula>
    </cfRule>
    <cfRule type="cellIs" dxfId="2995" priority="3242" operator="equal">
      <formula>"CUMPLE"</formula>
    </cfRule>
  </conditionalFormatting>
  <conditionalFormatting sqref="J79">
    <cfRule type="cellIs" dxfId="2994" priority="3239" operator="equal">
      <formula>"NO CUMPLE"</formula>
    </cfRule>
    <cfRule type="cellIs" dxfId="2993" priority="3240" operator="equal">
      <formula>"CUMPLE"</formula>
    </cfRule>
  </conditionalFormatting>
  <conditionalFormatting sqref="J80:J81">
    <cfRule type="cellIs" dxfId="2992" priority="3237" operator="equal">
      <formula>"NO CUMPLE"</formula>
    </cfRule>
    <cfRule type="cellIs" dxfId="2991" priority="3238" operator="equal">
      <formula>"CUMPLE"</formula>
    </cfRule>
  </conditionalFormatting>
  <conditionalFormatting sqref="J82">
    <cfRule type="cellIs" dxfId="2990" priority="3235" operator="equal">
      <formula>"NO CUMPLE"</formula>
    </cfRule>
    <cfRule type="cellIs" dxfId="2989" priority="3236" operator="equal">
      <formula>"CUMPLE"</formula>
    </cfRule>
  </conditionalFormatting>
  <conditionalFormatting sqref="J83:J84">
    <cfRule type="cellIs" dxfId="2988" priority="3233" operator="equal">
      <formula>"NO CUMPLE"</formula>
    </cfRule>
    <cfRule type="cellIs" dxfId="2987" priority="3234" operator="equal">
      <formula>"CUMPLE"</formula>
    </cfRule>
  </conditionalFormatting>
  <conditionalFormatting sqref="J85">
    <cfRule type="cellIs" dxfId="2986" priority="3231" operator="equal">
      <formula>"NO CUMPLE"</formula>
    </cfRule>
    <cfRule type="cellIs" dxfId="2985" priority="3232" operator="equal">
      <formula>"CUMPLE"</formula>
    </cfRule>
  </conditionalFormatting>
  <conditionalFormatting sqref="J86:J87">
    <cfRule type="cellIs" dxfId="2984" priority="3229" operator="equal">
      <formula>"NO CUMPLE"</formula>
    </cfRule>
    <cfRule type="cellIs" dxfId="2983" priority="3230" operator="equal">
      <formula>"CUMPLE"</formula>
    </cfRule>
  </conditionalFormatting>
  <conditionalFormatting sqref="J88">
    <cfRule type="cellIs" dxfId="2982" priority="3227" operator="equal">
      <formula>"NO CUMPLE"</formula>
    </cfRule>
    <cfRule type="cellIs" dxfId="2981" priority="3228" operator="equal">
      <formula>"CUMPLE"</formula>
    </cfRule>
  </conditionalFormatting>
  <conditionalFormatting sqref="J89:J90">
    <cfRule type="cellIs" dxfId="2980" priority="3225" operator="equal">
      <formula>"NO CUMPLE"</formula>
    </cfRule>
    <cfRule type="cellIs" dxfId="2979" priority="3226" operator="equal">
      <formula>"CUMPLE"</formula>
    </cfRule>
  </conditionalFormatting>
  <conditionalFormatting sqref="J91">
    <cfRule type="cellIs" dxfId="2978" priority="3223" operator="equal">
      <formula>"NO CUMPLE"</formula>
    </cfRule>
    <cfRule type="cellIs" dxfId="2977" priority="3224" operator="equal">
      <formula>"CUMPLE"</formula>
    </cfRule>
  </conditionalFormatting>
  <conditionalFormatting sqref="J92:J93">
    <cfRule type="cellIs" dxfId="2976" priority="3221" operator="equal">
      <formula>"NO CUMPLE"</formula>
    </cfRule>
    <cfRule type="cellIs" dxfId="2975" priority="3222" operator="equal">
      <formula>"CUMPLE"</formula>
    </cfRule>
  </conditionalFormatting>
  <conditionalFormatting sqref="J170">
    <cfRule type="cellIs" dxfId="2974" priority="3155" operator="equal">
      <formula>"NO CUMPLE"</formula>
    </cfRule>
    <cfRule type="cellIs" dxfId="2973" priority="3156" operator="equal">
      <formula>"CUMPLE"</formula>
    </cfRule>
  </conditionalFormatting>
  <conditionalFormatting sqref="J171:J172">
    <cfRule type="cellIs" dxfId="2972" priority="3153" operator="equal">
      <formula>"NO CUMPLE"</formula>
    </cfRule>
    <cfRule type="cellIs" dxfId="2971" priority="3154" operator="equal">
      <formula>"CUMPLE"</formula>
    </cfRule>
  </conditionalFormatting>
  <conditionalFormatting sqref="J173">
    <cfRule type="cellIs" dxfId="2970" priority="3151" operator="equal">
      <formula>"NO CUMPLE"</formula>
    </cfRule>
    <cfRule type="cellIs" dxfId="2969" priority="3152" operator="equal">
      <formula>"CUMPLE"</formula>
    </cfRule>
  </conditionalFormatting>
  <conditionalFormatting sqref="J174:J175">
    <cfRule type="cellIs" dxfId="2968" priority="3149" operator="equal">
      <formula>"NO CUMPLE"</formula>
    </cfRule>
    <cfRule type="cellIs" dxfId="2967" priority="3150" operator="equal">
      <formula>"CUMPLE"</formula>
    </cfRule>
  </conditionalFormatting>
  <conditionalFormatting sqref="J107">
    <cfRule type="cellIs" dxfId="2966" priority="3211" operator="equal">
      <formula>"NO CUMPLE"</formula>
    </cfRule>
    <cfRule type="cellIs" dxfId="2965" priority="3212" operator="equal">
      <formula>"CUMPLE"</formula>
    </cfRule>
  </conditionalFormatting>
  <conditionalFormatting sqref="J108:J109">
    <cfRule type="cellIs" dxfId="2964" priority="3209" operator="equal">
      <formula>"NO CUMPLE"</formula>
    </cfRule>
    <cfRule type="cellIs" dxfId="2963" priority="3210" operator="equal">
      <formula>"CUMPLE"</formula>
    </cfRule>
  </conditionalFormatting>
  <conditionalFormatting sqref="J110">
    <cfRule type="cellIs" dxfId="2962" priority="3207" operator="equal">
      <formula>"NO CUMPLE"</formula>
    </cfRule>
    <cfRule type="cellIs" dxfId="2961" priority="3208" operator="equal">
      <formula>"CUMPLE"</formula>
    </cfRule>
  </conditionalFormatting>
  <conditionalFormatting sqref="J111:J112">
    <cfRule type="cellIs" dxfId="2960" priority="3205" operator="equal">
      <formula>"NO CUMPLE"</formula>
    </cfRule>
    <cfRule type="cellIs" dxfId="2959" priority="3206" operator="equal">
      <formula>"CUMPLE"</formula>
    </cfRule>
  </conditionalFormatting>
  <conditionalFormatting sqref="J113">
    <cfRule type="cellIs" dxfId="2958" priority="3203" operator="equal">
      <formula>"NO CUMPLE"</formula>
    </cfRule>
    <cfRule type="cellIs" dxfId="2957" priority="3204" operator="equal">
      <formula>"CUMPLE"</formula>
    </cfRule>
  </conditionalFormatting>
  <conditionalFormatting sqref="J114:J115">
    <cfRule type="cellIs" dxfId="2956" priority="3201" operator="equal">
      <formula>"NO CUMPLE"</formula>
    </cfRule>
    <cfRule type="cellIs" dxfId="2955" priority="3202" operator="equal">
      <formula>"CUMPLE"</formula>
    </cfRule>
  </conditionalFormatting>
  <conditionalFormatting sqref="J123">
    <cfRule type="cellIs" dxfId="2954" priority="3199" operator="equal">
      <formula>"NO CUMPLE"</formula>
    </cfRule>
    <cfRule type="cellIs" dxfId="2953" priority="3200" operator="equal">
      <formula>"CUMPLE"</formula>
    </cfRule>
  </conditionalFormatting>
  <conditionalFormatting sqref="J124:J125">
    <cfRule type="cellIs" dxfId="2952" priority="3197" operator="equal">
      <formula>"NO CUMPLE"</formula>
    </cfRule>
    <cfRule type="cellIs" dxfId="2951" priority="3198" operator="equal">
      <formula>"CUMPLE"</formula>
    </cfRule>
  </conditionalFormatting>
  <conditionalFormatting sqref="J126">
    <cfRule type="cellIs" dxfId="2950" priority="3195" operator="equal">
      <formula>"NO CUMPLE"</formula>
    </cfRule>
    <cfRule type="cellIs" dxfId="2949" priority="3196" operator="equal">
      <formula>"CUMPLE"</formula>
    </cfRule>
  </conditionalFormatting>
  <conditionalFormatting sqref="J127:J128">
    <cfRule type="cellIs" dxfId="2948" priority="3193" operator="equal">
      <formula>"NO CUMPLE"</formula>
    </cfRule>
    <cfRule type="cellIs" dxfId="2947" priority="3194" operator="equal">
      <formula>"CUMPLE"</formula>
    </cfRule>
  </conditionalFormatting>
  <conditionalFormatting sqref="J129">
    <cfRule type="cellIs" dxfId="2946" priority="3191" operator="equal">
      <formula>"NO CUMPLE"</formula>
    </cfRule>
    <cfRule type="cellIs" dxfId="2945" priority="3192" operator="equal">
      <formula>"CUMPLE"</formula>
    </cfRule>
  </conditionalFormatting>
  <conditionalFormatting sqref="J130:J131">
    <cfRule type="cellIs" dxfId="2944" priority="3189" operator="equal">
      <formula>"NO CUMPLE"</formula>
    </cfRule>
    <cfRule type="cellIs" dxfId="2943" priority="3190" operator="equal">
      <formula>"CUMPLE"</formula>
    </cfRule>
  </conditionalFormatting>
  <conditionalFormatting sqref="J132">
    <cfRule type="cellIs" dxfId="2942" priority="3187" operator="equal">
      <formula>"NO CUMPLE"</formula>
    </cfRule>
    <cfRule type="cellIs" dxfId="2941" priority="3188" operator="equal">
      <formula>"CUMPLE"</formula>
    </cfRule>
  </conditionalFormatting>
  <conditionalFormatting sqref="J133:J134">
    <cfRule type="cellIs" dxfId="2940" priority="3185" operator="equal">
      <formula>"NO CUMPLE"</formula>
    </cfRule>
    <cfRule type="cellIs" dxfId="2939" priority="3186" operator="equal">
      <formula>"CUMPLE"</formula>
    </cfRule>
  </conditionalFormatting>
  <conditionalFormatting sqref="J135">
    <cfRule type="cellIs" dxfId="2938" priority="3183" operator="equal">
      <formula>"NO CUMPLE"</formula>
    </cfRule>
    <cfRule type="cellIs" dxfId="2937" priority="3184" operator="equal">
      <formula>"CUMPLE"</formula>
    </cfRule>
  </conditionalFormatting>
  <conditionalFormatting sqref="J136:J137">
    <cfRule type="cellIs" dxfId="2936" priority="3181" operator="equal">
      <formula>"NO CUMPLE"</formula>
    </cfRule>
    <cfRule type="cellIs" dxfId="2935" priority="3182" operator="equal">
      <formula>"CUMPLE"</formula>
    </cfRule>
  </conditionalFormatting>
  <conditionalFormatting sqref="J145">
    <cfRule type="cellIs" dxfId="2934" priority="3179" operator="equal">
      <formula>"NO CUMPLE"</formula>
    </cfRule>
    <cfRule type="cellIs" dxfId="2933" priority="3180" operator="equal">
      <formula>"CUMPLE"</formula>
    </cfRule>
  </conditionalFormatting>
  <conditionalFormatting sqref="J146:J147">
    <cfRule type="cellIs" dxfId="2932" priority="3177" operator="equal">
      <formula>"NO CUMPLE"</formula>
    </cfRule>
    <cfRule type="cellIs" dxfId="2931" priority="3178" operator="equal">
      <formula>"CUMPLE"</formula>
    </cfRule>
  </conditionalFormatting>
  <conditionalFormatting sqref="J148">
    <cfRule type="cellIs" dxfId="2930" priority="3175" operator="equal">
      <formula>"NO CUMPLE"</formula>
    </cfRule>
    <cfRule type="cellIs" dxfId="2929" priority="3176" operator="equal">
      <formula>"CUMPLE"</formula>
    </cfRule>
  </conditionalFormatting>
  <conditionalFormatting sqref="J149:J150">
    <cfRule type="cellIs" dxfId="2928" priority="3173" operator="equal">
      <formula>"NO CUMPLE"</formula>
    </cfRule>
    <cfRule type="cellIs" dxfId="2927" priority="3174" operator="equal">
      <formula>"CUMPLE"</formula>
    </cfRule>
  </conditionalFormatting>
  <conditionalFormatting sqref="J151">
    <cfRule type="cellIs" dxfId="2926" priority="3171" operator="equal">
      <formula>"NO CUMPLE"</formula>
    </cfRule>
    <cfRule type="cellIs" dxfId="2925" priority="3172" operator="equal">
      <formula>"CUMPLE"</formula>
    </cfRule>
  </conditionalFormatting>
  <conditionalFormatting sqref="J152:J153">
    <cfRule type="cellIs" dxfId="2924" priority="3169" operator="equal">
      <formula>"NO CUMPLE"</formula>
    </cfRule>
    <cfRule type="cellIs" dxfId="2923" priority="3170" operator="equal">
      <formula>"CUMPLE"</formula>
    </cfRule>
  </conditionalFormatting>
  <conditionalFormatting sqref="J154">
    <cfRule type="cellIs" dxfId="2922" priority="3167" operator="equal">
      <formula>"NO CUMPLE"</formula>
    </cfRule>
    <cfRule type="cellIs" dxfId="2921" priority="3168" operator="equal">
      <formula>"CUMPLE"</formula>
    </cfRule>
  </conditionalFormatting>
  <conditionalFormatting sqref="J155:J156">
    <cfRule type="cellIs" dxfId="2920" priority="3165" operator="equal">
      <formula>"NO CUMPLE"</formula>
    </cfRule>
    <cfRule type="cellIs" dxfId="2919" priority="3166" operator="equal">
      <formula>"CUMPLE"</formula>
    </cfRule>
  </conditionalFormatting>
  <conditionalFormatting sqref="J157">
    <cfRule type="cellIs" dxfId="2918" priority="3163" operator="equal">
      <formula>"NO CUMPLE"</formula>
    </cfRule>
    <cfRule type="cellIs" dxfId="2917" priority="3164" operator="equal">
      <formula>"CUMPLE"</formula>
    </cfRule>
  </conditionalFormatting>
  <conditionalFormatting sqref="J158:J159">
    <cfRule type="cellIs" dxfId="2916" priority="3161" operator="equal">
      <formula>"NO CUMPLE"</formula>
    </cfRule>
    <cfRule type="cellIs" dxfId="2915" priority="3162" operator="equal">
      <formula>"CUMPLE"</formula>
    </cfRule>
  </conditionalFormatting>
  <conditionalFormatting sqref="J167">
    <cfRule type="cellIs" dxfId="2914" priority="3159" operator="equal">
      <formula>"NO CUMPLE"</formula>
    </cfRule>
    <cfRule type="cellIs" dxfId="2913" priority="3160" operator="equal">
      <formula>"CUMPLE"</formula>
    </cfRule>
  </conditionalFormatting>
  <conditionalFormatting sqref="J168:J169">
    <cfRule type="cellIs" dxfId="2912" priority="3157" operator="equal">
      <formula>"NO CUMPLE"</formula>
    </cfRule>
    <cfRule type="cellIs" dxfId="2911" priority="3158" operator="equal">
      <formula>"CUMPLE"</formula>
    </cfRule>
  </conditionalFormatting>
  <conditionalFormatting sqref="J176">
    <cfRule type="cellIs" dxfId="2910" priority="3147" operator="equal">
      <formula>"NO CUMPLE"</formula>
    </cfRule>
    <cfRule type="cellIs" dxfId="2909" priority="3148" operator="equal">
      <formula>"CUMPLE"</formula>
    </cfRule>
  </conditionalFormatting>
  <conditionalFormatting sqref="J177:J178">
    <cfRule type="cellIs" dxfId="2908" priority="3145" operator="equal">
      <formula>"NO CUMPLE"</formula>
    </cfRule>
    <cfRule type="cellIs" dxfId="2907" priority="3146" operator="equal">
      <formula>"CUMPLE"</formula>
    </cfRule>
  </conditionalFormatting>
  <conditionalFormatting sqref="J179">
    <cfRule type="cellIs" dxfId="2906" priority="3143" operator="equal">
      <formula>"NO CUMPLE"</formula>
    </cfRule>
    <cfRule type="cellIs" dxfId="2905" priority="3144" operator="equal">
      <formula>"CUMPLE"</formula>
    </cfRule>
  </conditionalFormatting>
  <conditionalFormatting sqref="J180:J181">
    <cfRule type="cellIs" dxfId="2904" priority="3141" operator="equal">
      <formula>"NO CUMPLE"</formula>
    </cfRule>
    <cfRule type="cellIs" dxfId="2903" priority="3142" operator="equal">
      <formula>"CUMPLE"</formula>
    </cfRule>
  </conditionalFormatting>
  <conditionalFormatting sqref="J189">
    <cfRule type="cellIs" dxfId="2902" priority="3139" operator="equal">
      <formula>"NO CUMPLE"</formula>
    </cfRule>
    <cfRule type="cellIs" dxfId="2901" priority="3140" operator="equal">
      <formula>"CUMPLE"</formula>
    </cfRule>
  </conditionalFormatting>
  <conditionalFormatting sqref="J190:J191">
    <cfRule type="cellIs" dxfId="2900" priority="3137" operator="equal">
      <formula>"NO CUMPLE"</formula>
    </cfRule>
    <cfRule type="cellIs" dxfId="2899" priority="3138" operator="equal">
      <formula>"CUMPLE"</formula>
    </cfRule>
  </conditionalFormatting>
  <conditionalFormatting sqref="J192">
    <cfRule type="cellIs" dxfId="2898" priority="3135" operator="equal">
      <formula>"NO CUMPLE"</formula>
    </cfRule>
    <cfRule type="cellIs" dxfId="2897" priority="3136" operator="equal">
      <formula>"CUMPLE"</formula>
    </cfRule>
  </conditionalFormatting>
  <conditionalFormatting sqref="J193:J194">
    <cfRule type="cellIs" dxfId="2896" priority="3133" operator="equal">
      <formula>"NO CUMPLE"</formula>
    </cfRule>
    <cfRule type="cellIs" dxfId="2895" priority="3134" operator="equal">
      <formula>"CUMPLE"</formula>
    </cfRule>
  </conditionalFormatting>
  <conditionalFormatting sqref="J195">
    <cfRule type="cellIs" dxfId="2894" priority="3131" operator="equal">
      <formula>"NO CUMPLE"</formula>
    </cfRule>
    <cfRule type="cellIs" dxfId="2893" priority="3132" operator="equal">
      <formula>"CUMPLE"</formula>
    </cfRule>
  </conditionalFormatting>
  <conditionalFormatting sqref="J196:J197">
    <cfRule type="cellIs" dxfId="2892" priority="3129" operator="equal">
      <formula>"NO CUMPLE"</formula>
    </cfRule>
    <cfRule type="cellIs" dxfId="2891" priority="3130" operator="equal">
      <formula>"CUMPLE"</formula>
    </cfRule>
  </conditionalFormatting>
  <conditionalFormatting sqref="J198">
    <cfRule type="cellIs" dxfId="2890" priority="3127" operator="equal">
      <formula>"NO CUMPLE"</formula>
    </cfRule>
    <cfRule type="cellIs" dxfId="2889" priority="3128" operator="equal">
      <formula>"CUMPLE"</formula>
    </cfRule>
  </conditionalFormatting>
  <conditionalFormatting sqref="J199:J200">
    <cfRule type="cellIs" dxfId="2888" priority="3125" operator="equal">
      <formula>"NO CUMPLE"</formula>
    </cfRule>
    <cfRule type="cellIs" dxfId="2887" priority="3126" operator="equal">
      <formula>"CUMPLE"</formula>
    </cfRule>
  </conditionalFormatting>
  <conditionalFormatting sqref="J201">
    <cfRule type="cellIs" dxfId="2886" priority="3123" operator="equal">
      <formula>"NO CUMPLE"</formula>
    </cfRule>
    <cfRule type="cellIs" dxfId="2885" priority="3124" operator="equal">
      <formula>"CUMPLE"</formula>
    </cfRule>
  </conditionalFormatting>
  <conditionalFormatting sqref="J202:J203">
    <cfRule type="cellIs" dxfId="2884" priority="3121" operator="equal">
      <formula>"NO CUMPLE"</formula>
    </cfRule>
    <cfRule type="cellIs" dxfId="2883" priority="3122" operator="equal">
      <formula>"CUMPLE"</formula>
    </cfRule>
  </conditionalFormatting>
  <conditionalFormatting sqref="J211">
    <cfRule type="cellIs" dxfId="2882" priority="3119" operator="equal">
      <formula>"NO CUMPLE"</formula>
    </cfRule>
    <cfRule type="cellIs" dxfId="2881" priority="3120" operator="equal">
      <formula>"CUMPLE"</formula>
    </cfRule>
  </conditionalFormatting>
  <conditionalFormatting sqref="J212:J213">
    <cfRule type="cellIs" dxfId="2880" priority="3117" operator="equal">
      <formula>"NO CUMPLE"</formula>
    </cfRule>
    <cfRule type="cellIs" dxfId="2879" priority="3118" operator="equal">
      <formula>"CUMPLE"</formula>
    </cfRule>
  </conditionalFormatting>
  <conditionalFormatting sqref="J214">
    <cfRule type="cellIs" dxfId="2878" priority="3115" operator="equal">
      <formula>"NO CUMPLE"</formula>
    </cfRule>
    <cfRule type="cellIs" dxfId="2877" priority="3116" operator="equal">
      <formula>"CUMPLE"</formula>
    </cfRule>
  </conditionalFormatting>
  <conditionalFormatting sqref="J215:J216">
    <cfRule type="cellIs" dxfId="2876" priority="3113" operator="equal">
      <formula>"NO CUMPLE"</formula>
    </cfRule>
    <cfRule type="cellIs" dxfId="2875" priority="3114" operator="equal">
      <formula>"CUMPLE"</formula>
    </cfRule>
  </conditionalFormatting>
  <conditionalFormatting sqref="J217">
    <cfRule type="cellIs" dxfId="2874" priority="3111" operator="equal">
      <formula>"NO CUMPLE"</formula>
    </cfRule>
    <cfRule type="cellIs" dxfId="2873" priority="3112" operator="equal">
      <formula>"CUMPLE"</formula>
    </cfRule>
  </conditionalFormatting>
  <conditionalFormatting sqref="J218:J219">
    <cfRule type="cellIs" dxfId="2872" priority="3109" operator="equal">
      <formula>"NO CUMPLE"</formula>
    </cfRule>
    <cfRule type="cellIs" dxfId="2871" priority="3110" operator="equal">
      <formula>"CUMPLE"</formula>
    </cfRule>
  </conditionalFormatting>
  <conditionalFormatting sqref="J220">
    <cfRule type="cellIs" dxfId="2870" priority="3107" operator="equal">
      <formula>"NO CUMPLE"</formula>
    </cfRule>
    <cfRule type="cellIs" dxfId="2869" priority="3108" operator="equal">
      <formula>"CUMPLE"</formula>
    </cfRule>
  </conditionalFormatting>
  <conditionalFormatting sqref="J221:J222">
    <cfRule type="cellIs" dxfId="2868" priority="3105" operator="equal">
      <formula>"NO CUMPLE"</formula>
    </cfRule>
    <cfRule type="cellIs" dxfId="2867" priority="3106" operator="equal">
      <formula>"CUMPLE"</formula>
    </cfRule>
  </conditionalFormatting>
  <conditionalFormatting sqref="J223">
    <cfRule type="cellIs" dxfId="2866" priority="3103" operator="equal">
      <formula>"NO CUMPLE"</formula>
    </cfRule>
    <cfRule type="cellIs" dxfId="2865" priority="3104" operator="equal">
      <formula>"CUMPLE"</formula>
    </cfRule>
  </conditionalFormatting>
  <conditionalFormatting sqref="J224:J225">
    <cfRule type="cellIs" dxfId="2864" priority="3101" operator="equal">
      <formula>"NO CUMPLE"</formula>
    </cfRule>
    <cfRule type="cellIs" dxfId="2863" priority="3102" operator="equal">
      <formula>"CUMPLE"</formula>
    </cfRule>
  </conditionalFormatting>
  <conditionalFormatting sqref="J233">
    <cfRule type="cellIs" dxfId="2862" priority="3099" operator="equal">
      <formula>"NO CUMPLE"</formula>
    </cfRule>
    <cfRule type="cellIs" dxfId="2861" priority="3100" operator="equal">
      <formula>"CUMPLE"</formula>
    </cfRule>
  </conditionalFormatting>
  <conditionalFormatting sqref="J234:J235">
    <cfRule type="cellIs" dxfId="2860" priority="3097" operator="equal">
      <formula>"NO CUMPLE"</formula>
    </cfRule>
    <cfRule type="cellIs" dxfId="2859" priority="3098" operator="equal">
      <formula>"CUMPLE"</formula>
    </cfRule>
  </conditionalFormatting>
  <conditionalFormatting sqref="J236">
    <cfRule type="cellIs" dxfId="2858" priority="3095" operator="equal">
      <formula>"NO CUMPLE"</formula>
    </cfRule>
    <cfRule type="cellIs" dxfId="2857" priority="3096" operator="equal">
      <formula>"CUMPLE"</formula>
    </cfRule>
  </conditionalFormatting>
  <conditionalFormatting sqref="J237:J238">
    <cfRule type="cellIs" dxfId="2856" priority="3093" operator="equal">
      <formula>"NO CUMPLE"</formula>
    </cfRule>
    <cfRule type="cellIs" dxfId="2855" priority="3094" operator="equal">
      <formula>"CUMPLE"</formula>
    </cfRule>
  </conditionalFormatting>
  <conditionalFormatting sqref="J239">
    <cfRule type="cellIs" dxfId="2854" priority="3091" operator="equal">
      <formula>"NO CUMPLE"</formula>
    </cfRule>
    <cfRule type="cellIs" dxfId="2853" priority="3092" operator="equal">
      <formula>"CUMPLE"</formula>
    </cfRule>
  </conditionalFormatting>
  <conditionalFormatting sqref="J240:J241">
    <cfRule type="cellIs" dxfId="2852" priority="3089" operator="equal">
      <formula>"NO CUMPLE"</formula>
    </cfRule>
    <cfRule type="cellIs" dxfId="2851" priority="3090" operator="equal">
      <formula>"CUMPLE"</formula>
    </cfRule>
  </conditionalFormatting>
  <conditionalFormatting sqref="J242">
    <cfRule type="cellIs" dxfId="2850" priority="3087" operator="equal">
      <formula>"NO CUMPLE"</formula>
    </cfRule>
    <cfRule type="cellIs" dxfId="2849" priority="3088" operator="equal">
      <formula>"CUMPLE"</formula>
    </cfRule>
  </conditionalFormatting>
  <conditionalFormatting sqref="J243:J244">
    <cfRule type="cellIs" dxfId="2848" priority="3085" operator="equal">
      <formula>"NO CUMPLE"</formula>
    </cfRule>
    <cfRule type="cellIs" dxfId="2847" priority="3086" operator="equal">
      <formula>"CUMPLE"</formula>
    </cfRule>
  </conditionalFormatting>
  <conditionalFormatting sqref="J245">
    <cfRule type="cellIs" dxfId="2846" priority="3083" operator="equal">
      <formula>"NO CUMPLE"</formula>
    </cfRule>
    <cfRule type="cellIs" dxfId="2845" priority="3084" operator="equal">
      <formula>"CUMPLE"</formula>
    </cfRule>
  </conditionalFormatting>
  <conditionalFormatting sqref="J246:J247">
    <cfRule type="cellIs" dxfId="2844" priority="3081" operator="equal">
      <formula>"NO CUMPLE"</formula>
    </cfRule>
    <cfRule type="cellIs" dxfId="2843" priority="3082" operator="equal">
      <formula>"CUMPLE"</formula>
    </cfRule>
  </conditionalFormatting>
  <conditionalFormatting sqref="J255">
    <cfRule type="cellIs" dxfId="2842" priority="3079" operator="equal">
      <formula>"NO CUMPLE"</formula>
    </cfRule>
    <cfRule type="cellIs" dxfId="2841" priority="3080" operator="equal">
      <formula>"CUMPLE"</formula>
    </cfRule>
  </conditionalFormatting>
  <conditionalFormatting sqref="J256:J257">
    <cfRule type="cellIs" dxfId="2840" priority="3077" operator="equal">
      <formula>"NO CUMPLE"</formula>
    </cfRule>
    <cfRule type="cellIs" dxfId="2839" priority="3078" operator="equal">
      <formula>"CUMPLE"</formula>
    </cfRule>
  </conditionalFormatting>
  <conditionalFormatting sqref="J258">
    <cfRule type="cellIs" dxfId="2838" priority="3075" operator="equal">
      <formula>"NO CUMPLE"</formula>
    </cfRule>
    <cfRule type="cellIs" dxfId="2837" priority="3076" operator="equal">
      <formula>"CUMPLE"</formula>
    </cfRule>
  </conditionalFormatting>
  <conditionalFormatting sqref="J259:J260">
    <cfRule type="cellIs" dxfId="2836" priority="3073" operator="equal">
      <formula>"NO CUMPLE"</formula>
    </cfRule>
    <cfRule type="cellIs" dxfId="2835" priority="3074" operator="equal">
      <formula>"CUMPLE"</formula>
    </cfRule>
  </conditionalFormatting>
  <conditionalFormatting sqref="J261">
    <cfRule type="cellIs" dxfId="2834" priority="3071" operator="equal">
      <formula>"NO CUMPLE"</formula>
    </cfRule>
    <cfRule type="cellIs" dxfId="2833" priority="3072" operator="equal">
      <formula>"CUMPLE"</formula>
    </cfRule>
  </conditionalFormatting>
  <conditionalFormatting sqref="J262:J263">
    <cfRule type="cellIs" dxfId="2832" priority="3069" operator="equal">
      <formula>"NO CUMPLE"</formula>
    </cfRule>
    <cfRule type="cellIs" dxfId="2831" priority="3070" operator="equal">
      <formula>"CUMPLE"</formula>
    </cfRule>
  </conditionalFormatting>
  <conditionalFormatting sqref="J264">
    <cfRule type="cellIs" dxfId="2830" priority="3067" operator="equal">
      <formula>"NO CUMPLE"</formula>
    </cfRule>
    <cfRule type="cellIs" dxfId="2829" priority="3068" operator="equal">
      <formula>"CUMPLE"</formula>
    </cfRule>
  </conditionalFormatting>
  <conditionalFormatting sqref="J265:J266">
    <cfRule type="cellIs" dxfId="2828" priority="3065" operator="equal">
      <formula>"NO CUMPLE"</formula>
    </cfRule>
    <cfRule type="cellIs" dxfId="2827" priority="3066" operator="equal">
      <formula>"CUMPLE"</formula>
    </cfRule>
  </conditionalFormatting>
  <conditionalFormatting sqref="J267">
    <cfRule type="cellIs" dxfId="2826" priority="3063" operator="equal">
      <formula>"NO CUMPLE"</formula>
    </cfRule>
    <cfRule type="cellIs" dxfId="2825" priority="3064" operator="equal">
      <formula>"CUMPLE"</formula>
    </cfRule>
  </conditionalFormatting>
  <conditionalFormatting sqref="J268:J269">
    <cfRule type="cellIs" dxfId="2824" priority="3061" operator="equal">
      <formula>"NO CUMPLE"</formula>
    </cfRule>
    <cfRule type="cellIs" dxfId="2823" priority="3062" operator="equal">
      <formula>"CUMPLE"</formula>
    </cfRule>
  </conditionalFormatting>
  <conditionalFormatting sqref="J277">
    <cfRule type="cellIs" dxfId="2822" priority="3059" operator="equal">
      <formula>"NO CUMPLE"</formula>
    </cfRule>
    <cfRule type="cellIs" dxfId="2821" priority="3060" operator="equal">
      <formula>"CUMPLE"</formula>
    </cfRule>
  </conditionalFormatting>
  <conditionalFormatting sqref="J278:J279">
    <cfRule type="cellIs" dxfId="2820" priority="3057" operator="equal">
      <formula>"NO CUMPLE"</formula>
    </cfRule>
    <cfRule type="cellIs" dxfId="2819" priority="3058" operator="equal">
      <formula>"CUMPLE"</formula>
    </cfRule>
  </conditionalFormatting>
  <conditionalFormatting sqref="J280">
    <cfRule type="cellIs" dxfId="2818" priority="3055" operator="equal">
      <formula>"NO CUMPLE"</formula>
    </cfRule>
    <cfRule type="cellIs" dxfId="2817" priority="3056" operator="equal">
      <formula>"CUMPLE"</formula>
    </cfRule>
  </conditionalFormatting>
  <conditionalFormatting sqref="J281:J282">
    <cfRule type="cellIs" dxfId="2816" priority="3053" operator="equal">
      <formula>"NO CUMPLE"</formula>
    </cfRule>
    <cfRule type="cellIs" dxfId="2815" priority="3054" operator="equal">
      <formula>"CUMPLE"</formula>
    </cfRule>
  </conditionalFormatting>
  <conditionalFormatting sqref="J283">
    <cfRule type="cellIs" dxfId="2814" priority="3051" operator="equal">
      <formula>"NO CUMPLE"</formula>
    </cfRule>
    <cfRule type="cellIs" dxfId="2813" priority="3052" operator="equal">
      <formula>"CUMPLE"</formula>
    </cfRule>
  </conditionalFormatting>
  <conditionalFormatting sqref="J284:J285">
    <cfRule type="cellIs" dxfId="2812" priority="3049" operator="equal">
      <formula>"NO CUMPLE"</formula>
    </cfRule>
    <cfRule type="cellIs" dxfId="2811" priority="3050" operator="equal">
      <formula>"CUMPLE"</formula>
    </cfRule>
  </conditionalFormatting>
  <conditionalFormatting sqref="J286">
    <cfRule type="cellIs" dxfId="2810" priority="3047" operator="equal">
      <formula>"NO CUMPLE"</formula>
    </cfRule>
    <cfRule type="cellIs" dxfId="2809" priority="3048" operator="equal">
      <formula>"CUMPLE"</formula>
    </cfRule>
  </conditionalFormatting>
  <conditionalFormatting sqref="J287:J288">
    <cfRule type="cellIs" dxfId="2808" priority="3045" operator="equal">
      <formula>"NO CUMPLE"</formula>
    </cfRule>
    <cfRule type="cellIs" dxfId="2807" priority="3046" operator="equal">
      <formula>"CUMPLE"</formula>
    </cfRule>
  </conditionalFormatting>
  <conditionalFormatting sqref="J289">
    <cfRule type="cellIs" dxfId="2806" priority="3043" operator="equal">
      <formula>"NO CUMPLE"</formula>
    </cfRule>
    <cfRule type="cellIs" dxfId="2805" priority="3044" operator="equal">
      <formula>"CUMPLE"</formula>
    </cfRule>
  </conditionalFormatting>
  <conditionalFormatting sqref="J290:J291">
    <cfRule type="cellIs" dxfId="2804" priority="3041" operator="equal">
      <formula>"NO CUMPLE"</formula>
    </cfRule>
    <cfRule type="cellIs" dxfId="2803" priority="3042" operator="equal">
      <formula>"CUMPLE"</formula>
    </cfRule>
  </conditionalFormatting>
  <conditionalFormatting sqref="J299">
    <cfRule type="cellIs" dxfId="2802" priority="3039" operator="equal">
      <formula>"NO CUMPLE"</formula>
    </cfRule>
    <cfRule type="cellIs" dxfId="2801" priority="3040" operator="equal">
      <formula>"CUMPLE"</formula>
    </cfRule>
  </conditionalFormatting>
  <conditionalFormatting sqref="J300:J301">
    <cfRule type="cellIs" dxfId="2800" priority="3037" operator="equal">
      <formula>"NO CUMPLE"</formula>
    </cfRule>
    <cfRule type="cellIs" dxfId="2799" priority="3038" operator="equal">
      <formula>"CUMPLE"</formula>
    </cfRule>
  </conditionalFormatting>
  <conditionalFormatting sqref="J302">
    <cfRule type="cellIs" dxfId="2798" priority="3035" operator="equal">
      <formula>"NO CUMPLE"</formula>
    </cfRule>
    <cfRule type="cellIs" dxfId="2797" priority="3036" operator="equal">
      <formula>"CUMPLE"</formula>
    </cfRule>
  </conditionalFormatting>
  <conditionalFormatting sqref="J303:J304">
    <cfRule type="cellIs" dxfId="2796" priority="3033" operator="equal">
      <formula>"NO CUMPLE"</formula>
    </cfRule>
    <cfRule type="cellIs" dxfId="2795" priority="3034" operator="equal">
      <formula>"CUMPLE"</formula>
    </cfRule>
  </conditionalFormatting>
  <conditionalFormatting sqref="J305">
    <cfRule type="cellIs" dxfId="2794" priority="3031" operator="equal">
      <formula>"NO CUMPLE"</formula>
    </cfRule>
    <cfRule type="cellIs" dxfId="2793" priority="3032" operator="equal">
      <formula>"CUMPLE"</formula>
    </cfRule>
  </conditionalFormatting>
  <conditionalFormatting sqref="J306:J307">
    <cfRule type="cellIs" dxfId="2792" priority="3029" operator="equal">
      <formula>"NO CUMPLE"</formula>
    </cfRule>
    <cfRule type="cellIs" dxfId="2791" priority="3030" operator="equal">
      <formula>"CUMPLE"</formula>
    </cfRule>
  </conditionalFormatting>
  <conditionalFormatting sqref="J308">
    <cfRule type="cellIs" dxfId="2790" priority="3027" operator="equal">
      <formula>"NO CUMPLE"</formula>
    </cfRule>
    <cfRule type="cellIs" dxfId="2789" priority="3028" operator="equal">
      <formula>"CUMPLE"</formula>
    </cfRule>
  </conditionalFormatting>
  <conditionalFormatting sqref="J309:J310">
    <cfRule type="cellIs" dxfId="2788" priority="3025" operator="equal">
      <formula>"NO CUMPLE"</formula>
    </cfRule>
    <cfRule type="cellIs" dxfId="2787" priority="3026" operator="equal">
      <formula>"CUMPLE"</formula>
    </cfRule>
  </conditionalFormatting>
  <conditionalFormatting sqref="J311">
    <cfRule type="cellIs" dxfId="2786" priority="3023" operator="equal">
      <formula>"NO CUMPLE"</formula>
    </cfRule>
    <cfRule type="cellIs" dxfId="2785" priority="3024" operator="equal">
      <formula>"CUMPLE"</formula>
    </cfRule>
  </conditionalFormatting>
  <conditionalFormatting sqref="J312:J313">
    <cfRule type="cellIs" dxfId="2784" priority="3021" operator="equal">
      <formula>"NO CUMPLE"</formula>
    </cfRule>
    <cfRule type="cellIs" dxfId="2783" priority="3022" operator="equal">
      <formula>"CUMPLE"</formula>
    </cfRule>
  </conditionalFormatting>
  <conditionalFormatting sqref="J321">
    <cfRule type="cellIs" dxfId="2782" priority="3019" operator="equal">
      <formula>"NO CUMPLE"</formula>
    </cfRule>
    <cfRule type="cellIs" dxfId="2781" priority="3020" operator="equal">
      <formula>"CUMPLE"</formula>
    </cfRule>
  </conditionalFormatting>
  <conditionalFormatting sqref="J322:J323">
    <cfRule type="cellIs" dxfId="2780" priority="3017" operator="equal">
      <formula>"NO CUMPLE"</formula>
    </cfRule>
    <cfRule type="cellIs" dxfId="2779" priority="3018" operator="equal">
      <formula>"CUMPLE"</formula>
    </cfRule>
  </conditionalFormatting>
  <conditionalFormatting sqref="J324">
    <cfRule type="cellIs" dxfId="2778" priority="3015" operator="equal">
      <formula>"NO CUMPLE"</formula>
    </cfRule>
    <cfRule type="cellIs" dxfId="2777" priority="3016" operator="equal">
      <formula>"CUMPLE"</formula>
    </cfRule>
  </conditionalFormatting>
  <conditionalFormatting sqref="J325:J326">
    <cfRule type="cellIs" dxfId="2776" priority="3013" operator="equal">
      <formula>"NO CUMPLE"</formula>
    </cfRule>
    <cfRule type="cellIs" dxfId="2775" priority="3014" operator="equal">
      <formula>"CUMPLE"</formula>
    </cfRule>
  </conditionalFormatting>
  <conditionalFormatting sqref="J327">
    <cfRule type="cellIs" dxfId="2774" priority="3011" operator="equal">
      <formula>"NO CUMPLE"</formula>
    </cfRule>
    <cfRule type="cellIs" dxfId="2773" priority="3012" operator="equal">
      <formula>"CUMPLE"</formula>
    </cfRule>
  </conditionalFormatting>
  <conditionalFormatting sqref="J328:J329">
    <cfRule type="cellIs" dxfId="2772" priority="3009" operator="equal">
      <formula>"NO CUMPLE"</formula>
    </cfRule>
    <cfRule type="cellIs" dxfId="2771" priority="3010" operator="equal">
      <formula>"CUMPLE"</formula>
    </cfRule>
  </conditionalFormatting>
  <conditionalFormatting sqref="J330">
    <cfRule type="cellIs" dxfId="2770" priority="3007" operator="equal">
      <formula>"NO CUMPLE"</formula>
    </cfRule>
    <cfRule type="cellIs" dxfId="2769" priority="3008" operator="equal">
      <formula>"CUMPLE"</formula>
    </cfRule>
  </conditionalFormatting>
  <conditionalFormatting sqref="J331:J332">
    <cfRule type="cellIs" dxfId="2768" priority="3005" operator="equal">
      <formula>"NO CUMPLE"</formula>
    </cfRule>
    <cfRule type="cellIs" dxfId="2767" priority="3006" operator="equal">
      <formula>"CUMPLE"</formula>
    </cfRule>
  </conditionalFormatting>
  <conditionalFormatting sqref="J333">
    <cfRule type="cellIs" dxfId="2766" priority="3003" operator="equal">
      <formula>"NO CUMPLE"</formula>
    </cfRule>
    <cfRule type="cellIs" dxfId="2765" priority="3004" operator="equal">
      <formula>"CUMPLE"</formula>
    </cfRule>
  </conditionalFormatting>
  <conditionalFormatting sqref="J334:J335">
    <cfRule type="cellIs" dxfId="2764" priority="3001" operator="equal">
      <formula>"NO CUMPLE"</formula>
    </cfRule>
    <cfRule type="cellIs" dxfId="2763" priority="3002" operator="equal">
      <formula>"CUMPLE"</formula>
    </cfRule>
  </conditionalFormatting>
  <conditionalFormatting sqref="J343">
    <cfRule type="cellIs" dxfId="2762" priority="2999" operator="equal">
      <formula>"NO CUMPLE"</formula>
    </cfRule>
    <cfRule type="cellIs" dxfId="2761" priority="3000" operator="equal">
      <formula>"CUMPLE"</formula>
    </cfRule>
  </conditionalFormatting>
  <conditionalFormatting sqref="J344:J345">
    <cfRule type="cellIs" dxfId="2760" priority="2997" operator="equal">
      <formula>"NO CUMPLE"</formula>
    </cfRule>
    <cfRule type="cellIs" dxfId="2759" priority="2998" operator="equal">
      <formula>"CUMPLE"</formula>
    </cfRule>
  </conditionalFormatting>
  <conditionalFormatting sqref="J346">
    <cfRule type="cellIs" dxfId="2758" priority="2995" operator="equal">
      <formula>"NO CUMPLE"</formula>
    </cfRule>
    <cfRule type="cellIs" dxfId="2757" priority="2996" operator="equal">
      <formula>"CUMPLE"</formula>
    </cfRule>
  </conditionalFormatting>
  <conditionalFormatting sqref="J347:J348">
    <cfRule type="cellIs" dxfId="2756" priority="2993" operator="equal">
      <formula>"NO CUMPLE"</formula>
    </cfRule>
    <cfRule type="cellIs" dxfId="2755" priority="2994" operator="equal">
      <formula>"CUMPLE"</formula>
    </cfRule>
  </conditionalFormatting>
  <conditionalFormatting sqref="J349">
    <cfRule type="cellIs" dxfId="2754" priority="2991" operator="equal">
      <formula>"NO CUMPLE"</formula>
    </cfRule>
    <cfRule type="cellIs" dxfId="2753" priority="2992" operator="equal">
      <formula>"CUMPLE"</formula>
    </cfRule>
  </conditionalFormatting>
  <conditionalFormatting sqref="J350:J351">
    <cfRule type="cellIs" dxfId="2752" priority="2989" operator="equal">
      <formula>"NO CUMPLE"</formula>
    </cfRule>
    <cfRule type="cellIs" dxfId="2751" priority="2990" operator="equal">
      <formula>"CUMPLE"</formula>
    </cfRule>
  </conditionalFormatting>
  <conditionalFormatting sqref="J352">
    <cfRule type="cellIs" dxfId="2750" priority="2987" operator="equal">
      <formula>"NO CUMPLE"</formula>
    </cfRule>
    <cfRule type="cellIs" dxfId="2749" priority="2988" operator="equal">
      <formula>"CUMPLE"</formula>
    </cfRule>
  </conditionalFormatting>
  <conditionalFormatting sqref="J353:J354">
    <cfRule type="cellIs" dxfId="2748" priority="2985" operator="equal">
      <formula>"NO CUMPLE"</formula>
    </cfRule>
    <cfRule type="cellIs" dxfId="2747" priority="2986" operator="equal">
      <formula>"CUMPLE"</formula>
    </cfRule>
  </conditionalFormatting>
  <conditionalFormatting sqref="J355">
    <cfRule type="cellIs" dxfId="2746" priority="2983" operator="equal">
      <formula>"NO CUMPLE"</formula>
    </cfRule>
    <cfRule type="cellIs" dxfId="2745" priority="2984" operator="equal">
      <formula>"CUMPLE"</formula>
    </cfRule>
  </conditionalFormatting>
  <conditionalFormatting sqref="J356:J357">
    <cfRule type="cellIs" dxfId="2744" priority="2981" operator="equal">
      <formula>"NO CUMPLE"</formula>
    </cfRule>
    <cfRule type="cellIs" dxfId="2743" priority="2982" operator="equal">
      <formula>"CUMPLE"</formula>
    </cfRule>
  </conditionalFormatting>
  <conditionalFormatting sqref="J365">
    <cfRule type="cellIs" dxfId="2742" priority="2979" operator="equal">
      <formula>"NO CUMPLE"</formula>
    </cfRule>
    <cfRule type="cellIs" dxfId="2741" priority="2980" operator="equal">
      <formula>"CUMPLE"</formula>
    </cfRule>
  </conditionalFormatting>
  <conditionalFormatting sqref="J366:J367">
    <cfRule type="cellIs" dxfId="2740" priority="2977" operator="equal">
      <formula>"NO CUMPLE"</formula>
    </cfRule>
    <cfRule type="cellIs" dxfId="2739" priority="2978" operator="equal">
      <formula>"CUMPLE"</formula>
    </cfRule>
  </conditionalFormatting>
  <conditionalFormatting sqref="J368">
    <cfRule type="cellIs" dxfId="2738" priority="2975" operator="equal">
      <formula>"NO CUMPLE"</formula>
    </cfRule>
    <cfRule type="cellIs" dxfId="2737" priority="2976" operator="equal">
      <formula>"CUMPLE"</formula>
    </cfRule>
  </conditionalFormatting>
  <conditionalFormatting sqref="J369:J370">
    <cfRule type="cellIs" dxfId="2736" priority="2973" operator="equal">
      <formula>"NO CUMPLE"</formula>
    </cfRule>
    <cfRule type="cellIs" dxfId="2735" priority="2974" operator="equal">
      <formula>"CUMPLE"</formula>
    </cfRule>
  </conditionalFormatting>
  <conditionalFormatting sqref="J371">
    <cfRule type="cellIs" dxfId="2734" priority="2971" operator="equal">
      <formula>"NO CUMPLE"</formula>
    </cfRule>
    <cfRule type="cellIs" dxfId="2733" priority="2972" operator="equal">
      <formula>"CUMPLE"</formula>
    </cfRule>
  </conditionalFormatting>
  <conditionalFormatting sqref="J372:J373">
    <cfRule type="cellIs" dxfId="2732" priority="2969" operator="equal">
      <formula>"NO CUMPLE"</formula>
    </cfRule>
    <cfRule type="cellIs" dxfId="2731" priority="2970" operator="equal">
      <formula>"CUMPLE"</formula>
    </cfRule>
  </conditionalFormatting>
  <conditionalFormatting sqref="J374">
    <cfRule type="cellIs" dxfId="2730" priority="2967" operator="equal">
      <formula>"NO CUMPLE"</formula>
    </cfRule>
    <cfRule type="cellIs" dxfId="2729" priority="2968" operator="equal">
      <formula>"CUMPLE"</formula>
    </cfRule>
  </conditionalFormatting>
  <conditionalFormatting sqref="J375:J376">
    <cfRule type="cellIs" dxfId="2728" priority="2965" operator="equal">
      <formula>"NO CUMPLE"</formula>
    </cfRule>
    <cfRule type="cellIs" dxfId="2727" priority="2966" operator="equal">
      <formula>"CUMPLE"</formula>
    </cfRule>
  </conditionalFormatting>
  <conditionalFormatting sqref="J377">
    <cfRule type="cellIs" dxfId="2726" priority="2963" operator="equal">
      <formula>"NO CUMPLE"</formula>
    </cfRule>
    <cfRule type="cellIs" dxfId="2725" priority="2964" operator="equal">
      <formula>"CUMPLE"</formula>
    </cfRule>
  </conditionalFormatting>
  <conditionalFormatting sqref="J378:J379">
    <cfRule type="cellIs" dxfId="2724" priority="2961" operator="equal">
      <formula>"NO CUMPLE"</formula>
    </cfRule>
    <cfRule type="cellIs" dxfId="2723" priority="2962" operator="equal">
      <formula>"CUMPLE"</formula>
    </cfRule>
  </conditionalFormatting>
  <conditionalFormatting sqref="J387">
    <cfRule type="cellIs" dxfId="2722" priority="2959" operator="equal">
      <formula>"NO CUMPLE"</formula>
    </cfRule>
    <cfRule type="cellIs" dxfId="2721" priority="2960" operator="equal">
      <formula>"CUMPLE"</formula>
    </cfRule>
  </conditionalFormatting>
  <conditionalFormatting sqref="J388:J389">
    <cfRule type="cellIs" dxfId="2720" priority="2957" operator="equal">
      <formula>"NO CUMPLE"</formula>
    </cfRule>
    <cfRule type="cellIs" dxfId="2719" priority="2958" operator="equal">
      <formula>"CUMPLE"</formula>
    </cfRule>
  </conditionalFormatting>
  <conditionalFormatting sqref="J390">
    <cfRule type="cellIs" dxfId="2718" priority="2955" operator="equal">
      <formula>"NO CUMPLE"</formula>
    </cfRule>
    <cfRule type="cellIs" dxfId="2717" priority="2956" operator="equal">
      <formula>"CUMPLE"</formula>
    </cfRule>
  </conditionalFormatting>
  <conditionalFormatting sqref="J391:J392">
    <cfRule type="cellIs" dxfId="2716" priority="2953" operator="equal">
      <formula>"NO CUMPLE"</formula>
    </cfRule>
    <cfRule type="cellIs" dxfId="2715" priority="2954" operator="equal">
      <formula>"CUMPLE"</formula>
    </cfRule>
  </conditionalFormatting>
  <conditionalFormatting sqref="J393">
    <cfRule type="cellIs" dxfId="2714" priority="2951" operator="equal">
      <formula>"NO CUMPLE"</formula>
    </cfRule>
    <cfRule type="cellIs" dxfId="2713" priority="2952" operator="equal">
      <formula>"CUMPLE"</formula>
    </cfRule>
  </conditionalFormatting>
  <conditionalFormatting sqref="J394:J395">
    <cfRule type="cellIs" dxfId="2712" priority="2949" operator="equal">
      <formula>"NO CUMPLE"</formula>
    </cfRule>
    <cfRule type="cellIs" dxfId="2711" priority="2950" operator="equal">
      <formula>"CUMPLE"</formula>
    </cfRule>
  </conditionalFormatting>
  <conditionalFormatting sqref="J396">
    <cfRule type="cellIs" dxfId="2710" priority="2947" operator="equal">
      <formula>"NO CUMPLE"</formula>
    </cfRule>
    <cfRule type="cellIs" dxfId="2709" priority="2948" operator="equal">
      <formula>"CUMPLE"</formula>
    </cfRule>
  </conditionalFormatting>
  <conditionalFormatting sqref="J397:J398">
    <cfRule type="cellIs" dxfId="2708" priority="2945" operator="equal">
      <formula>"NO CUMPLE"</formula>
    </cfRule>
    <cfRule type="cellIs" dxfId="2707" priority="2946" operator="equal">
      <formula>"CUMPLE"</formula>
    </cfRule>
  </conditionalFormatting>
  <conditionalFormatting sqref="J399">
    <cfRule type="cellIs" dxfId="2706" priority="2943" operator="equal">
      <formula>"NO CUMPLE"</formula>
    </cfRule>
    <cfRule type="cellIs" dxfId="2705" priority="2944" operator="equal">
      <formula>"CUMPLE"</formula>
    </cfRule>
  </conditionalFormatting>
  <conditionalFormatting sqref="J400:J401">
    <cfRule type="cellIs" dxfId="2704" priority="2941" operator="equal">
      <formula>"NO CUMPLE"</formula>
    </cfRule>
    <cfRule type="cellIs" dxfId="2703" priority="2942" operator="equal">
      <formula>"CUMPLE"</formula>
    </cfRule>
  </conditionalFormatting>
  <conditionalFormatting sqref="J409">
    <cfRule type="cellIs" dxfId="2702" priority="2939" operator="equal">
      <formula>"NO CUMPLE"</formula>
    </cfRule>
    <cfRule type="cellIs" dxfId="2701" priority="2940" operator="equal">
      <formula>"CUMPLE"</formula>
    </cfRule>
  </conditionalFormatting>
  <conditionalFormatting sqref="J410:J411">
    <cfRule type="cellIs" dxfId="2700" priority="2937" operator="equal">
      <formula>"NO CUMPLE"</formula>
    </cfRule>
    <cfRule type="cellIs" dxfId="2699" priority="2938" operator="equal">
      <formula>"CUMPLE"</formula>
    </cfRule>
  </conditionalFormatting>
  <conditionalFormatting sqref="J412">
    <cfRule type="cellIs" dxfId="2698" priority="2935" operator="equal">
      <formula>"NO CUMPLE"</formula>
    </cfRule>
    <cfRule type="cellIs" dxfId="2697" priority="2936" operator="equal">
      <formula>"CUMPLE"</formula>
    </cfRule>
  </conditionalFormatting>
  <conditionalFormatting sqref="J413:J414">
    <cfRule type="cellIs" dxfId="2696" priority="2933" operator="equal">
      <formula>"NO CUMPLE"</formula>
    </cfRule>
    <cfRule type="cellIs" dxfId="2695" priority="2934" operator="equal">
      <formula>"CUMPLE"</formula>
    </cfRule>
  </conditionalFormatting>
  <conditionalFormatting sqref="J415">
    <cfRule type="cellIs" dxfId="2694" priority="2931" operator="equal">
      <formula>"NO CUMPLE"</formula>
    </cfRule>
    <cfRule type="cellIs" dxfId="2693" priority="2932" operator="equal">
      <formula>"CUMPLE"</formula>
    </cfRule>
  </conditionalFormatting>
  <conditionalFormatting sqref="J416:J417">
    <cfRule type="cellIs" dxfId="2692" priority="2929" operator="equal">
      <formula>"NO CUMPLE"</formula>
    </cfRule>
    <cfRule type="cellIs" dxfId="2691" priority="2930" operator="equal">
      <formula>"CUMPLE"</formula>
    </cfRule>
  </conditionalFormatting>
  <conditionalFormatting sqref="J418">
    <cfRule type="cellIs" dxfId="2690" priority="2927" operator="equal">
      <formula>"NO CUMPLE"</formula>
    </cfRule>
    <cfRule type="cellIs" dxfId="2689" priority="2928" operator="equal">
      <formula>"CUMPLE"</formula>
    </cfRule>
  </conditionalFormatting>
  <conditionalFormatting sqref="J419:J420">
    <cfRule type="cellIs" dxfId="2688" priority="2925" operator="equal">
      <formula>"NO CUMPLE"</formula>
    </cfRule>
    <cfRule type="cellIs" dxfId="2687" priority="2926" operator="equal">
      <formula>"CUMPLE"</formula>
    </cfRule>
  </conditionalFormatting>
  <conditionalFormatting sqref="J421">
    <cfRule type="cellIs" dxfId="2686" priority="2923" operator="equal">
      <formula>"NO CUMPLE"</formula>
    </cfRule>
    <cfRule type="cellIs" dxfId="2685" priority="2924" operator="equal">
      <formula>"CUMPLE"</formula>
    </cfRule>
  </conditionalFormatting>
  <conditionalFormatting sqref="J422:J423">
    <cfRule type="cellIs" dxfId="2684" priority="2921" operator="equal">
      <formula>"NO CUMPLE"</formula>
    </cfRule>
    <cfRule type="cellIs" dxfId="2683" priority="2922" operator="equal">
      <formula>"CUMPLE"</formula>
    </cfRule>
  </conditionalFormatting>
  <conditionalFormatting sqref="J431">
    <cfRule type="cellIs" dxfId="2682" priority="2919" operator="equal">
      <formula>"NO CUMPLE"</formula>
    </cfRule>
    <cfRule type="cellIs" dxfId="2681" priority="2920" operator="equal">
      <formula>"CUMPLE"</formula>
    </cfRule>
  </conditionalFormatting>
  <conditionalFormatting sqref="J432:J433">
    <cfRule type="cellIs" dxfId="2680" priority="2917" operator="equal">
      <formula>"NO CUMPLE"</formula>
    </cfRule>
    <cfRule type="cellIs" dxfId="2679" priority="2918" operator="equal">
      <formula>"CUMPLE"</formula>
    </cfRule>
  </conditionalFormatting>
  <conditionalFormatting sqref="J434">
    <cfRule type="cellIs" dxfId="2678" priority="2915" operator="equal">
      <formula>"NO CUMPLE"</formula>
    </cfRule>
    <cfRule type="cellIs" dxfId="2677" priority="2916" operator="equal">
      <formula>"CUMPLE"</formula>
    </cfRule>
  </conditionalFormatting>
  <conditionalFormatting sqref="J435:J436">
    <cfRule type="cellIs" dxfId="2676" priority="2913" operator="equal">
      <formula>"NO CUMPLE"</formula>
    </cfRule>
    <cfRule type="cellIs" dxfId="2675" priority="2914" operator="equal">
      <formula>"CUMPLE"</formula>
    </cfRule>
  </conditionalFormatting>
  <conditionalFormatting sqref="J437">
    <cfRule type="cellIs" dxfId="2674" priority="2911" operator="equal">
      <formula>"NO CUMPLE"</formula>
    </cfRule>
    <cfRule type="cellIs" dxfId="2673" priority="2912" operator="equal">
      <formula>"CUMPLE"</formula>
    </cfRule>
  </conditionalFormatting>
  <conditionalFormatting sqref="J438:J439">
    <cfRule type="cellIs" dxfId="2672" priority="2909" operator="equal">
      <formula>"NO CUMPLE"</formula>
    </cfRule>
    <cfRule type="cellIs" dxfId="2671" priority="2910" operator="equal">
      <formula>"CUMPLE"</formula>
    </cfRule>
  </conditionalFormatting>
  <conditionalFormatting sqref="J440">
    <cfRule type="cellIs" dxfId="2670" priority="2907" operator="equal">
      <formula>"NO CUMPLE"</formula>
    </cfRule>
    <cfRule type="cellIs" dxfId="2669" priority="2908" operator="equal">
      <formula>"CUMPLE"</formula>
    </cfRule>
  </conditionalFormatting>
  <conditionalFormatting sqref="J441:J442">
    <cfRule type="cellIs" dxfId="2668" priority="2905" operator="equal">
      <formula>"NO CUMPLE"</formula>
    </cfRule>
    <cfRule type="cellIs" dxfId="2667" priority="2906" operator="equal">
      <formula>"CUMPLE"</formula>
    </cfRule>
  </conditionalFormatting>
  <conditionalFormatting sqref="J443">
    <cfRule type="cellIs" dxfId="2666" priority="2903" operator="equal">
      <formula>"NO CUMPLE"</formula>
    </cfRule>
    <cfRule type="cellIs" dxfId="2665" priority="2904" operator="equal">
      <formula>"CUMPLE"</formula>
    </cfRule>
  </conditionalFormatting>
  <conditionalFormatting sqref="J444:J445">
    <cfRule type="cellIs" dxfId="2664" priority="2901" operator="equal">
      <formula>"NO CUMPLE"</formula>
    </cfRule>
    <cfRule type="cellIs" dxfId="2663" priority="2902" operator="equal">
      <formula>"CUMPLE"</formula>
    </cfRule>
  </conditionalFormatting>
  <conditionalFormatting sqref="J453">
    <cfRule type="cellIs" dxfId="2662" priority="2899" operator="equal">
      <formula>"NO CUMPLE"</formula>
    </cfRule>
    <cfRule type="cellIs" dxfId="2661" priority="2900" operator="equal">
      <formula>"CUMPLE"</formula>
    </cfRule>
  </conditionalFormatting>
  <conditionalFormatting sqref="J454:J455">
    <cfRule type="cellIs" dxfId="2660" priority="2897" operator="equal">
      <formula>"NO CUMPLE"</formula>
    </cfRule>
    <cfRule type="cellIs" dxfId="2659" priority="2898" operator="equal">
      <formula>"CUMPLE"</formula>
    </cfRule>
  </conditionalFormatting>
  <conditionalFormatting sqref="J456">
    <cfRule type="cellIs" dxfId="2658" priority="2895" operator="equal">
      <formula>"NO CUMPLE"</formula>
    </cfRule>
    <cfRule type="cellIs" dxfId="2657" priority="2896" operator="equal">
      <formula>"CUMPLE"</formula>
    </cfRule>
  </conditionalFormatting>
  <conditionalFormatting sqref="J457:J458">
    <cfRule type="cellIs" dxfId="2656" priority="2893" operator="equal">
      <formula>"NO CUMPLE"</formula>
    </cfRule>
    <cfRule type="cellIs" dxfId="2655" priority="2894" operator="equal">
      <formula>"CUMPLE"</formula>
    </cfRule>
  </conditionalFormatting>
  <conditionalFormatting sqref="J459">
    <cfRule type="cellIs" dxfId="2654" priority="2891" operator="equal">
      <formula>"NO CUMPLE"</formula>
    </cfRule>
    <cfRule type="cellIs" dxfId="2653" priority="2892" operator="equal">
      <formula>"CUMPLE"</formula>
    </cfRule>
  </conditionalFormatting>
  <conditionalFormatting sqref="J460:J461">
    <cfRule type="cellIs" dxfId="2652" priority="2889" operator="equal">
      <formula>"NO CUMPLE"</formula>
    </cfRule>
    <cfRule type="cellIs" dxfId="2651" priority="2890" operator="equal">
      <formula>"CUMPLE"</formula>
    </cfRule>
  </conditionalFormatting>
  <conditionalFormatting sqref="J462">
    <cfRule type="cellIs" dxfId="2650" priority="2887" operator="equal">
      <formula>"NO CUMPLE"</formula>
    </cfRule>
    <cfRule type="cellIs" dxfId="2649" priority="2888" operator="equal">
      <formula>"CUMPLE"</formula>
    </cfRule>
  </conditionalFormatting>
  <conditionalFormatting sqref="J463:J464">
    <cfRule type="cellIs" dxfId="2648" priority="2885" operator="equal">
      <formula>"NO CUMPLE"</formula>
    </cfRule>
    <cfRule type="cellIs" dxfId="2647" priority="2886" operator="equal">
      <formula>"CUMPLE"</formula>
    </cfRule>
  </conditionalFormatting>
  <conditionalFormatting sqref="J465">
    <cfRule type="cellIs" dxfId="2646" priority="2883" operator="equal">
      <formula>"NO CUMPLE"</formula>
    </cfRule>
    <cfRule type="cellIs" dxfId="2645" priority="2884" operator="equal">
      <formula>"CUMPLE"</formula>
    </cfRule>
  </conditionalFormatting>
  <conditionalFormatting sqref="J466:J467">
    <cfRule type="cellIs" dxfId="2644" priority="2881" operator="equal">
      <formula>"NO CUMPLE"</formula>
    </cfRule>
    <cfRule type="cellIs" dxfId="2643" priority="2882" operator="equal">
      <formula>"CUMPLE"</formula>
    </cfRule>
  </conditionalFormatting>
  <conditionalFormatting sqref="K475">
    <cfRule type="expression" dxfId="2642" priority="2879">
      <formula>J475="NO CUMPLE"</formula>
    </cfRule>
    <cfRule type="expression" dxfId="2641" priority="2880">
      <formula>J475="CUMPLE"</formula>
    </cfRule>
  </conditionalFormatting>
  <conditionalFormatting sqref="M475">
    <cfRule type="expression" dxfId="2640" priority="2877">
      <formula>L475="NO CUMPLE"</formula>
    </cfRule>
    <cfRule type="expression" dxfId="2639" priority="2878">
      <formula>L475="CUMPLE"</formula>
    </cfRule>
  </conditionalFormatting>
  <conditionalFormatting sqref="J475">
    <cfRule type="cellIs" dxfId="2638" priority="2875" operator="equal">
      <formula>"NO CUMPLE"</formula>
    </cfRule>
    <cfRule type="cellIs" dxfId="2637" priority="2876" operator="equal">
      <formula>"CUMPLE"</formula>
    </cfRule>
  </conditionalFormatting>
  <conditionalFormatting sqref="L475:L477">
    <cfRule type="cellIs" dxfId="2636" priority="2873" operator="equal">
      <formula>"NO CUMPLE"</formula>
    </cfRule>
    <cfRule type="cellIs" dxfId="2635" priority="2874" operator="equal">
      <formula>"CUMPLE"</formula>
    </cfRule>
  </conditionalFormatting>
  <conditionalFormatting sqref="K476:K477">
    <cfRule type="expression" dxfId="2634" priority="2871">
      <formula>J476="NO CUMPLE"</formula>
    </cfRule>
    <cfRule type="expression" dxfId="2633" priority="2872">
      <formula>J476="CUMPLE"</formula>
    </cfRule>
  </conditionalFormatting>
  <conditionalFormatting sqref="J476:J477">
    <cfRule type="cellIs" dxfId="2632" priority="2869" operator="equal">
      <formula>"NO CUMPLE"</formula>
    </cfRule>
    <cfRule type="cellIs" dxfId="2631" priority="2870" operator="equal">
      <formula>"CUMPLE"</formula>
    </cfRule>
  </conditionalFormatting>
  <conditionalFormatting sqref="M476">
    <cfRule type="expression" dxfId="2630" priority="2867">
      <formula>L476="NO CUMPLE"</formula>
    </cfRule>
    <cfRule type="expression" dxfId="2629" priority="2868">
      <formula>L476="CUMPLE"</formula>
    </cfRule>
  </conditionalFormatting>
  <conditionalFormatting sqref="K478">
    <cfRule type="expression" dxfId="2628" priority="2865">
      <formula>J478="NO CUMPLE"</formula>
    </cfRule>
    <cfRule type="expression" dxfId="2627" priority="2866">
      <formula>J478="CUMPLE"</formula>
    </cfRule>
  </conditionalFormatting>
  <conditionalFormatting sqref="M478">
    <cfRule type="expression" dxfId="2626" priority="2863">
      <formula>L478="NO CUMPLE"</formula>
    </cfRule>
    <cfRule type="expression" dxfId="2625" priority="2864">
      <formula>L478="CUMPLE"</formula>
    </cfRule>
  </conditionalFormatting>
  <conditionalFormatting sqref="J478">
    <cfRule type="cellIs" dxfId="2624" priority="2861" operator="equal">
      <formula>"NO CUMPLE"</formula>
    </cfRule>
    <cfRule type="cellIs" dxfId="2623" priority="2862" operator="equal">
      <formula>"CUMPLE"</formula>
    </cfRule>
  </conditionalFormatting>
  <conditionalFormatting sqref="L478:L480">
    <cfRule type="cellIs" dxfId="2622" priority="2859" operator="equal">
      <formula>"NO CUMPLE"</formula>
    </cfRule>
    <cfRule type="cellIs" dxfId="2621" priority="2860" operator="equal">
      <formula>"CUMPLE"</formula>
    </cfRule>
  </conditionalFormatting>
  <conditionalFormatting sqref="K479:K480">
    <cfRule type="expression" dxfId="2620" priority="2857">
      <formula>J479="NO CUMPLE"</formula>
    </cfRule>
    <cfRule type="expression" dxfId="2619" priority="2858">
      <formula>J479="CUMPLE"</formula>
    </cfRule>
  </conditionalFormatting>
  <conditionalFormatting sqref="J479:J480">
    <cfRule type="cellIs" dxfId="2618" priority="2855" operator="equal">
      <formula>"NO CUMPLE"</formula>
    </cfRule>
    <cfRule type="cellIs" dxfId="2617" priority="2856" operator="equal">
      <formula>"CUMPLE"</formula>
    </cfRule>
  </conditionalFormatting>
  <conditionalFormatting sqref="M479">
    <cfRule type="expression" dxfId="2616" priority="2853">
      <formula>L479="NO CUMPLE"</formula>
    </cfRule>
    <cfRule type="expression" dxfId="2615" priority="2854">
      <formula>L479="CUMPLE"</formula>
    </cfRule>
  </conditionalFormatting>
  <conditionalFormatting sqref="K481">
    <cfRule type="expression" dxfId="2614" priority="2851">
      <formula>J481="NO CUMPLE"</formula>
    </cfRule>
    <cfRule type="expression" dxfId="2613" priority="2852">
      <formula>J481="CUMPLE"</formula>
    </cfRule>
  </conditionalFormatting>
  <conditionalFormatting sqref="M481">
    <cfRule type="expression" dxfId="2612" priority="2849">
      <formula>L481="NO CUMPLE"</formula>
    </cfRule>
    <cfRule type="expression" dxfId="2611" priority="2850">
      <formula>L481="CUMPLE"</formula>
    </cfRule>
  </conditionalFormatting>
  <conditionalFormatting sqref="J481">
    <cfRule type="cellIs" dxfId="2610" priority="2847" operator="equal">
      <formula>"NO CUMPLE"</formula>
    </cfRule>
    <cfRule type="cellIs" dxfId="2609" priority="2848" operator="equal">
      <formula>"CUMPLE"</formula>
    </cfRule>
  </conditionalFormatting>
  <conditionalFormatting sqref="L481:L483">
    <cfRule type="cellIs" dxfId="2608" priority="2845" operator="equal">
      <formula>"NO CUMPLE"</formula>
    </cfRule>
    <cfRule type="cellIs" dxfId="2607" priority="2846" operator="equal">
      <formula>"CUMPLE"</formula>
    </cfRule>
  </conditionalFormatting>
  <conditionalFormatting sqref="K482:K483">
    <cfRule type="expression" dxfId="2606" priority="2843">
      <formula>J482="NO CUMPLE"</formula>
    </cfRule>
    <cfRule type="expression" dxfId="2605" priority="2844">
      <formula>J482="CUMPLE"</formula>
    </cfRule>
  </conditionalFormatting>
  <conditionalFormatting sqref="J482:J483">
    <cfRule type="cellIs" dxfId="2604" priority="2841" operator="equal">
      <formula>"NO CUMPLE"</formula>
    </cfRule>
    <cfRule type="cellIs" dxfId="2603" priority="2842" operator="equal">
      <formula>"CUMPLE"</formula>
    </cfRule>
  </conditionalFormatting>
  <conditionalFormatting sqref="M482">
    <cfRule type="expression" dxfId="2602" priority="2839">
      <formula>L482="NO CUMPLE"</formula>
    </cfRule>
    <cfRule type="expression" dxfId="2601" priority="2840">
      <formula>L482="CUMPLE"</formula>
    </cfRule>
  </conditionalFormatting>
  <conditionalFormatting sqref="K484">
    <cfRule type="expression" dxfId="2600" priority="2837">
      <formula>J484="NO CUMPLE"</formula>
    </cfRule>
    <cfRule type="expression" dxfId="2599" priority="2838">
      <formula>J484="CUMPLE"</formula>
    </cfRule>
  </conditionalFormatting>
  <conditionalFormatting sqref="M484">
    <cfRule type="expression" dxfId="2598" priority="2835">
      <formula>L484="NO CUMPLE"</formula>
    </cfRule>
    <cfRule type="expression" dxfId="2597" priority="2836">
      <formula>L484="CUMPLE"</formula>
    </cfRule>
  </conditionalFormatting>
  <conditionalFormatting sqref="J484">
    <cfRule type="cellIs" dxfId="2596" priority="2833" operator="equal">
      <formula>"NO CUMPLE"</formula>
    </cfRule>
    <cfRule type="cellIs" dxfId="2595" priority="2834" operator="equal">
      <formula>"CUMPLE"</formula>
    </cfRule>
  </conditionalFormatting>
  <conditionalFormatting sqref="L484:L486">
    <cfRule type="cellIs" dxfId="2594" priority="2831" operator="equal">
      <formula>"NO CUMPLE"</formula>
    </cfRule>
    <cfRule type="cellIs" dxfId="2593" priority="2832" operator="equal">
      <formula>"CUMPLE"</formula>
    </cfRule>
  </conditionalFormatting>
  <conditionalFormatting sqref="K485:K486">
    <cfRule type="expression" dxfId="2592" priority="2829">
      <formula>J485="NO CUMPLE"</formula>
    </cfRule>
    <cfRule type="expression" dxfId="2591" priority="2830">
      <formula>J485="CUMPLE"</formula>
    </cfRule>
  </conditionalFormatting>
  <conditionalFormatting sqref="J485:J486">
    <cfRule type="cellIs" dxfId="2590" priority="2827" operator="equal">
      <formula>"NO CUMPLE"</formula>
    </cfRule>
    <cfRule type="cellIs" dxfId="2589" priority="2828" operator="equal">
      <formula>"CUMPLE"</formula>
    </cfRule>
  </conditionalFormatting>
  <conditionalFormatting sqref="M485">
    <cfRule type="expression" dxfId="2588" priority="2825">
      <formula>L485="NO CUMPLE"</formula>
    </cfRule>
    <cfRule type="expression" dxfId="2587" priority="2826">
      <formula>L485="CUMPLE"</formula>
    </cfRule>
  </conditionalFormatting>
  <conditionalFormatting sqref="K487">
    <cfRule type="expression" dxfId="2586" priority="2823">
      <formula>J487="NO CUMPLE"</formula>
    </cfRule>
    <cfRule type="expression" dxfId="2585" priority="2824">
      <formula>J487="CUMPLE"</formula>
    </cfRule>
  </conditionalFormatting>
  <conditionalFormatting sqref="M487">
    <cfRule type="expression" dxfId="2584" priority="2821">
      <formula>L487="NO CUMPLE"</formula>
    </cfRule>
    <cfRule type="expression" dxfId="2583" priority="2822">
      <formula>L487="CUMPLE"</formula>
    </cfRule>
  </conditionalFormatting>
  <conditionalFormatting sqref="J487">
    <cfRule type="cellIs" dxfId="2582" priority="2819" operator="equal">
      <formula>"NO CUMPLE"</formula>
    </cfRule>
    <cfRule type="cellIs" dxfId="2581" priority="2820" operator="equal">
      <formula>"CUMPLE"</formula>
    </cfRule>
  </conditionalFormatting>
  <conditionalFormatting sqref="L487:L489">
    <cfRule type="cellIs" dxfId="2580" priority="2817" operator="equal">
      <formula>"NO CUMPLE"</formula>
    </cfRule>
    <cfRule type="cellIs" dxfId="2579" priority="2818" operator="equal">
      <formula>"CUMPLE"</formula>
    </cfRule>
  </conditionalFormatting>
  <conditionalFormatting sqref="K488:K489">
    <cfRule type="expression" dxfId="2578" priority="2815">
      <formula>J488="NO CUMPLE"</formula>
    </cfRule>
    <cfRule type="expression" dxfId="2577" priority="2816">
      <formula>J488="CUMPLE"</formula>
    </cfRule>
  </conditionalFormatting>
  <conditionalFormatting sqref="J488:J489">
    <cfRule type="cellIs" dxfId="2576" priority="2813" operator="equal">
      <formula>"NO CUMPLE"</formula>
    </cfRule>
    <cfRule type="cellIs" dxfId="2575" priority="2814" operator="equal">
      <formula>"CUMPLE"</formula>
    </cfRule>
  </conditionalFormatting>
  <conditionalFormatting sqref="M488">
    <cfRule type="expression" dxfId="2574" priority="2811">
      <formula>L488="NO CUMPLE"</formula>
    </cfRule>
    <cfRule type="expression" dxfId="2573" priority="2812">
      <formula>L488="CUMPLE"</formula>
    </cfRule>
  </conditionalFormatting>
  <conditionalFormatting sqref="K497">
    <cfRule type="expression" dxfId="2572" priority="2809">
      <formula>J497="NO CUMPLE"</formula>
    </cfRule>
    <cfRule type="expression" dxfId="2571" priority="2810">
      <formula>J497="CUMPLE"</formula>
    </cfRule>
  </conditionalFormatting>
  <conditionalFormatting sqref="M497">
    <cfRule type="expression" dxfId="2570" priority="2807">
      <formula>L497="NO CUMPLE"</formula>
    </cfRule>
    <cfRule type="expression" dxfId="2569" priority="2808">
      <formula>L497="CUMPLE"</formula>
    </cfRule>
  </conditionalFormatting>
  <conditionalFormatting sqref="J497">
    <cfRule type="cellIs" dxfId="2568" priority="2805" operator="equal">
      <formula>"NO CUMPLE"</formula>
    </cfRule>
    <cfRule type="cellIs" dxfId="2567" priority="2806" operator="equal">
      <formula>"CUMPLE"</formula>
    </cfRule>
  </conditionalFormatting>
  <conditionalFormatting sqref="L497:L499">
    <cfRule type="cellIs" dxfId="2566" priority="2803" operator="equal">
      <formula>"NO CUMPLE"</formula>
    </cfRule>
    <cfRule type="cellIs" dxfId="2565" priority="2804" operator="equal">
      <formula>"CUMPLE"</formula>
    </cfRule>
  </conditionalFormatting>
  <conditionalFormatting sqref="K498:K499">
    <cfRule type="expression" dxfId="2564" priority="2801">
      <formula>J498="NO CUMPLE"</formula>
    </cfRule>
    <cfRule type="expression" dxfId="2563" priority="2802">
      <formula>J498="CUMPLE"</formula>
    </cfRule>
  </conditionalFormatting>
  <conditionalFormatting sqref="J498:J499">
    <cfRule type="cellIs" dxfId="2562" priority="2799" operator="equal">
      <formula>"NO CUMPLE"</formula>
    </cfRule>
    <cfRule type="cellIs" dxfId="2561" priority="2800" operator="equal">
      <formula>"CUMPLE"</formula>
    </cfRule>
  </conditionalFormatting>
  <conditionalFormatting sqref="M498">
    <cfRule type="expression" dxfId="2560" priority="2797">
      <formula>L498="NO CUMPLE"</formula>
    </cfRule>
    <cfRule type="expression" dxfId="2559" priority="2798">
      <formula>L498="CUMPLE"</formula>
    </cfRule>
  </conditionalFormatting>
  <conditionalFormatting sqref="K500">
    <cfRule type="expression" dxfId="2558" priority="2795">
      <formula>J500="NO CUMPLE"</formula>
    </cfRule>
    <cfRule type="expression" dxfId="2557" priority="2796">
      <formula>J500="CUMPLE"</formula>
    </cfRule>
  </conditionalFormatting>
  <conditionalFormatting sqref="M500">
    <cfRule type="expression" dxfId="2556" priority="2793">
      <formula>L500="NO CUMPLE"</formula>
    </cfRule>
    <cfRule type="expression" dxfId="2555" priority="2794">
      <formula>L500="CUMPLE"</formula>
    </cfRule>
  </conditionalFormatting>
  <conditionalFormatting sqref="J500">
    <cfRule type="cellIs" dxfId="2554" priority="2791" operator="equal">
      <formula>"NO CUMPLE"</formula>
    </cfRule>
    <cfRule type="cellIs" dxfId="2553" priority="2792" operator="equal">
      <formula>"CUMPLE"</formula>
    </cfRule>
  </conditionalFormatting>
  <conditionalFormatting sqref="L500:L502">
    <cfRule type="cellIs" dxfId="2552" priority="2789" operator="equal">
      <formula>"NO CUMPLE"</formula>
    </cfRule>
    <cfRule type="cellIs" dxfId="2551" priority="2790" operator="equal">
      <formula>"CUMPLE"</formula>
    </cfRule>
  </conditionalFormatting>
  <conditionalFormatting sqref="K501:K502">
    <cfRule type="expression" dxfId="2550" priority="2787">
      <formula>J501="NO CUMPLE"</formula>
    </cfRule>
    <cfRule type="expression" dxfId="2549" priority="2788">
      <formula>J501="CUMPLE"</formula>
    </cfRule>
  </conditionalFormatting>
  <conditionalFormatting sqref="J501:J502">
    <cfRule type="cellIs" dxfId="2548" priority="2785" operator="equal">
      <formula>"NO CUMPLE"</formula>
    </cfRule>
    <cfRule type="cellIs" dxfId="2547" priority="2786" operator="equal">
      <formula>"CUMPLE"</formula>
    </cfRule>
  </conditionalFormatting>
  <conditionalFormatting sqref="M501">
    <cfRule type="expression" dxfId="2546" priority="2783">
      <formula>L501="NO CUMPLE"</formula>
    </cfRule>
    <cfRule type="expression" dxfId="2545" priority="2784">
      <formula>L501="CUMPLE"</formula>
    </cfRule>
  </conditionalFormatting>
  <conditionalFormatting sqref="K503">
    <cfRule type="expression" dxfId="2544" priority="2781">
      <formula>J503="NO CUMPLE"</formula>
    </cfRule>
    <cfRule type="expression" dxfId="2543" priority="2782">
      <formula>J503="CUMPLE"</formula>
    </cfRule>
  </conditionalFormatting>
  <conditionalFormatting sqref="M503">
    <cfRule type="expression" dxfId="2542" priority="2779">
      <formula>L503="NO CUMPLE"</formula>
    </cfRule>
    <cfRule type="expression" dxfId="2541" priority="2780">
      <formula>L503="CUMPLE"</formula>
    </cfRule>
  </conditionalFormatting>
  <conditionalFormatting sqref="J503">
    <cfRule type="cellIs" dxfId="2540" priority="2777" operator="equal">
      <formula>"NO CUMPLE"</formula>
    </cfRule>
    <cfRule type="cellIs" dxfId="2539" priority="2778" operator="equal">
      <formula>"CUMPLE"</formula>
    </cfRule>
  </conditionalFormatting>
  <conditionalFormatting sqref="L503:L505">
    <cfRule type="cellIs" dxfId="2538" priority="2775" operator="equal">
      <formula>"NO CUMPLE"</formula>
    </cfRule>
    <cfRule type="cellIs" dxfId="2537" priority="2776" operator="equal">
      <formula>"CUMPLE"</formula>
    </cfRule>
  </conditionalFormatting>
  <conditionalFormatting sqref="K504:K505">
    <cfRule type="expression" dxfId="2536" priority="2773">
      <formula>J504="NO CUMPLE"</formula>
    </cfRule>
    <cfRule type="expression" dxfId="2535" priority="2774">
      <formula>J504="CUMPLE"</formula>
    </cfRule>
  </conditionalFormatting>
  <conditionalFormatting sqref="J504:J505">
    <cfRule type="cellIs" dxfId="2534" priority="2771" operator="equal">
      <formula>"NO CUMPLE"</formula>
    </cfRule>
    <cfRule type="cellIs" dxfId="2533" priority="2772" operator="equal">
      <formula>"CUMPLE"</formula>
    </cfRule>
  </conditionalFormatting>
  <conditionalFormatting sqref="M504">
    <cfRule type="expression" dxfId="2532" priority="2769">
      <formula>L504="NO CUMPLE"</formula>
    </cfRule>
    <cfRule type="expression" dxfId="2531" priority="2770">
      <formula>L504="CUMPLE"</formula>
    </cfRule>
  </conditionalFormatting>
  <conditionalFormatting sqref="K506">
    <cfRule type="expression" dxfId="2530" priority="2767">
      <formula>J506="NO CUMPLE"</formula>
    </cfRule>
    <cfRule type="expression" dxfId="2529" priority="2768">
      <formula>J506="CUMPLE"</formula>
    </cfRule>
  </conditionalFormatting>
  <conditionalFormatting sqref="M506">
    <cfRule type="expression" dxfId="2528" priority="2765">
      <formula>L506="NO CUMPLE"</formula>
    </cfRule>
    <cfRule type="expression" dxfId="2527" priority="2766">
      <formula>L506="CUMPLE"</formula>
    </cfRule>
  </conditionalFormatting>
  <conditionalFormatting sqref="J506">
    <cfRule type="cellIs" dxfId="2526" priority="2763" operator="equal">
      <formula>"NO CUMPLE"</formula>
    </cfRule>
    <cfRule type="cellIs" dxfId="2525" priority="2764" operator="equal">
      <formula>"CUMPLE"</formula>
    </cfRule>
  </conditionalFormatting>
  <conditionalFormatting sqref="L506:L508">
    <cfRule type="cellIs" dxfId="2524" priority="2761" operator="equal">
      <formula>"NO CUMPLE"</formula>
    </cfRule>
    <cfRule type="cellIs" dxfId="2523" priority="2762" operator="equal">
      <formula>"CUMPLE"</formula>
    </cfRule>
  </conditionalFormatting>
  <conditionalFormatting sqref="K507:K508">
    <cfRule type="expression" dxfId="2522" priority="2759">
      <formula>J507="NO CUMPLE"</formula>
    </cfRule>
    <cfRule type="expression" dxfId="2521" priority="2760">
      <formula>J507="CUMPLE"</formula>
    </cfRule>
  </conditionalFormatting>
  <conditionalFormatting sqref="J507:J508">
    <cfRule type="cellIs" dxfId="2520" priority="2757" operator="equal">
      <formula>"NO CUMPLE"</formula>
    </cfRule>
    <cfRule type="cellIs" dxfId="2519" priority="2758" operator="equal">
      <formula>"CUMPLE"</formula>
    </cfRule>
  </conditionalFormatting>
  <conditionalFormatting sqref="M507">
    <cfRule type="expression" dxfId="2518" priority="2755">
      <formula>L507="NO CUMPLE"</formula>
    </cfRule>
    <cfRule type="expression" dxfId="2517" priority="2756">
      <formula>L507="CUMPLE"</formula>
    </cfRule>
  </conditionalFormatting>
  <conditionalFormatting sqref="K509">
    <cfRule type="expression" dxfId="2516" priority="2753">
      <formula>J509="NO CUMPLE"</formula>
    </cfRule>
    <cfRule type="expression" dxfId="2515" priority="2754">
      <formula>J509="CUMPLE"</formula>
    </cfRule>
  </conditionalFormatting>
  <conditionalFormatting sqref="M509">
    <cfRule type="expression" dxfId="2514" priority="2751">
      <formula>L509="NO CUMPLE"</formula>
    </cfRule>
    <cfRule type="expression" dxfId="2513" priority="2752">
      <formula>L509="CUMPLE"</formula>
    </cfRule>
  </conditionalFormatting>
  <conditionalFormatting sqref="J509">
    <cfRule type="cellIs" dxfId="2512" priority="2749" operator="equal">
      <formula>"NO CUMPLE"</formula>
    </cfRule>
    <cfRule type="cellIs" dxfId="2511" priority="2750" operator="equal">
      <formula>"CUMPLE"</formula>
    </cfRule>
  </conditionalFormatting>
  <conditionalFormatting sqref="L509:L511">
    <cfRule type="cellIs" dxfId="2510" priority="2747" operator="equal">
      <formula>"NO CUMPLE"</formula>
    </cfRule>
    <cfRule type="cellIs" dxfId="2509" priority="2748" operator="equal">
      <formula>"CUMPLE"</formula>
    </cfRule>
  </conditionalFormatting>
  <conditionalFormatting sqref="K510:K511">
    <cfRule type="expression" dxfId="2508" priority="2745">
      <formula>J510="NO CUMPLE"</formula>
    </cfRule>
    <cfRule type="expression" dxfId="2507" priority="2746">
      <formula>J510="CUMPLE"</formula>
    </cfRule>
  </conditionalFormatting>
  <conditionalFormatting sqref="J510:J511">
    <cfRule type="cellIs" dxfId="2506" priority="2743" operator="equal">
      <formula>"NO CUMPLE"</formula>
    </cfRule>
    <cfRule type="cellIs" dxfId="2505" priority="2744" operator="equal">
      <formula>"CUMPLE"</formula>
    </cfRule>
  </conditionalFormatting>
  <conditionalFormatting sqref="M510">
    <cfRule type="expression" dxfId="2504" priority="2741">
      <formula>L510="NO CUMPLE"</formula>
    </cfRule>
    <cfRule type="expression" dxfId="2503" priority="2742">
      <formula>L510="CUMPLE"</formula>
    </cfRule>
  </conditionalFormatting>
  <conditionalFormatting sqref="K519">
    <cfRule type="expression" dxfId="2502" priority="2739">
      <formula>J519="NO CUMPLE"</formula>
    </cfRule>
    <cfRule type="expression" dxfId="2501" priority="2740">
      <formula>J519="CUMPLE"</formula>
    </cfRule>
  </conditionalFormatting>
  <conditionalFormatting sqref="M519">
    <cfRule type="expression" dxfId="2500" priority="2737">
      <formula>L519="NO CUMPLE"</formula>
    </cfRule>
    <cfRule type="expression" dxfId="2499" priority="2738">
      <formula>L519="CUMPLE"</formula>
    </cfRule>
  </conditionalFormatting>
  <conditionalFormatting sqref="J519">
    <cfRule type="cellIs" dxfId="2498" priority="2735" operator="equal">
      <formula>"NO CUMPLE"</formula>
    </cfRule>
    <cfRule type="cellIs" dxfId="2497" priority="2736" operator="equal">
      <formula>"CUMPLE"</formula>
    </cfRule>
  </conditionalFormatting>
  <conditionalFormatting sqref="L519:L521">
    <cfRule type="cellIs" dxfId="2496" priority="2733" operator="equal">
      <formula>"NO CUMPLE"</formula>
    </cfRule>
    <cfRule type="cellIs" dxfId="2495" priority="2734" operator="equal">
      <formula>"CUMPLE"</formula>
    </cfRule>
  </conditionalFormatting>
  <conditionalFormatting sqref="K520:K521">
    <cfRule type="expression" dxfId="2494" priority="2731">
      <formula>J520="NO CUMPLE"</formula>
    </cfRule>
    <cfRule type="expression" dxfId="2493" priority="2732">
      <formula>J520="CUMPLE"</formula>
    </cfRule>
  </conditionalFormatting>
  <conditionalFormatting sqref="J520:J521">
    <cfRule type="cellIs" dxfId="2492" priority="2729" operator="equal">
      <formula>"NO CUMPLE"</formula>
    </cfRule>
    <cfRule type="cellIs" dxfId="2491" priority="2730" operator="equal">
      <formula>"CUMPLE"</formula>
    </cfRule>
  </conditionalFormatting>
  <conditionalFormatting sqref="M520">
    <cfRule type="expression" dxfId="2490" priority="2727">
      <formula>L520="NO CUMPLE"</formula>
    </cfRule>
    <cfRule type="expression" dxfId="2489" priority="2728">
      <formula>L520="CUMPLE"</formula>
    </cfRule>
  </conditionalFormatting>
  <conditionalFormatting sqref="K522">
    <cfRule type="expression" dxfId="2488" priority="2725">
      <formula>J522="NO CUMPLE"</formula>
    </cfRule>
    <cfRule type="expression" dxfId="2487" priority="2726">
      <formula>J522="CUMPLE"</formula>
    </cfRule>
  </conditionalFormatting>
  <conditionalFormatting sqref="M522">
    <cfRule type="expression" dxfId="2486" priority="2723">
      <formula>L522="NO CUMPLE"</formula>
    </cfRule>
    <cfRule type="expression" dxfId="2485" priority="2724">
      <formula>L522="CUMPLE"</formula>
    </cfRule>
  </conditionalFormatting>
  <conditionalFormatting sqref="J522">
    <cfRule type="cellIs" dxfId="2484" priority="2721" operator="equal">
      <formula>"NO CUMPLE"</formula>
    </cfRule>
    <cfRule type="cellIs" dxfId="2483" priority="2722" operator="equal">
      <formula>"CUMPLE"</formula>
    </cfRule>
  </conditionalFormatting>
  <conditionalFormatting sqref="L522:L524">
    <cfRule type="cellIs" dxfId="2482" priority="2719" operator="equal">
      <formula>"NO CUMPLE"</formula>
    </cfRule>
    <cfRule type="cellIs" dxfId="2481" priority="2720" operator="equal">
      <formula>"CUMPLE"</formula>
    </cfRule>
  </conditionalFormatting>
  <conditionalFormatting sqref="K523:K524">
    <cfRule type="expression" dxfId="2480" priority="2717">
      <formula>J523="NO CUMPLE"</formula>
    </cfRule>
    <cfRule type="expression" dxfId="2479" priority="2718">
      <formula>J523="CUMPLE"</formula>
    </cfRule>
  </conditionalFormatting>
  <conditionalFormatting sqref="J523:J524">
    <cfRule type="cellIs" dxfId="2478" priority="2715" operator="equal">
      <formula>"NO CUMPLE"</formula>
    </cfRule>
    <cfRule type="cellIs" dxfId="2477" priority="2716" operator="equal">
      <formula>"CUMPLE"</formula>
    </cfRule>
  </conditionalFormatting>
  <conditionalFormatting sqref="M523">
    <cfRule type="expression" dxfId="2476" priority="2713">
      <formula>L523="NO CUMPLE"</formula>
    </cfRule>
    <cfRule type="expression" dxfId="2475" priority="2714">
      <formula>L523="CUMPLE"</formula>
    </cfRule>
  </conditionalFormatting>
  <conditionalFormatting sqref="K525">
    <cfRule type="expression" dxfId="2474" priority="2711">
      <formula>J525="NO CUMPLE"</formula>
    </cfRule>
    <cfRule type="expression" dxfId="2473" priority="2712">
      <formula>J525="CUMPLE"</formula>
    </cfRule>
  </conditionalFormatting>
  <conditionalFormatting sqref="M525">
    <cfRule type="expression" dxfId="2472" priority="2709">
      <formula>L525="NO CUMPLE"</formula>
    </cfRule>
    <cfRule type="expression" dxfId="2471" priority="2710">
      <formula>L525="CUMPLE"</formula>
    </cfRule>
  </conditionalFormatting>
  <conditionalFormatting sqref="J525">
    <cfRule type="cellIs" dxfId="2470" priority="2707" operator="equal">
      <formula>"NO CUMPLE"</formula>
    </cfRule>
    <cfRule type="cellIs" dxfId="2469" priority="2708" operator="equal">
      <formula>"CUMPLE"</formula>
    </cfRule>
  </conditionalFormatting>
  <conditionalFormatting sqref="L525:L527">
    <cfRule type="cellIs" dxfId="2468" priority="2705" operator="equal">
      <formula>"NO CUMPLE"</formula>
    </cfRule>
    <cfRule type="cellIs" dxfId="2467" priority="2706" operator="equal">
      <formula>"CUMPLE"</formula>
    </cfRule>
  </conditionalFormatting>
  <conditionalFormatting sqref="K526:K527">
    <cfRule type="expression" dxfId="2466" priority="2703">
      <formula>J526="NO CUMPLE"</formula>
    </cfRule>
    <cfRule type="expression" dxfId="2465" priority="2704">
      <formula>J526="CUMPLE"</formula>
    </cfRule>
  </conditionalFormatting>
  <conditionalFormatting sqref="J526:J527">
    <cfRule type="cellIs" dxfId="2464" priority="2701" operator="equal">
      <formula>"NO CUMPLE"</formula>
    </cfRule>
    <cfRule type="cellIs" dxfId="2463" priority="2702" operator="equal">
      <formula>"CUMPLE"</formula>
    </cfRule>
  </conditionalFormatting>
  <conditionalFormatting sqref="M526">
    <cfRule type="expression" dxfId="2462" priority="2699">
      <formula>L526="NO CUMPLE"</formula>
    </cfRule>
    <cfRule type="expression" dxfId="2461" priority="2700">
      <formula>L526="CUMPLE"</formula>
    </cfRule>
  </conditionalFormatting>
  <conditionalFormatting sqref="K528">
    <cfRule type="expression" dxfId="2460" priority="2697">
      <formula>J528="NO CUMPLE"</formula>
    </cfRule>
    <cfRule type="expression" dxfId="2459" priority="2698">
      <formula>J528="CUMPLE"</formula>
    </cfRule>
  </conditionalFormatting>
  <conditionalFormatting sqref="M528">
    <cfRule type="expression" dxfId="2458" priority="2695">
      <formula>L528="NO CUMPLE"</formula>
    </cfRule>
    <cfRule type="expression" dxfId="2457" priority="2696">
      <formula>L528="CUMPLE"</formula>
    </cfRule>
  </conditionalFormatting>
  <conditionalFormatting sqref="J528">
    <cfRule type="cellIs" dxfId="2456" priority="2693" operator="equal">
      <formula>"NO CUMPLE"</formula>
    </cfRule>
    <cfRule type="cellIs" dxfId="2455" priority="2694" operator="equal">
      <formula>"CUMPLE"</formula>
    </cfRule>
  </conditionalFormatting>
  <conditionalFormatting sqref="L528:L530">
    <cfRule type="cellIs" dxfId="2454" priority="2691" operator="equal">
      <formula>"NO CUMPLE"</formula>
    </cfRule>
    <cfRule type="cellIs" dxfId="2453" priority="2692" operator="equal">
      <formula>"CUMPLE"</formula>
    </cfRule>
  </conditionalFormatting>
  <conditionalFormatting sqref="K529:K530">
    <cfRule type="expression" dxfId="2452" priority="2689">
      <formula>J529="NO CUMPLE"</formula>
    </cfRule>
    <cfRule type="expression" dxfId="2451" priority="2690">
      <formula>J529="CUMPLE"</formula>
    </cfRule>
  </conditionalFormatting>
  <conditionalFormatting sqref="J529:J530">
    <cfRule type="cellIs" dxfId="2450" priority="2687" operator="equal">
      <formula>"NO CUMPLE"</formula>
    </cfRule>
    <cfRule type="cellIs" dxfId="2449" priority="2688" operator="equal">
      <formula>"CUMPLE"</formula>
    </cfRule>
  </conditionalFormatting>
  <conditionalFormatting sqref="M529">
    <cfRule type="expression" dxfId="2448" priority="2685">
      <formula>L529="NO CUMPLE"</formula>
    </cfRule>
    <cfRule type="expression" dxfId="2447" priority="2686">
      <formula>L529="CUMPLE"</formula>
    </cfRule>
  </conditionalFormatting>
  <conditionalFormatting sqref="K531">
    <cfRule type="expression" dxfId="2446" priority="2683">
      <formula>J531="NO CUMPLE"</formula>
    </cfRule>
    <cfRule type="expression" dxfId="2445" priority="2684">
      <formula>J531="CUMPLE"</formula>
    </cfRule>
  </conditionalFormatting>
  <conditionalFormatting sqref="M531">
    <cfRule type="expression" dxfId="2444" priority="2681">
      <formula>L531="NO CUMPLE"</formula>
    </cfRule>
    <cfRule type="expression" dxfId="2443" priority="2682">
      <formula>L531="CUMPLE"</formula>
    </cfRule>
  </conditionalFormatting>
  <conditionalFormatting sqref="J531">
    <cfRule type="cellIs" dxfId="2442" priority="2679" operator="equal">
      <formula>"NO CUMPLE"</formula>
    </cfRule>
    <cfRule type="cellIs" dxfId="2441" priority="2680" operator="equal">
      <formula>"CUMPLE"</formula>
    </cfRule>
  </conditionalFormatting>
  <conditionalFormatting sqref="L531:L533">
    <cfRule type="cellIs" dxfId="2440" priority="2677" operator="equal">
      <formula>"NO CUMPLE"</formula>
    </cfRule>
    <cfRule type="cellIs" dxfId="2439" priority="2678" operator="equal">
      <formula>"CUMPLE"</formula>
    </cfRule>
  </conditionalFormatting>
  <conditionalFormatting sqref="K532:K533">
    <cfRule type="expression" dxfId="2438" priority="2675">
      <formula>J532="NO CUMPLE"</formula>
    </cfRule>
    <cfRule type="expression" dxfId="2437" priority="2676">
      <formula>J532="CUMPLE"</formula>
    </cfRule>
  </conditionalFormatting>
  <conditionalFormatting sqref="J532:J533">
    <cfRule type="cellIs" dxfId="2436" priority="2673" operator="equal">
      <formula>"NO CUMPLE"</formula>
    </cfRule>
    <cfRule type="cellIs" dxfId="2435" priority="2674" operator="equal">
      <formula>"CUMPLE"</formula>
    </cfRule>
  </conditionalFormatting>
  <conditionalFormatting sqref="M532">
    <cfRule type="expression" dxfId="2434" priority="2671">
      <formula>L532="NO CUMPLE"</formula>
    </cfRule>
    <cfRule type="expression" dxfId="2433" priority="2672">
      <formula>L532="CUMPLE"</formula>
    </cfRule>
  </conditionalFormatting>
  <conditionalFormatting sqref="K541">
    <cfRule type="expression" dxfId="2432" priority="2669">
      <formula>J541="NO CUMPLE"</formula>
    </cfRule>
    <cfRule type="expression" dxfId="2431" priority="2670">
      <formula>J541="CUMPLE"</formula>
    </cfRule>
  </conditionalFormatting>
  <conditionalFormatting sqref="M541">
    <cfRule type="expression" dxfId="2430" priority="2667">
      <formula>L541="NO CUMPLE"</formula>
    </cfRule>
    <cfRule type="expression" dxfId="2429" priority="2668">
      <formula>L541="CUMPLE"</formula>
    </cfRule>
  </conditionalFormatting>
  <conditionalFormatting sqref="J541">
    <cfRule type="cellIs" dxfId="2428" priority="2665" operator="equal">
      <formula>"NO CUMPLE"</formula>
    </cfRule>
    <cfRule type="cellIs" dxfId="2427" priority="2666" operator="equal">
      <formula>"CUMPLE"</formula>
    </cfRule>
  </conditionalFormatting>
  <conditionalFormatting sqref="L541:L543">
    <cfRule type="cellIs" dxfId="2426" priority="2663" operator="equal">
      <formula>"NO CUMPLE"</formula>
    </cfRule>
    <cfRule type="cellIs" dxfId="2425" priority="2664" operator="equal">
      <formula>"CUMPLE"</formula>
    </cfRule>
  </conditionalFormatting>
  <conditionalFormatting sqref="K542:K543">
    <cfRule type="expression" dxfId="2424" priority="2661">
      <formula>J542="NO CUMPLE"</formula>
    </cfRule>
    <cfRule type="expression" dxfId="2423" priority="2662">
      <formula>J542="CUMPLE"</formula>
    </cfRule>
  </conditionalFormatting>
  <conditionalFormatting sqref="J542:J543">
    <cfRule type="cellIs" dxfId="2422" priority="2659" operator="equal">
      <formula>"NO CUMPLE"</formula>
    </cfRule>
    <cfRule type="cellIs" dxfId="2421" priority="2660" operator="equal">
      <formula>"CUMPLE"</formula>
    </cfRule>
  </conditionalFormatting>
  <conditionalFormatting sqref="M542">
    <cfRule type="expression" dxfId="2420" priority="2657">
      <formula>L542="NO CUMPLE"</formula>
    </cfRule>
    <cfRule type="expression" dxfId="2419" priority="2658">
      <formula>L542="CUMPLE"</formula>
    </cfRule>
  </conditionalFormatting>
  <conditionalFormatting sqref="K544">
    <cfRule type="expression" dxfId="2418" priority="2655">
      <formula>J544="NO CUMPLE"</formula>
    </cfRule>
    <cfRule type="expression" dxfId="2417" priority="2656">
      <formula>J544="CUMPLE"</formula>
    </cfRule>
  </conditionalFormatting>
  <conditionalFormatting sqref="M544">
    <cfRule type="expression" dxfId="2416" priority="2653">
      <formula>L544="NO CUMPLE"</formula>
    </cfRule>
    <cfRule type="expression" dxfId="2415" priority="2654">
      <formula>L544="CUMPLE"</formula>
    </cfRule>
  </conditionalFormatting>
  <conditionalFormatting sqref="J544">
    <cfRule type="cellIs" dxfId="2414" priority="2651" operator="equal">
      <formula>"NO CUMPLE"</formula>
    </cfRule>
    <cfRule type="cellIs" dxfId="2413" priority="2652" operator="equal">
      <formula>"CUMPLE"</formula>
    </cfRule>
  </conditionalFormatting>
  <conditionalFormatting sqref="L544:L546">
    <cfRule type="cellIs" dxfId="2412" priority="2649" operator="equal">
      <formula>"NO CUMPLE"</formula>
    </cfRule>
    <cfRule type="cellIs" dxfId="2411" priority="2650" operator="equal">
      <formula>"CUMPLE"</formula>
    </cfRule>
  </conditionalFormatting>
  <conditionalFormatting sqref="K545:K546">
    <cfRule type="expression" dxfId="2410" priority="2647">
      <formula>J545="NO CUMPLE"</formula>
    </cfRule>
    <cfRule type="expression" dxfId="2409" priority="2648">
      <formula>J545="CUMPLE"</formula>
    </cfRule>
  </conditionalFormatting>
  <conditionalFormatting sqref="J545:J546">
    <cfRule type="cellIs" dxfId="2408" priority="2645" operator="equal">
      <formula>"NO CUMPLE"</formula>
    </cfRule>
    <cfRule type="cellIs" dxfId="2407" priority="2646" operator="equal">
      <formula>"CUMPLE"</formula>
    </cfRule>
  </conditionalFormatting>
  <conditionalFormatting sqref="M545">
    <cfRule type="expression" dxfId="2406" priority="2643">
      <formula>L545="NO CUMPLE"</formula>
    </cfRule>
    <cfRule type="expression" dxfId="2405" priority="2644">
      <formula>L545="CUMPLE"</formula>
    </cfRule>
  </conditionalFormatting>
  <conditionalFormatting sqref="K547">
    <cfRule type="expression" dxfId="2404" priority="2641">
      <formula>J547="NO CUMPLE"</formula>
    </cfRule>
    <cfRule type="expression" dxfId="2403" priority="2642">
      <formula>J547="CUMPLE"</formula>
    </cfRule>
  </conditionalFormatting>
  <conditionalFormatting sqref="M547">
    <cfRule type="expression" dxfId="2402" priority="2639">
      <formula>L547="NO CUMPLE"</formula>
    </cfRule>
    <cfRule type="expression" dxfId="2401" priority="2640">
      <formula>L547="CUMPLE"</formula>
    </cfRule>
  </conditionalFormatting>
  <conditionalFormatting sqref="J547">
    <cfRule type="cellIs" dxfId="2400" priority="2637" operator="equal">
      <formula>"NO CUMPLE"</formula>
    </cfRule>
    <cfRule type="cellIs" dxfId="2399" priority="2638" operator="equal">
      <formula>"CUMPLE"</formula>
    </cfRule>
  </conditionalFormatting>
  <conditionalFormatting sqref="L547:L549">
    <cfRule type="cellIs" dxfId="2398" priority="2635" operator="equal">
      <formula>"NO CUMPLE"</formula>
    </cfRule>
    <cfRule type="cellIs" dxfId="2397" priority="2636" operator="equal">
      <formula>"CUMPLE"</formula>
    </cfRule>
  </conditionalFormatting>
  <conditionalFormatting sqref="K548:K549">
    <cfRule type="expression" dxfId="2396" priority="2633">
      <formula>J548="NO CUMPLE"</formula>
    </cfRule>
    <cfRule type="expression" dxfId="2395" priority="2634">
      <formula>J548="CUMPLE"</formula>
    </cfRule>
  </conditionalFormatting>
  <conditionalFormatting sqref="J548:J549">
    <cfRule type="cellIs" dxfId="2394" priority="2631" operator="equal">
      <formula>"NO CUMPLE"</formula>
    </cfRule>
    <cfRule type="cellIs" dxfId="2393" priority="2632" operator="equal">
      <formula>"CUMPLE"</formula>
    </cfRule>
  </conditionalFormatting>
  <conditionalFormatting sqref="M548">
    <cfRule type="expression" dxfId="2392" priority="2629">
      <formula>L548="NO CUMPLE"</formula>
    </cfRule>
    <cfRule type="expression" dxfId="2391" priority="2630">
      <formula>L548="CUMPLE"</formula>
    </cfRule>
  </conditionalFormatting>
  <conditionalFormatting sqref="K550">
    <cfRule type="expression" dxfId="2390" priority="2627">
      <formula>J550="NO CUMPLE"</formula>
    </cfRule>
    <cfRule type="expression" dxfId="2389" priority="2628">
      <formula>J550="CUMPLE"</formula>
    </cfRule>
  </conditionalFormatting>
  <conditionalFormatting sqref="M550">
    <cfRule type="expression" dxfId="2388" priority="2625">
      <formula>L550="NO CUMPLE"</formula>
    </cfRule>
    <cfRule type="expression" dxfId="2387" priority="2626">
      <formula>L550="CUMPLE"</formula>
    </cfRule>
  </conditionalFormatting>
  <conditionalFormatting sqref="J550">
    <cfRule type="cellIs" dxfId="2386" priority="2623" operator="equal">
      <formula>"NO CUMPLE"</formula>
    </cfRule>
    <cfRule type="cellIs" dxfId="2385" priority="2624" operator="equal">
      <formula>"CUMPLE"</formula>
    </cfRule>
  </conditionalFormatting>
  <conditionalFormatting sqref="L550:L552">
    <cfRule type="cellIs" dxfId="2384" priority="2621" operator="equal">
      <formula>"NO CUMPLE"</formula>
    </cfRule>
    <cfRule type="cellIs" dxfId="2383" priority="2622" operator="equal">
      <formula>"CUMPLE"</formula>
    </cfRule>
  </conditionalFormatting>
  <conditionalFormatting sqref="K551:K552">
    <cfRule type="expression" dxfId="2382" priority="2619">
      <formula>J551="NO CUMPLE"</formula>
    </cfRule>
    <cfRule type="expression" dxfId="2381" priority="2620">
      <formula>J551="CUMPLE"</formula>
    </cfRule>
  </conditionalFormatting>
  <conditionalFormatting sqref="J551:J552">
    <cfRule type="cellIs" dxfId="2380" priority="2617" operator="equal">
      <formula>"NO CUMPLE"</formula>
    </cfRule>
    <cfRule type="cellIs" dxfId="2379" priority="2618" operator="equal">
      <formula>"CUMPLE"</formula>
    </cfRule>
  </conditionalFormatting>
  <conditionalFormatting sqref="M551">
    <cfRule type="expression" dxfId="2378" priority="2615">
      <formula>L551="NO CUMPLE"</formula>
    </cfRule>
    <cfRule type="expression" dxfId="2377" priority="2616">
      <formula>L551="CUMPLE"</formula>
    </cfRule>
  </conditionalFormatting>
  <conditionalFormatting sqref="K553">
    <cfRule type="expression" dxfId="2376" priority="2613">
      <formula>J553="NO CUMPLE"</formula>
    </cfRule>
    <cfRule type="expression" dxfId="2375" priority="2614">
      <formula>J553="CUMPLE"</formula>
    </cfRule>
  </conditionalFormatting>
  <conditionalFormatting sqref="M553">
    <cfRule type="expression" dxfId="2374" priority="2611">
      <formula>L553="NO CUMPLE"</formula>
    </cfRule>
    <cfRule type="expression" dxfId="2373" priority="2612">
      <formula>L553="CUMPLE"</formula>
    </cfRule>
  </conditionalFormatting>
  <conditionalFormatting sqref="J553">
    <cfRule type="cellIs" dxfId="2372" priority="2609" operator="equal">
      <formula>"NO CUMPLE"</formula>
    </cfRule>
    <cfRule type="cellIs" dxfId="2371" priority="2610" operator="equal">
      <formula>"CUMPLE"</formula>
    </cfRule>
  </conditionalFormatting>
  <conditionalFormatting sqref="L553:L555">
    <cfRule type="cellIs" dxfId="2370" priority="2607" operator="equal">
      <formula>"NO CUMPLE"</formula>
    </cfRule>
    <cfRule type="cellIs" dxfId="2369" priority="2608" operator="equal">
      <formula>"CUMPLE"</formula>
    </cfRule>
  </conditionalFormatting>
  <conditionalFormatting sqref="K554:K555">
    <cfRule type="expression" dxfId="2368" priority="2605">
      <formula>J554="NO CUMPLE"</formula>
    </cfRule>
    <cfRule type="expression" dxfId="2367" priority="2606">
      <formula>J554="CUMPLE"</formula>
    </cfRule>
  </conditionalFormatting>
  <conditionalFormatting sqref="J554:J555">
    <cfRule type="cellIs" dxfId="2366" priority="2603" operator="equal">
      <formula>"NO CUMPLE"</formula>
    </cfRule>
    <cfRule type="cellIs" dxfId="2365" priority="2604" operator="equal">
      <formula>"CUMPLE"</formula>
    </cfRule>
  </conditionalFormatting>
  <conditionalFormatting sqref="M554">
    <cfRule type="expression" dxfId="2364" priority="2601">
      <formula>L554="NO CUMPLE"</formula>
    </cfRule>
    <cfRule type="expression" dxfId="2363" priority="2602">
      <formula>L554="CUMPLE"</formula>
    </cfRule>
  </conditionalFormatting>
  <conditionalFormatting sqref="K563">
    <cfRule type="expression" dxfId="2362" priority="2599">
      <formula>J563="NO CUMPLE"</formula>
    </cfRule>
    <cfRule type="expression" dxfId="2361" priority="2600">
      <formula>J563="CUMPLE"</formula>
    </cfRule>
  </conditionalFormatting>
  <conditionalFormatting sqref="M563">
    <cfRule type="expression" dxfId="2360" priority="2597">
      <formula>L563="NO CUMPLE"</formula>
    </cfRule>
    <cfRule type="expression" dxfId="2359" priority="2598">
      <formula>L563="CUMPLE"</formula>
    </cfRule>
  </conditionalFormatting>
  <conditionalFormatting sqref="J563">
    <cfRule type="cellIs" dxfId="2358" priority="2595" operator="equal">
      <formula>"NO CUMPLE"</formula>
    </cfRule>
    <cfRule type="cellIs" dxfId="2357" priority="2596" operator="equal">
      <formula>"CUMPLE"</formula>
    </cfRule>
  </conditionalFormatting>
  <conditionalFormatting sqref="L563:L565">
    <cfRule type="cellIs" dxfId="2356" priority="2593" operator="equal">
      <formula>"NO CUMPLE"</formula>
    </cfRule>
    <cfRule type="cellIs" dxfId="2355" priority="2594" operator="equal">
      <formula>"CUMPLE"</formula>
    </cfRule>
  </conditionalFormatting>
  <conditionalFormatting sqref="K564:K565">
    <cfRule type="expression" dxfId="2354" priority="2591">
      <formula>J564="NO CUMPLE"</formula>
    </cfRule>
    <cfRule type="expression" dxfId="2353" priority="2592">
      <formula>J564="CUMPLE"</formula>
    </cfRule>
  </conditionalFormatting>
  <conditionalFormatting sqref="J564:J565">
    <cfRule type="cellIs" dxfId="2352" priority="2589" operator="equal">
      <formula>"NO CUMPLE"</formula>
    </cfRule>
    <cfRule type="cellIs" dxfId="2351" priority="2590" operator="equal">
      <formula>"CUMPLE"</formula>
    </cfRule>
  </conditionalFormatting>
  <conditionalFormatting sqref="M564">
    <cfRule type="expression" dxfId="2350" priority="2587">
      <formula>L564="NO CUMPLE"</formula>
    </cfRule>
    <cfRule type="expression" dxfId="2349" priority="2588">
      <formula>L564="CUMPLE"</formula>
    </cfRule>
  </conditionalFormatting>
  <conditionalFormatting sqref="K566">
    <cfRule type="expression" dxfId="2348" priority="2585">
      <formula>J566="NO CUMPLE"</formula>
    </cfRule>
    <cfRule type="expression" dxfId="2347" priority="2586">
      <formula>J566="CUMPLE"</formula>
    </cfRule>
  </conditionalFormatting>
  <conditionalFormatting sqref="M566">
    <cfRule type="expression" dxfId="2346" priority="2583">
      <formula>L566="NO CUMPLE"</formula>
    </cfRule>
    <cfRule type="expression" dxfId="2345" priority="2584">
      <formula>L566="CUMPLE"</formula>
    </cfRule>
  </conditionalFormatting>
  <conditionalFormatting sqref="J566">
    <cfRule type="cellIs" dxfId="2344" priority="2581" operator="equal">
      <formula>"NO CUMPLE"</formula>
    </cfRule>
    <cfRule type="cellIs" dxfId="2343" priority="2582" operator="equal">
      <formula>"CUMPLE"</formula>
    </cfRule>
  </conditionalFormatting>
  <conditionalFormatting sqref="L566:L568">
    <cfRule type="cellIs" dxfId="2342" priority="2579" operator="equal">
      <formula>"NO CUMPLE"</formula>
    </cfRule>
    <cfRule type="cellIs" dxfId="2341" priority="2580" operator="equal">
      <formula>"CUMPLE"</formula>
    </cfRule>
  </conditionalFormatting>
  <conditionalFormatting sqref="K567:K568">
    <cfRule type="expression" dxfId="2340" priority="2577">
      <formula>J567="NO CUMPLE"</formula>
    </cfRule>
    <cfRule type="expression" dxfId="2339" priority="2578">
      <formula>J567="CUMPLE"</formula>
    </cfRule>
  </conditionalFormatting>
  <conditionalFormatting sqref="J567:J568">
    <cfRule type="cellIs" dxfId="2338" priority="2575" operator="equal">
      <formula>"NO CUMPLE"</formula>
    </cfRule>
    <cfRule type="cellIs" dxfId="2337" priority="2576" operator="equal">
      <formula>"CUMPLE"</formula>
    </cfRule>
  </conditionalFormatting>
  <conditionalFormatting sqref="M567">
    <cfRule type="expression" dxfId="2336" priority="2573">
      <formula>L567="NO CUMPLE"</formula>
    </cfRule>
    <cfRule type="expression" dxfId="2335" priority="2574">
      <formula>L567="CUMPLE"</formula>
    </cfRule>
  </conditionalFormatting>
  <conditionalFormatting sqref="K569">
    <cfRule type="expression" dxfId="2334" priority="2571">
      <formula>J569="NO CUMPLE"</formula>
    </cfRule>
    <cfRule type="expression" dxfId="2333" priority="2572">
      <formula>J569="CUMPLE"</formula>
    </cfRule>
  </conditionalFormatting>
  <conditionalFormatting sqref="M569">
    <cfRule type="expression" dxfId="2332" priority="2569">
      <formula>L569="NO CUMPLE"</formula>
    </cfRule>
    <cfRule type="expression" dxfId="2331" priority="2570">
      <formula>L569="CUMPLE"</formula>
    </cfRule>
  </conditionalFormatting>
  <conditionalFormatting sqref="J569">
    <cfRule type="cellIs" dxfId="2330" priority="2567" operator="equal">
      <formula>"NO CUMPLE"</formula>
    </cfRule>
    <cfRule type="cellIs" dxfId="2329" priority="2568" operator="equal">
      <formula>"CUMPLE"</formula>
    </cfRule>
  </conditionalFormatting>
  <conditionalFormatting sqref="L569:L571">
    <cfRule type="cellIs" dxfId="2328" priority="2565" operator="equal">
      <formula>"NO CUMPLE"</formula>
    </cfRule>
    <cfRule type="cellIs" dxfId="2327" priority="2566" operator="equal">
      <formula>"CUMPLE"</formula>
    </cfRule>
  </conditionalFormatting>
  <conditionalFormatting sqref="K570:K571">
    <cfRule type="expression" dxfId="2326" priority="2563">
      <formula>J570="NO CUMPLE"</formula>
    </cfRule>
    <cfRule type="expression" dxfId="2325" priority="2564">
      <formula>J570="CUMPLE"</formula>
    </cfRule>
  </conditionalFormatting>
  <conditionalFormatting sqref="J570:J571">
    <cfRule type="cellIs" dxfId="2324" priority="2561" operator="equal">
      <formula>"NO CUMPLE"</formula>
    </cfRule>
    <cfRule type="cellIs" dxfId="2323" priority="2562" operator="equal">
      <formula>"CUMPLE"</formula>
    </cfRule>
  </conditionalFormatting>
  <conditionalFormatting sqref="M570">
    <cfRule type="expression" dxfId="2322" priority="2559">
      <formula>L570="NO CUMPLE"</formula>
    </cfRule>
    <cfRule type="expression" dxfId="2321" priority="2560">
      <formula>L570="CUMPLE"</formula>
    </cfRule>
  </conditionalFormatting>
  <conditionalFormatting sqref="K572">
    <cfRule type="expression" dxfId="2320" priority="2557">
      <formula>J572="NO CUMPLE"</formula>
    </cfRule>
    <cfRule type="expression" dxfId="2319" priority="2558">
      <formula>J572="CUMPLE"</formula>
    </cfRule>
  </conditionalFormatting>
  <conditionalFormatting sqref="M572">
    <cfRule type="expression" dxfId="2318" priority="2555">
      <formula>L572="NO CUMPLE"</formula>
    </cfRule>
    <cfRule type="expression" dxfId="2317" priority="2556">
      <formula>L572="CUMPLE"</formula>
    </cfRule>
  </conditionalFormatting>
  <conditionalFormatting sqref="J572">
    <cfRule type="cellIs" dxfId="2316" priority="2553" operator="equal">
      <formula>"NO CUMPLE"</formula>
    </cfRule>
    <cfRule type="cellIs" dxfId="2315" priority="2554" operator="equal">
      <formula>"CUMPLE"</formula>
    </cfRule>
  </conditionalFormatting>
  <conditionalFormatting sqref="L572:L574">
    <cfRule type="cellIs" dxfId="2314" priority="2551" operator="equal">
      <formula>"NO CUMPLE"</formula>
    </cfRule>
    <cfRule type="cellIs" dxfId="2313" priority="2552" operator="equal">
      <formula>"CUMPLE"</formula>
    </cfRule>
  </conditionalFormatting>
  <conditionalFormatting sqref="K573:K574">
    <cfRule type="expression" dxfId="2312" priority="2549">
      <formula>J573="NO CUMPLE"</formula>
    </cfRule>
    <cfRule type="expression" dxfId="2311" priority="2550">
      <formula>J573="CUMPLE"</formula>
    </cfRule>
  </conditionalFormatting>
  <conditionalFormatting sqref="J573:J574">
    <cfRule type="cellIs" dxfId="2310" priority="2547" operator="equal">
      <formula>"NO CUMPLE"</formula>
    </cfRule>
    <cfRule type="cellIs" dxfId="2309" priority="2548" operator="equal">
      <formula>"CUMPLE"</formula>
    </cfRule>
  </conditionalFormatting>
  <conditionalFormatting sqref="M573">
    <cfRule type="expression" dxfId="2308" priority="2545">
      <formula>L573="NO CUMPLE"</formula>
    </cfRule>
    <cfRule type="expression" dxfId="2307" priority="2546">
      <formula>L573="CUMPLE"</formula>
    </cfRule>
  </conditionalFormatting>
  <conditionalFormatting sqref="K575">
    <cfRule type="expression" dxfId="2306" priority="2543">
      <formula>J575="NO CUMPLE"</formula>
    </cfRule>
    <cfRule type="expression" dxfId="2305" priority="2544">
      <formula>J575="CUMPLE"</formula>
    </cfRule>
  </conditionalFormatting>
  <conditionalFormatting sqref="M575">
    <cfRule type="expression" dxfId="2304" priority="2541">
      <formula>L575="NO CUMPLE"</formula>
    </cfRule>
    <cfRule type="expression" dxfId="2303" priority="2542">
      <formula>L575="CUMPLE"</formula>
    </cfRule>
  </conditionalFormatting>
  <conditionalFormatting sqref="J575">
    <cfRule type="cellIs" dxfId="2302" priority="2539" operator="equal">
      <formula>"NO CUMPLE"</formula>
    </cfRule>
    <cfRule type="cellIs" dxfId="2301" priority="2540" operator="equal">
      <formula>"CUMPLE"</formula>
    </cfRule>
  </conditionalFormatting>
  <conditionalFormatting sqref="L575:L577">
    <cfRule type="cellIs" dxfId="2300" priority="2537" operator="equal">
      <formula>"NO CUMPLE"</formula>
    </cfRule>
    <cfRule type="cellIs" dxfId="2299" priority="2538" operator="equal">
      <formula>"CUMPLE"</formula>
    </cfRule>
  </conditionalFormatting>
  <conditionalFormatting sqref="K576:K577">
    <cfRule type="expression" dxfId="2298" priority="2535">
      <formula>J576="NO CUMPLE"</formula>
    </cfRule>
    <cfRule type="expression" dxfId="2297" priority="2536">
      <formula>J576="CUMPLE"</formula>
    </cfRule>
  </conditionalFormatting>
  <conditionalFormatting sqref="J576:J577">
    <cfRule type="cellIs" dxfId="2296" priority="2533" operator="equal">
      <formula>"NO CUMPLE"</formula>
    </cfRule>
    <cfRule type="cellIs" dxfId="2295" priority="2534" operator="equal">
      <formula>"CUMPLE"</formula>
    </cfRule>
  </conditionalFormatting>
  <conditionalFormatting sqref="M576">
    <cfRule type="expression" dxfId="2294" priority="2531">
      <formula>L576="NO CUMPLE"</formula>
    </cfRule>
    <cfRule type="expression" dxfId="2293" priority="2532">
      <formula>L576="CUMPLE"</formula>
    </cfRule>
  </conditionalFormatting>
  <conditionalFormatting sqref="K585">
    <cfRule type="expression" dxfId="2292" priority="2529">
      <formula>J585="NO CUMPLE"</formula>
    </cfRule>
    <cfRule type="expression" dxfId="2291" priority="2530">
      <formula>J585="CUMPLE"</formula>
    </cfRule>
  </conditionalFormatting>
  <conditionalFormatting sqref="M585">
    <cfRule type="expression" dxfId="2290" priority="2527">
      <formula>L585="NO CUMPLE"</formula>
    </cfRule>
    <cfRule type="expression" dxfId="2289" priority="2528">
      <formula>L585="CUMPLE"</formula>
    </cfRule>
  </conditionalFormatting>
  <conditionalFormatting sqref="J585">
    <cfRule type="cellIs" dxfId="2288" priority="2525" operator="equal">
      <formula>"NO CUMPLE"</formula>
    </cfRule>
    <cfRule type="cellIs" dxfId="2287" priority="2526" operator="equal">
      <formula>"CUMPLE"</formula>
    </cfRule>
  </conditionalFormatting>
  <conditionalFormatting sqref="L585:L587">
    <cfRule type="cellIs" dxfId="2286" priority="2523" operator="equal">
      <formula>"NO CUMPLE"</formula>
    </cfRule>
    <cfRule type="cellIs" dxfId="2285" priority="2524" operator="equal">
      <formula>"CUMPLE"</formula>
    </cfRule>
  </conditionalFormatting>
  <conditionalFormatting sqref="K586:K587">
    <cfRule type="expression" dxfId="2284" priority="2521">
      <formula>J586="NO CUMPLE"</formula>
    </cfRule>
    <cfRule type="expression" dxfId="2283" priority="2522">
      <formula>J586="CUMPLE"</formula>
    </cfRule>
  </conditionalFormatting>
  <conditionalFormatting sqref="J586:J587">
    <cfRule type="cellIs" dxfId="2282" priority="2519" operator="equal">
      <formula>"NO CUMPLE"</formula>
    </cfRule>
    <cfRule type="cellIs" dxfId="2281" priority="2520" operator="equal">
      <formula>"CUMPLE"</formula>
    </cfRule>
  </conditionalFormatting>
  <conditionalFormatting sqref="M586">
    <cfRule type="expression" dxfId="2280" priority="2517">
      <formula>L586="NO CUMPLE"</formula>
    </cfRule>
    <cfRule type="expression" dxfId="2279" priority="2518">
      <formula>L586="CUMPLE"</formula>
    </cfRule>
  </conditionalFormatting>
  <conditionalFormatting sqref="K588">
    <cfRule type="expression" dxfId="2278" priority="2515">
      <formula>J588="NO CUMPLE"</formula>
    </cfRule>
    <cfRule type="expression" dxfId="2277" priority="2516">
      <formula>J588="CUMPLE"</formula>
    </cfRule>
  </conditionalFormatting>
  <conditionalFormatting sqref="M588">
    <cfRule type="expression" dxfId="2276" priority="2513">
      <formula>L588="NO CUMPLE"</formula>
    </cfRule>
    <cfRule type="expression" dxfId="2275" priority="2514">
      <formula>L588="CUMPLE"</formula>
    </cfRule>
  </conditionalFormatting>
  <conditionalFormatting sqref="J588">
    <cfRule type="cellIs" dxfId="2274" priority="2511" operator="equal">
      <formula>"NO CUMPLE"</formula>
    </cfRule>
    <cfRule type="cellIs" dxfId="2273" priority="2512" operator="equal">
      <formula>"CUMPLE"</formula>
    </cfRule>
  </conditionalFormatting>
  <conditionalFormatting sqref="L588:L590">
    <cfRule type="cellIs" dxfId="2272" priority="2509" operator="equal">
      <formula>"NO CUMPLE"</formula>
    </cfRule>
    <cfRule type="cellIs" dxfId="2271" priority="2510" operator="equal">
      <formula>"CUMPLE"</formula>
    </cfRule>
  </conditionalFormatting>
  <conditionalFormatting sqref="K589:K590">
    <cfRule type="expression" dxfId="2270" priority="2507">
      <formula>J589="NO CUMPLE"</formula>
    </cfRule>
    <cfRule type="expression" dxfId="2269" priority="2508">
      <formula>J589="CUMPLE"</formula>
    </cfRule>
  </conditionalFormatting>
  <conditionalFormatting sqref="J589:J590">
    <cfRule type="cellIs" dxfId="2268" priority="2505" operator="equal">
      <formula>"NO CUMPLE"</formula>
    </cfRule>
    <cfRule type="cellIs" dxfId="2267" priority="2506" operator="equal">
      <formula>"CUMPLE"</formula>
    </cfRule>
  </conditionalFormatting>
  <conditionalFormatting sqref="M589">
    <cfRule type="expression" dxfId="2266" priority="2503">
      <formula>L589="NO CUMPLE"</formula>
    </cfRule>
    <cfRule type="expression" dxfId="2265" priority="2504">
      <formula>L589="CUMPLE"</formula>
    </cfRule>
  </conditionalFormatting>
  <conditionalFormatting sqref="K591">
    <cfRule type="expression" dxfId="2264" priority="2501">
      <formula>J591="NO CUMPLE"</formula>
    </cfRule>
    <cfRule type="expression" dxfId="2263" priority="2502">
      <formula>J591="CUMPLE"</formula>
    </cfRule>
  </conditionalFormatting>
  <conditionalFormatting sqref="M591">
    <cfRule type="expression" dxfId="2262" priority="2499">
      <formula>L591="NO CUMPLE"</formula>
    </cfRule>
    <cfRule type="expression" dxfId="2261" priority="2500">
      <formula>L591="CUMPLE"</formula>
    </cfRule>
  </conditionalFormatting>
  <conditionalFormatting sqref="J591">
    <cfRule type="cellIs" dxfId="2260" priority="2497" operator="equal">
      <formula>"NO CUMPLE"</formula>
    </cfRule>
    <cfRule type="cellIs" dxfId="2259" priority="2498" operator="equal">
      <formula>"CUMPLE"</formula>
    </cfRule>
  </conditionalFormatting>
  <conditionalFormatting sqref="L591:L593">
    <cfRule type="cellIs" dxfId="2258" priority="2495" operator="equal">
      <formula>"NO CUMPLE"</formula>
    </cfRule>
    <cfRule type="cellIs" dxfId="2257" priority="2496" operator="equal">
      <formula>"CUMPLE"</formula>
    </cfRule>
  </conditionalFormatting>
  <conditionalFormatting sqref="K592:K593">
    <cfRule type="expression" dxfId="2256" priority="2493">
      <formula>J592="NO CUMPLE"</formula>
    </cfRule>
    <cfRule type="expression" dxfId="2255" priority="2494">
      <formula>J592="CUMPLE"</formula>
    </cfRule>
  </conditionalFormatting>
  <conditionalFormatting sqref="J592:J593">
    <cfRule type="cellIs" dxfId="2254" priority="2491" operator="equal">
      <formula>"NO CUMPLE"</formula>
    </cfRule>
    <cfRule type="cellIs" dxfId="2253" priority="2492" operator="equal">
      <formula>"CUMPLE"</formula>
    </cfRule>
  </conditionalFormatting>
  <conditionalFormatting sqref="M592">
    <cfRule type="expression" dxfId="2252" priority="2489">
      <formula>L592="NO CUMPLE"</formula>
    </cfRule>
    <cfRule type="expression" dxfId="2251" priority="2490">
      <formula>L592="CUMPLE"</formula>
    </cfRule>
  </conditionalFormatting>
  <conditionalFormatting sqref="K594">
    <cfRule type="expression" dxfId="2250" priority="2487">
      <formula>J594="NO CUMPLE"</formula>
    </cfRule>
    <cfRule type="expression" dxfId="2249" priority="2488">
      <formula>J594="CUMPLE"</formula>
    </cfRule>
  </conditionalFormatting>
  <conditionalFormatting sqref="M594">
    <cfRule type="expression" dxfId="2248" priority="2485">
      <formula>L594="NO CUMPLE"</formula>
    </cfRule>
    <cfRule type="expression" dxfId="2247" priority="2486">
      <formula>L594="CUMPLE"</formula>
    </cfRule>
  </conditionalFormatting>
  <conditionalFormatting sqref="J594">
    <cfRule type="cellIs" dxfId="2246" priority="2483" operator="equal">
      <formula>"NO CUMPLE"</formula>
    </cfRule>
    <cfRule type="cellIs" dxfId="2245" priority="2484" operator="equal">
      <formula>"CUMPLE"</formula>
    </cfRule>
  </conditionalFormatting>
  <conditionalFormatting sqref="L594:L596">
    <cfRule type="cellIs" dxfId="2244" priority="2481" operator="equal">
      <formula>"NO CUMPLE"</formula>
    </cfRule>
    <cfRule type="cellIs" dxfId="2243" priority="2482" operator="equal">
      <formula>"CUMPLE"</formula>
    </cfRule>
  </conditionalFormatting>
  <conditionalFormatting sqref="K595:K596">
    <cfRule type="expression" dxfId="2242" priority="2479">
      <formula>J595="NO CUMPLE"</formula>
    </cfRule>
    <cfRule type="expression" dxfId="2241" priority="2480">
      <formula>J595="CUMPLE"</formula>
    </cfRule>
  </conditionalFormatting>
  <conditionalFormatting sqref="J595:J596">
    <cfRule type="cellIs" dxfId="2240" priority="2477" operator="equal">
      <formula>"NO CUMPLE"</formula>
    </cfRule>
    <cfRule type="cellIs" dxfId="2239" priority="2478" operator="equal">
      <formula>"CUMPLE"</formula>
    </cfRule>
  </conditionalFormatting>
  <conditionalFormatting sqref="M595">
    <cfRule type="expression" dxfId="2238" priority="2475">
      <formula>L595="NO CUMPLE"</formula>
    </cfRule>
    <cfRule type="expression" dxfId="2237" priority="2476">
      <formula>L595="CUMPLE"</formula>
    </cfRule>
  </conditionalFormatting>
  <conditionalFormatting sqref="K597">
    <cfRule type="expression" dxfId="2236" priority="2473">
      <formula>J597="NO CUMPLE"</formula>
    </cfRule>
    <cfRule type="expression" dxfId="2235" priority="2474">
      <formula>J597="CUMPLE"</formula>
    </cfRule>
  </conditionalFormatting>
  <conditionalFormatting sqref="M597">
    <cfRule type="expression" dxfId="2234" priority="2471">
      <formula>L597="NO CUMPLE"</formula>
    </cfRule>
    <cfRule type="expression" dxfId="2233" priority="2472">
      <formula>L597="CUMPLE"</formula>
    </cfRule>
  </conditionalFormatting>
  <conditionalFormatting sqref="J597">
    <cfRule type="cellIs" dxfId="2232" priority="2469" operator="equal">
      <formula>"NO CUMPLE"</formula>
    </cfRule>
    <cfRule type="cellIs" dxfId="2231" priority="2470" operator="equal">
      <formula>"CUMPLE"</formula>
    </cfRule>
  </conditionalFormatting>
  <conditionalFormatting sqref="L597:L599">
    <cfRule type="cellIs" dxfId="2230" priority="2467" operator="equal">
      <formula>"NO CUMPLE"</formula>
    </cfRule>
    <cfRule type="cellIs" dxfId="2229" priority="2468" operator="equal">
      <formula>"CUMPLE"</formula>
    </cfRule>
  </conditionalFormatting>
  <conditionalFormatting sqref="K598:K599">
    <cfRule type="expression" dxfId="2228" priority="2465">
      <formula>J598="NO CUMPLE"</formula>
    </cfRule>
    <cfRule type="expression" dxfId="2227" priority="2466">
      <formula>J598="CUMPLE"</formula>
    </cfRule>
  </conditionalFormatting>
  <conditionalFormatting sqref="J598:J599">
    <cfRule type="cellIs" dxfId="2226" priority="2463" operator="equal">
      <formula>"NO CUMPLE"</formula>
    </cfRule>
    <cfRule type="cellIs" dxfId="2225" priority="2464" operator="equal">
      <formula>"CUMPLE"</formula>
    </cfRule>
  </conditionalFormatting>
  <conditionalFormatting sqref="M598">
    <cfRule type="expression" dxfId="2224" priority="2461">
      <formula>L598="NO CUMPLE"</formula>
    </cfRule>
    <cfRule type="expression" dxfId="2223" priority="2462">
      <formula>L598="CUMPLE"</formula>
    </cfRule>
  </conditionalFormatting>
  <conditionalFormatting sqref="K607">
    <cfRule type="expression" dxfId="2222" priority="2459">
      <formula>J607="NO CUMPLE"</formula>
    </cfRule>
    <cfRule type="expression" dxfId="2221" priority="2460">
      <formula>J607="CUMPLE"</formula>
    </cfRule>
  </conditionalFormatting>
  <conditionalFormatting sqref="M607">
    <cfRule type="expression" dxfId="2220" priority="2457">
      <formula>L607="NO CUMPLE"</formula>
    </cfRule>
    <cfRule type="expression" dxfId="2219" priority="2458">
      <formula>L607="CUMPLE"</formula>
    </cfRule>
  </conditionalFormatting>
  <conditionalFormatting sqref="J607">
    <cfRule type="cellIs" dxfId="2218" priority="2455" operator="equal">
      <formula>"NO CUMPLE"</formula>
    </cfRule>
    <cfRule type="cellIs" dxfId="2217" priority="2456" operator="equal">
      <formula>"CUMPLE"</formula>
    </cfRule>
  </conditionalFormatting>
  <conditionalFormatting sqref="L607:L609">
    <cfRule type="cellIs" dxfId="2216" priority="2453" operator="equal">
      <formula>"NO CUMPLE"</formula>
    </cfRule>
    <cfRule type="cellIs" dxfId="2215" priority="2454" operator="equal">
      <formula>"CUMPLE"</formula>
    </cfRule>
  </conditionalFormatting>
  <conditionalFormatting sqref="K608:K609">
    <cfRule type="expression" dxfId="2214" priority="2451">
      <formula>J608="NO CUMPLE"</formula>
    </cfRule>
    <cfRule type="expression" dxfId="2213" priority="2452">
      <formula>J608="CUMPLE"</formula>
    </cfRule>
  </conditionalFormatting>
  <conditionalFormatting sqref="J608:J609">
    <cfRule type="cellIs" dxfId="2212" priority="2449" operator="equal">
      <formula>"NO CUMPLE"</formula>
    </cfRule>
    <cfRule type="cellIs" dxfId="2211" priority="2450" operator="equal">
      <formula>"CUMPLE"</formula>
    </cfRule>
  </conditionalFormatting>
  <conditionalFormatting sqref="M608">
    <cfRule type="expression" dxfId="2210" priority="2447">
      <formula>L608="NO CUMPLE"</formula>
    </cfRule>
    <cfRule type="expression" dxfId="2209" priority="2448">
      <formula>L608="CUMPLE"</formula>
    </cfRule>
  </conditionalFormatting>
  <conditionalFormatting sqref="K610">
    <cfRule type="expression" dxfId="2208" priority="2445">
      <formula>J610="NO CUMPLE"</formula>
    </cfRule>
    <cfRule type="expression" dxfId="2207" priority="2446">
      <formula>J610="CUMPLE"</formula>
    </cfRule>
  </conditionalFormatting>
  <conditionalFormatting sqref="M610">
    <cfRule type="expression" dxfId="2206" priority="2443">
      <formula>L610="NO CUMPLE"</formula>
    </cfRule>
    <cfRule type="expression" dxfId="2205" priority="2444">
      <formula>L610="CUMPLE"</formula>
    </cfRule>
  </conditionalFormatting>
  <conditionalFormatting sqref="J610">
    <cfRule type="cellIs" dxfId="2204" priority="2441" operator="equal">
      <formula>"NO CUMPLE"</formula>
    </cfRule>
    <cfRule type="cellIs" dxfId="2203" priority="2442" operator="equal">
      <formula>"CUMPLE"</formula>
    </cfRule>
  </conditionalFormatting>
  <conditionalFormatting sqref="L610:L612">
    <cfRule type="cellIs" dxfId="2202" priority="2439" operator="equal">
      <formula>"NO CUMPLE"</formula>
    </cfRule>
    <cfRule type="cellIs" dxfId="2201" priority="2440" operator="equal">
      <formula>"CUMPLE"</formula>
    </cfRule>
  </conditionalFormatting>
  <conditionalFormatting sqref="K611:K612">
    <cfRule type="expression" dxfId="2200" priority="2437">
      <formula>J611="NO CUMPLE"</formula>
    </cfRule>
    <cfRule type="expression" dxfId="2199" priority="2438">
      <formula>J611="CUMPLE"</formula>
    </cfRule>
  </conditionalFormatting>
  <conditionalFormatting sqref="J611:J612">
    <cfRule type="cellIs" dxfId="2198" priority="2435" operator="equal">
      <formula>"NO CUMPLE"</formula>
    </cfRule>
    <cfRule type="cellIs" dxfId="2197" priority="2436" operator="equal">
      <formula>"CUMPLE"</formula>
    </cfRule>
  </conditionalFormatting>
  <conditionalFormatting sqref="M611">
    <cfRule type="expression" dxfId="2196" priority="2433">
      <formula>L611="NO CUMPLE"</formula>
    </cfRule>
    <cfRule type="expression" dxfId="2195" priority="2434">
      <formula>L611="CUMPLE"</formula>
    </cfRule>
  </conditionalFormatting>
  <conditionalFormatting sqref="K613">
    <cfRule type="expression" dxfId="2194" priority="2431">
      <formula>J613="NO CUMPLE"</formula>
    </cfRule>
    <cfRule type="expression" dxfId="2193" priority="2432">
      <formula>J613="CUMPLE"</formula>
    </cfRule>
  </conditionalFormatting>
  <conditionalFormatting sqref="M613">
    <cfRule type="expression" dxfId="2192" priority="2429">
      <formula>L613="NO CUMPLE"</formula>
    </cfRule>
    <cfRule type="expression" dxfId="2191" priority="2430">
      <formula>L613="CUMPLE"</formula>
    </cfRule>
  </conditionalFormatting>
  <conditionalFormatting sqref="J613">
    <cfRule type="cellIs" dxfId="2190" priority="2427" operator="equal">
      <formula>"NO CUMPLE"</formula>
    </cfRule>
    <cfRule type="cellIs" dxfId="2189" priority="2428" operator="equal">
      <formula>"CUMPLE"</formula>
    </cfRule>
  </conditionalFormatting>
  <conditionalFormatting sqref="L613:L615">
    <cfRule type="cellIs" dxfId="2188" priority="2425" operator="equal">
      <formula>"NO CUMPLE"</formula>
    </cfRule>
    <cfRule type="cellIs" dxfId="2187" priority="2426" operator="equal">
      <formula>"CUMPLE"</formula>
    </cfRule>
  </conditionalFormatting>
  <conditionalFormatting sqref="K614:K615">
    <cfRule type="expression" dxfId="2186" priority="2423">
      <formula>J614="NO CUMPLE"</formula>
    </cfRule>
    <cfRule type="expression" dxfId="2185" priority="2424">
      <formula>J614="CUMPLE"</formula>
    </cfRule>
  </conditionalFormatting>
  <conditionalFormatting sqref="J614:J615">
    <cfRule type="cellIs" dxfId="2184" priority="2421" operator="equal">
      <formula>"NO CUMPLE"</formula>
    </cfRule>
    <cfRule type="cellIs" dxfId="2183" priority="2422" operator="equal">
      <formula>"CUMPLE"</formula>
    </cfRule>
  </conditionalFormatting>
  <conditionalFormatting sqref="M614">
    <cfRule type="expression" dxfId="2182" priority="2419">
      <formula>L614="NO CUMPLE"</formula>
    </cfRule>
    <cfRule type="expression" dxfId="2181" priority="2420">
      <formula>L614="CUMPLE"</formula>
    </cfRule>
  </conditionalFormatting>
  <conditionalFormatting sqref="K616">
    <cfRule type="expression" dxfId="2180" priority="2417">
      <formula>J616="NO CUMPLE"</formula>
    </cfRule>
    <cfRule type="expression" dxfId="2179" priority="2418">
      <formula>J616="CUMPLE"</formula>
    </cfRule>
  </conditionalFormatting>
  <conditionalFormatting sqref="M616">
    <cfRule type="expression" dxfId="2178" priority="2415">
      <formula>L616="NO CUMPLE"</formula>
    </cfRule>
    <cfRule type="expression" dxfId="2177" priority="2416">
      <formula>L616="CUMPLE"</formula>
    </cfRule>
  </conditionalFormatting>
  <conditionalFormatting sqref="J616">
    <cfRule type="cellIs" dxfId="2176" priority="2413" operator="equal">
      <formula>"NO CUMPLE"</formula>
    </cfRule>
    <cfRule type="cellIs" dxfId="2175" priority="2414" operator="equal">
      <formula>"CUMPLE"</formula>
    </cfRule>
  </conditionalFormatting>
  <conditionalFormatting sqref="L616:L618">
    <cfRule type="cellIs" dxfId="2174" priority="2411" operator="equal">
      <formula>"NO CUMPLE"</formula>
    </cfRule>
    <cfRule type="cellIs" dxfId="2173" priority="2412" operator="equal">
      <formula>"CUMPLE"</formula>
    </cfRule>
  </conditionalFormatting>
  <conditionalFormatting sqref="K617:K618">
    <cfRule type="expression" dxfId="2172" priority="2409">
      <formula>J617="NO CUMPLE"</formula>
    </cfRule>
    <cfRule type="expression" dxfId="2171" priority="2410">
      <formula>J617="CUMPLE"</formula>
    </cfRule>
  </conditionalFormatting>
  <conditionalFormatting sqref="J617:J618">
    <cfRule type="cellIs" dxfId="2170" priority="2407" operator="equal">
      <formula>"NO CUMPLE"</formula>
    </cfRule>
    <cfRule type="cellIs" dxfId="2169" priority="2408" operator="equal">
      <formula>"CUMPLE"</formula>
    </cfRule>
  </conditionalFormatting>
  <conditionalFormatting sqref="M617">
    <cfRule type="expression" dxfId="2168" priority="2405">
      <formula>L617="NO CUMPLE"</formula>
    </cfRule>
    <cfRule type="expression" dxfId="2167" priority="2406">
      <formula>L617="CUMPLE"</formula>
    </cfRule>
  </conditionalFormatting>
  <conditionalFormatting sqref="K619">
    <cfRule type="expression" dxfId="2166" priority="2403">
      <formula>J619="NO CUMPLE"</formula>
    </cfRule>
    <cfRule type="expression" dxfId="2165" priority="2404">
      <formula>J619="CUMPLE"</formula>
    </cfRule>
  </conditionalFormatting>
  <conditionalFormatting sqref="M619">
    <cfRule type="expression" dxfId="2164" priority="2401">
      <formula>L619="NO CUMPLE"</formula>
    </cfRule>
    <cfRule type="expression" dxfId="2163" priority="2402">
      <formula>L619="CUMPLE"</formula>
    </cfRule>
  </conditionalFormatting>
  <conditionalFormatting sqref="J619">
    <cfRule type="cellIs" dxfId="2162" priority="2399" operator="equal">
      <formula>"NO CUMPLE"</formula>
    </cfRule>
    <cfRule type="cellIs" dxfId="2161" priority="2400" operator="equal">
      <formula>"CUMPLE"</formula>
    </cfRule>
  </conditionalFormatting>
  <conditionalFormatting sqref="L619:L621">
    <cfRule type="cellIs" dxfId="2160" priority="2397" operator="equal">
      <formula>"NO CUMPLE"</formula>
    </cfRule>
    <cfRule type="cellIs" dxfId="2159" priority="2398" operator="equal">
      <formula>"CUMPLE"</formula>
    </cfRule>
  </conditionalFormatting>
  <conditionalFormatting sqref="K620:K621">
    <cfRule type="expression" dxfId="2158" priority="2395">
      <formula>J620="NO CUMPLE"</formula>
    </cfRule>
    <cfRule type="expression" dxfId="2157" priority="2396">
      <formula>J620="CUMPLE"</formula>
    </cfRule>
  </conditionalFormatting>
  <conditionalFormatting sqref="J620:J621">
    <cfRule type="cellIs" dxfId="2156" priority="2393" operator="equal">
      <formula>"NO CUMPLE"</formula>
    </cfRule>
    <cfRule type="cellIs" dxfId="2155" priority="2394" operator="equal">
      <formula>"CUMPLE"</formula>
    </cfRule>
  </conditionalFormatting>
  <conditionalFormatting sqref="M620">
    <cfRule type="expression" dxfId="2154" priority="2391">
      <formula>L620="NO CUMPLE"</formula>
    </cfRule>
    <cfRule type="expression" dxfId="2153" priority="2392">
      <formula>L620="CUMPLE"</formula>
    </cfRule>
  </conditionalFormatting>
  <conditionalFormatting sqref="K629">
    <cfRule type="expression" dxfId="2152" priority="2389">
      <formula>J629="NO CUMPLE"</formula>
    </cfRule>
    <cfRule type="expression" dxfId="2151" priority="2390">
      <formula>J629="CUMPLE"</formula>
    </cfRule>
  </conditionalFormatting>
  <conditionalFormatting sqref="M629">
    <cfRule type="expression" dxfId="2150" priority="2387">
      <formula>L629="NO CUMPLE"</formula>
    </cfRule>
    <cfRule type="expression" dxfId="2149" priority="2388">
      <formula>L629="CUMPLE"</formula>
    </cfRule>
  </conditionalFormatting>
  <conditionalFormatting sqref="J629">
    <cfRule type="cellIs" dxfId="2148" priority="2385" operator="equal">
      <formula>"NO CUMPLE"</formula>
    </cfRule>
    <cfRule type="cellIs" dxfId="2147" priority="2386" operator="equal">
      <formula>"CUMPLE"</formula>
    </cfRule>
  </conditionalFormatting>
  <conditionalFormatting sqref="L629:L631">
    <cfRule type="cellIs" dxfId="2146" priority="2383" operator="equal">
      <formula>"NO CUMPLE"</formula>
    </cfRule>
    <cfRule type="cellIs" dxfId="2145" priority="2384" operator="equal">
      <formula>"CUMPLE"</formula>
    </cfRule>
  </conditionalFormatting>
  <conditionalFormatting sqref="K630:K631">
    <cfRule type="expression" dxfId="2144" priority="2381">
      <formula>J630="NO CUMPLE"</formula>
    </cfRule>
    <cfRule type="expression" dxfId="2143" priority="2382">
      <formula>J630="CUMPLE"</formula>
    </cfRule>
  </conditionalFormatting>
  <conditionalFormatting sqref="J630:J631">
    <cfRule type="cellIs" dxfId="2142" priority="2379" operator="equal">
      <formula>"NO CUMPLE"</formula>
    </cfRule>
    <cfRule type="cellIs" dxfId="2141" priority="2380" operator="equal">
      <formula>"CUMPLE"</formula>
    </cfRule>
  </conditionalFormatting>
  <conditionalFormatting sqref="M630">
    <cfRule type="expression" dxfId="2140" priority="2377">
      <formula>L630="NO CUMPLE"</formula>
    </cfRule>
    <cfRule type="expression" dxfId="2139" priority="2378">
      <formula>L630="CUMPLE"</formula>
    </cfRule>
  </conditionalFormatting>
  <conditionalFormatting sqref="K632">
    <cfRule type="expression" dxfId="2138" priority="2375">
      <formula>J632="NO CUMPLE"</formula>
    </cfRule>
    <cfRule type="expression" dxfId="2137" priority="2376">
      <formula>J632="CUMPLE"</formula>
    </cfRule>
  </conditionalFormatting>
  <conditionalFormatting sqref="M632">
    <cfRule type="expression" dxfId="2136" priority="2373">
      <formula>L632="NO CUMPLE"</formula>
    </cfRule>
    <cfRule type="expression" dxfId="2135" priority="2374">
      <formula>L632="CUMPLE"</formula>
    </cfRule>
  </conditionalFormatting>
  <conditionalFormatting sqref="J632">
    <cfRule type="cellIs" dxfId="2134" priority="2371" operator="equal">
      <formula>"NO CUMPLE"</formula>
    </cfRule>
    <cfRule type="cellIs" dxfId="2133" priority="2372" operator="equal">
      <formula>"CUMPLE"</formula>
    </cfRule>
  </conditionalFormatting>
  <conditionalFormatting sqref="L632:L634">
    <cfRule type="cellIs" dxfId="2132" priority="2369" operator="equal">
      <formula>"NO CUMPLE"</formula>
    </cfRule>
    <cfRule type="cellIs" dxfId="2131" priority="2370" operator="equal">
      <formula>"CUMPLE"</formula>
    </cfRule>
  </conditionalFormatting>
  <conditionalFormatting sqref="K633:K634">
    <cfRule type="expression" dxfId="2130" priority="2367">
      <formula>J633="NO CUMPLE"</formula>
    </cfRule>
    <cfRule type="expression" dxfId="2129" priority="2368">
      <formula>J633="CUMPLE"</formula>
    </cfRule>
  </conditionalFormatting>
  <conditionalFormatting sqref="J633:J634">
    <cfRule type="cellIs" dxfId="2128" priority="2365" operator="equal">
      <formula>"NO CUMPLE"</formula>
    </cfRule>
    <cfRule type="cellIs" dxfId="2127" priority="2366" operator="equal">
      <formula>"CUMPLE"</formula>
    </cfRule>
  </conditionalFormatting>
  <conditionalFormatting sqref="M633">
    <cfRule type="expression" dxfId="2126" priority="2363">
      <formula>L633="NO CUMPLE"</formula>
    </cfRule>
    <cfRule type="expression" dxfId="2125" priority="2364">
      <formula>L633="CUMPLE"</formula>
    </cfRule>
  </conditionalFormatting>
  <conditionalFormatting sqref="K635">
    <cfRule type="expression" dxfId="2124" priority="2361">
      <formula>J635="NO CUMPLE"</formula>
    </cfRule>
    <cfRule type="expression" dxfId="2123" priority="2362">
      <formula>J635="CUMPLE"</formula>
    </cfRule>
  </conditionalFormatting>
  <conditionalFormatting sqref="M635">
    <cfRule type="expression" dxfId="2122" priority="2359">
      <formula>L635="NO CUMPLE"</formula>
    </cfRule>
    <cfRule type="expression" dxfId="2121" priority="2360">
      <formula>L635="CUMPLE"</formula>
    </cfRule>
  </conditionalFormatting>
  <conditionalFormatting sqref="J635">
    <cfRule type="cellIs" dxfId="2120" priority="2357" operator="equal">
      <formula>"NO CUMPLE"</formula>
    </cfRule>
    <cfRule type="cellIs" dxfId="2119" priority="2358" operator="equal">
      <formula>"CUMPLE"</formula>
    </cfRule>
  </conditionalFormatting>
  <conditionalFormatting sqref="L635:L637">
    <cfRule type="cellIs" dxfId="2118" priority="2355" operator="equal">
      <formula>"NO CUMPLE"</formula>
    </cfRule>
    <cfRule type="cellIs" dxfId="2117" priority="2356" operator="equal">
      <formula>"CUMPLE"</formula>
    </cfRule>
  </conditionalFormatting>
  <conditionalFormatting sqref="K636:K637">
    <cfRule type="expression" dxfId="2116" priority="2353">
      <formula>J636="NO CUMPLE"</formula>
    </cfRule>
    <cfRule type="expression" dxfId="2115" priority="2354">
      <formula>J636="CUMPLE"</formula>
    </cfRule>
  </conditionalFormatting>
  <conditionalFormatting sqref="J636:J637">
    <cfRule type="cellIs" dxfId="2114" priority="2351" operator="equal">
      <formula>"NO CUMPLE"</formula>
    </cfRule>
    <cfRule type="cellIs" dxfId="2113" priority="2352" operator="equal">
      <formula>"CUMPLE"</formula>
    </cfRule>
  </conditionalFormatting>
  <conditionalFormatting sqref="M636">
    <cfRule type="expression" dxfId="2112" priority="2349">
      <formula>L636="NO CUMPLE"</formula>
    </cfRule>
    <cfRule type="expression" dxfId="2111" priority="2350">
      <formula>L636="CUMPLE"</formula>
    </cfRule>
  </conditionalFormatting>
  <conditionalFormatting sqref="K638">
    <cfRule type="expression" dxfId="2110" priority="2347">
      <formula>J638="NO CUMPLE"</formula>
    </cfRule>
    <cfRule type="expression" dxfId="2109" priority="2348">
      <formula>J638="CUMPLE"</formula>
    </cfRule>
  </conditionalFormatting>
  <conditionalFormatting sqref="M638">
    <cfRule type="expression" dxfId="2108" priority="2345">
      <formula>L638="NO CUMPLE"</formula>
    </cfRule>
    <cfRule type="expression" dxfId="2107" priority="2346">
      <formula>L638="CUMPLE"</formula>
    </cfRule>
  </conditionalFormatting>
  <conditionalFormatting sqref="J638">
    <cfRule type="cellIs" dxfId="2106" priority="2343" operator="equal">
      <formula>"NO CUMPLE"</formula>
    </cfRule>
    <cfRule type="cellIs" dxfId="2105" priority="2344" operator="equal">
      <formula>"CUMPLE"</formula>
    </cfRule>
  </conditionalFormatting>
  <conditionalFormatting sqref="L638:L640">
    <cfRule type="cellIs" dxfId="2104" priority="2341" operator="equal">
      <formula>"NO CUMPLE"</formula>
    </cfRule>
    <cfRule type="cellIs" dxfId="2103" priority="2342" operator="equal">
      <formula>"CUMPLE"</formula>
    </cfRule>
  </conditionalFormatting>
  <conditionalFormatting sqref="K639:K640">
    <cfRule type="expression" dxfId="2102" priority="2339">
      <formula>J639="NO CUMPLE"</formula>
    </cfRule>
    <cfRule type="expression" dxfId="2101" priority="2340">
      <formula>J639="CUMPLE"</formula>
    </cfRule>
  </conditionalFormatting>
  <conditionalFormatting sqref="J639:J640">
    <cfRule type="cellIs" dxfId="2100" priority="2337" operator="equal">
      <formula>"NO CUMPLE"</formula>
    </cfRule>
    <cfRule type="cellIs" dxfId="2099" priority="2338" operator="equal">
      <formula>"CUMPLE"</formula>
    </cfRule>
  </conditionalFormatting>
  <conditionalFormatting sqref="M639">
    <cfRule type="expression" dxfId="2098" priority="2335">
      <formula>L639="NO CUMPLE"</formula>
    </cfRule>
    <cfRule type="expression" dxfId="2097" priority="2336">
      <formula>L639="CUMPLE"</formula>
    </cfRule>
  </conditionalFormatting>
  <conditionalFormatting sqref="K641">
    <cfRule type="expression" dxfId="2096" priority="2333">
      <formula>J641="NO CUMPLE"</formula>
    </cfRule>
    <cfRule type="expression" dxfId="2095" priority="2334">
      <formula>J641="CUMPLE"</formula>
    </cfRule>
  </conditionalFormatting>
  <conditionalFormatting sqref="M641">
    <cfRule type="expression" dxfId="2094" priority="2331">
      <formula>L641="NO CUMPLE"</formula>
    </cfRule>
    <cfRule type="expression" dxfId="2093" priority="2332">
      <formula>L641="CUMPLE"</formula>
    </cfRule>
  </conditionalFormatting>
  <conditionalFormatting sqref="J641">
    <cfRule type="cellIs" dxfId="2092" priority="2329" operator="equal">
      <formula>"NO CUMPLE"</formula>
    </cfRule>
    <cfRule type="cellIs" dxfId="2091" priority="2330" operator="equal">
      <formula>"CUMPLE"</formula>
    </cfRule>
  </conditionalFormatting>
  <conditionalFormatting sqref="L641:L643">
    <cfRule type="cellIs" dxfId="2090" priority="2327" operator="equal">
      <formula>"NO CUMPLE"</formula>
    </cfRule>
    <cfRule type="cellIs" dxfId="2089" priority="2328" operator="equal">
      <formula>"CUMPLE"</formula>
    </cfRule>
  </conditionalFormatting>
  <conditionalFormatting sqref="K642:K643">
    <cfRule type="expression" dxfId="2088" priority="2325">
      <formula>J642="NO CUMPLE"</formula>
    </cfRule>
    <cfRule type="expression" dxfId="2087" priority="2326">
      <formula>J642="CUMPLE"</formula>
    </cfRule>
  </conditionalFormatting>
  <conditionalFormatting sqref="J642:J643">
    <cfRule type="cellIs" dxfId="2086" priority="2323" operator="equal">
      <formula>"NO CUMPLE"</formula>
    </cfRule>
    <cfRule type="cellIs" dxfId="2085" priority="2324" operator="equal">
      <formula>"CUMPLE"</formula>
    </cfRule>
  </conditionalFormatting>
  <conditionalFormatting sqref="M642">
    <cfRule type="expression" dxfId="2084" priority="2321">
      <formula>L642="NO CUMPLE"</formula>
    </cfRule>
    <cfRule type="expression" dxfId="2083" priority="2322">
      <formula>L642="CUMPLE"</formula>
    </cfRule>
  </conditionalFormatting>
  <conditionalFormatting sqref="K651">
    <cfRule type="expression" dxfId="2082" priority="2319">
      <formula>J651="NO CUMPLE"</formula>
    </cfRule>
    <cfRule type="expression" dxfId="2081" priority="2320">
      <formula>J651="CUMPLE"</formula>
    </cfRule>
  </conditionalFormatting>
  <conditionalFormatting sqref="M651">
    <cfRule type="expression" dxfId="2080" priority="2317">
      <formula>L651="NO CUMPLE"</formula>
    </cfRule>
    <cfRule type="expression" dxfId="2079" priority="2318">
      <formula>L651="CUMPLE"</formula>
    </cfRule>
  </conditionalFormatting>
  <conditionalFormatting sqref="J651">
    <cfRule type="cellIs" dxfId="2078" priority="2315" operator="equal">
      <formula>"NO CUMPLE"</formula>
    </cfRule>
    <cfRule type="cellIs" dxfId="2077" priority="2316" operator="equal">
      <formula>"CUMPLE"</formula>
    </cfRule>
  </conditionalFormatting>
  <conditionalFormatting sqref="L651:L653">
    <cfRule type="cellIs" dxfId="2076" priority="2313" operator="equal">
      <formula>"NO CUMPLE"</formula>
    </cfRule>
    <cfRule type="cellIs" dxfId="2075" priority="2314" operator="equal">
      <formula>"CUMPLE"</formula>
    </cfRule>
  </conditionalFormatting>
  <conditionalFormatting sqref="K652:K653">
    <cfRule type="expression" dxfId="2074" priority="2311">
      <formula>J652="NO CUMPLE"</formula>
    </cfRule>
    <cfRule type="expression" dxfId="2073" priority="2312">
      <formula>J652="CUMPLE"</formula>
    </cfRule>
  </conditionalFormatting>
  <conditionalFormatting sqref="J652:J653">
    <cfRule type="cellIs" dxfId="2072" priority="2309" operator="equal">
      <formula>"NO CUMPLE"</formula>
    </cfRule>
    <cfRule type="cellIs" dxfId="2071" priority="2310" operator="equal">
      <formula>"CUMPLE"</formula>
    </cfRule>
  </conditionalFormatting>
  <conditionalFormatting sqref="M652">
    <cfRule type="expression" dxfId="2070" priority="2307">
      <formula>L652="NO CUMPLE"</formula>
    </cfRule>
    <cfRule type="expression" dxfId="2069" priority="2308">
      <formula>L652="CUMPLE"</formula>
    </cfRule>
  </conditionalFormatting>
  <conditionalFormatting sqref="K654">
    <cfRule type="expression" dxfId="2068" priority="2305">
      <formula>J654="NO CUMPLE"</formula>
    </cfRule>
    <cfRule type="expression" dxfId="2067" priority="2306">
      <formula>J654="CUMPLE"</formula>
    </cfRule>
  </conditionalFormatting>
  <conditionalFormatting sqref="M654">
    <cfRule type="expression" dxfId="2066" priority="2303">
      <formula>L654="NO CUMPLE"</formula>
    </cfRule>
    <cfRule type="expression" dxfId="2065" priority="2304">
      <formula>L654="CUMPLE"</formula>
    </cfRule>
  </conditionalFormatting>
  <conditionalFormatting sqref="J654">
    <cfRule type="cellIs" dxfId="2064" priority="2301" operator="equal">
      <formula>"NO CUMPLE"</formula>
    </cfRule>
    <cfRule type="cellIs" dxfId="2063" priority="2302" operator="equal">
      <formula>"CUMPLE"</formula>
    </cfRule>
  </conditionalFormatting>
  <conditionalFormatting sqref="L654:L656">
    <cfRule type="cellIs" dxfId="2062" priority="2299" operator="equal">
      <formula>"NO CUMPLE"</formula>
    </cfRule>
    <cfRule type="cellIs" dxfId="2061" priority="2300" operator="equal">
      <formula>"CUMPLE"</formula>
    </cfRule>
  </conditionalFormatting>
  <conditionalFormatting sqref="K655:K656">
    <cfRule type="expression" dxfId="2060" priority="2297">
      <formula>J655="NO CUMPLE"</formula>
    </cfRule>
    <cfRule type="expression" dxfId="2059" priority="2298">
      <formula>J655="CUMPLE"</formula>
    </cfRule>
  </conditionalFormatting>
  <conditionalFormatting sqref="J655:J656">
    <cfRule type="cellIs" dxfId="2058" priority="2295" operator="equal">
      <formula>"NO CUMPLE"</formula>
    </cfRule>
    <cfRule type="cellIs" dxfId="2057" priority="2296" operator="equal">
      <formula>"CUMPLE"</formula>
    </cfRule>
  </conditionalFormatting>
  <conditionalFormatting sqref="M655">
    <cfRule type="expression" dxfId="2056" priority="2293">
      <formula>L655="NO CUMPLE"</formula>
    </cfRule>
    <cfRule type="expression" dxfId="2055" priority="2294">
      <formula>L655="CUMPLE"</formula>
    </cfRule>
  </conditionalFormatting>
  <conditionalFormatting sqref="K657">
    <cfRule type="expression" dxfId="2054" priority="2291">
      <formula>J657="NO CUMPLE"</formula>
    </cfRule>
    <cfRule type="expression" dxfId="2053" priority="2292">
      <formula>J657="CUMPLE"</formula>
    </cfRule>
  </conditionalFormatting>
  <conditionalFormatting sqref="M657">
    <cfRule type="expression" dxfId="2052" priority="2289">
      <formula>L657="NO CUMPLE"</formula>
    </cfRule>
    <cfRule type="expression" dxfId="2051" priority="2290">
      <formula>L657="CUMPLE"</formula>
    </cfRule>
  </conditionalFormatting>
  <conditionalFormatting sqref="J657">
    <cfRule type="cellIs" dxfId="2050" priority="2287" operator="equal">
      <formula>"NO CUMPLE"</formula>
    </cfRule>
    <cfRule type="cellIs" dxfId="2049" priority="2288" operator="equal">
      <formula>"CUMPLE"</formula>
    </cfRule>
  </conditionalFormatting>
  <conditionalFormatting sqref="L657:L659">
    <cfRule type="cellIs" dxfId="2048" priority="2285" operator="equal">
      <formula>"NO CUMPLE"</formula>
    </cfRule>
    <cfRule type="cellIs" dxfId="2047" priority="2286" operator="equal">
      <formula>"CUMPLE"</formula>
    </cfRule>
  </conditionalFormatting>
  <conditionalFormatting sqref="K658:K659">
    <cfRule type="expression" dxfId="2046" priority="2283">
      <formula>J658="NO CUMPLE"</formula>
    </cfRule>
    <cfRule type="expression" dxfId="2045" priority="2284">
      <formula>J658="CUMPLE"</formula>
    </cfRule>
  </conditionalFormatting>
  <conditionalFormatting sqref="J658:J659">
    <cfRule type="cellIs" dxfId="2044" priority="2281" operator="equal">
      <formula>"NO CUMPLE"</formula>
    </cfRule>
    <cfRule type="cellIs" dxfId="2043" priority="2282" operator="equal">
      <formula>"CUMPLE"</formula>
    </cfRule>
  </conditionalFormatting>
  <conditionalFormatting sqref="M658">
    <cfRule type="expression" dxfId="2042" priority="2279">
      <formula>L658="NO CUMPLE"</formula>
    </cfRule>
    <cfRule type="expression" dxfId="2041" priority="2280">
      <formula>L658="CUMPLE"</formula>
    </cfRule>
  </conditionalFormatting>
  <conditionalFormatting sqref="K660">
    <cfRule type="expression" dxfId="2040" priority="2277">
      <formula>J660="NO CUMPLE"</formula>
    </cfRule>
    <cfRule type="expression" dxfId="2039" priority="2278">
      <formula>J660="CUMPLE"</formula>
    </cfRule>
  </conditionalFormatting>
  <conditionalFormatting sqref="M660">
    <cfRule type="expression" dxfId="2038" priority="2275">
      <formula>L660="NO CUMPLE"</formula>
    </cfRule>
    <cfRule type="expression" dxfId="2037" priority="2276">
      <formula>L660="CUMPLE"</formula>
    </cfRule>
  </conditionalFormatting>
  <conditionalFormatting sqref="J660">
    <cfRule type="cellIs" dxfId="2036" priority="2273" operator="equal">
      <formula>"NO CUMPLE"</formula>
    </cfRule>
    <cfRule type="cellIs" dxfId="2035" priority="2274" operator="equal">
      <formula>"CUMPLE"</formula>
    </cfRule>
  </conditionalFormatting>
  <conditionalFormatting sqref="L660:L662">
    <cfRule type="cellIs" dxfId="2034" priority="2271" operator="equal">
      <formula>"NO CUMPLE"</formula>
    </cfRule>
    <cfRule type="cellIs" dxfId="2033" priority="2272" operator="equal">
      <formula>"CUMPLE"</formula>
    </cfRule>
  </conditionalFormatting>
  <conditionalFormatting sqref="K661:K662">
    <cfRule type="expression" dxfId="2032" priority="2269">
      <formula>J661="NO CUMPLE"</formula>
    </cfRule>
    <cfRule type="expression" dxfId="2031" priority="2270">
      <formula>J661="CUMPLE"</formula>
    </cfRule>
  </conditionalFormatting>
  <conditionalFormatting sqref="J661:J662">
    <cfRule type="cellIs" dxfId="2030" priority="2267" operator="equal">
      <formula>"NO CUMPLE"</formula>
    </cfRule>
    <cfRule type="cellIs" dxfId="2029" priority="2268" operator="equal">
      <formula>"CUMPLE"</formula>
    </cfRule>
  </conditionalFormatting>
  <conditionalFormatting sqref="M661">
    <cfRule type="expression" dxfId="2028" priority="2265">
      <formula>L661="NO CUMPLE"</formula>
    </cfRule>
    <cfRule type="expression" dxfId="2027" priority="2266">
      <formula>L661="CUMPLE"</formula>
    </cfRule>
  </conditionalFormatting>
  <conditionalFormatting sqref="K663">
    <cfRule type="expression" dxfId="2026" priority="2263">
      <formula>J663="NO CUMPLE"</formula>
    </cfRule>
    <cfRule type="expression" dxfId="2025" priority="2264">
      <formula>J663="CUMPLE"</formula>
    </cfRule>
  </conditionalFormatting>
  <conditionalFormatting sqref="M663">
    <cfRule type="expression" dxfId="2024" priority="2261">
      <formula>L663="NO CUMPLE"</formula>
    </cfRule>
    <cfRule type="expression" dxfId="2023" priority="2262">
      <formula>L663="CUMPLE"</formula>
    </cfRule>
  </conditionalFormatting>
  <conditionalFormatting sqref="J663">
    <cfRule type="cellIs" dxfId="2022" priority="2259" operator="equal">
      <formula>"NO CUMPLE"</formula>
    </cfRule>
    <cfRule type="cellIs" dxfId="2021" priority="2260" operator="equal">
      <formula>"CUMPLE"</formula>
    </cfRule>
  </conditionalFormatting>
  <conditionalFormatting sqref="L663:L665">
    <cfRule type="cellIs" dxfId="2020" priority="2257" operator="equal">
      <formula>"NO CUMPLE"</formula>
    </cfRule>
    <cfRule type="cellIs" dxfId="2019" priority="2258" operator="equal">
      <formula>"CUMPLE"</formula>
    </cfRule>
  </conditionalFormatting>
  <conditionalFormatting sqref="K664:K665">
    <cfRule type="expression" dxfId="2018" priority="2255">
      <formula>J664="NO CUMPLE"</formula>
    </cfRule>
    <cfRule type="expression" dxfId="2017" priority="2256">
      <formula>J664="CUMPLE"</formula>
    </cfRule>
  </conditionalFormatting>
  <conditionalFormatting sqref="J664:J665">
    <cfRule type="cellIs" dxfId="2016" priority="2253" operator="equal">
      <formula>"NO CUMPLE"</formula>
    </cfRule>
    <cfRule type="cellIs" dxfId="2015" priority="2254" operator="equal">
      <formula>"CUMPLE"</formula>
    </cfRule>
  </conditionalFormatting>
  <conditionalFormatting sqref="M664">
    <cfRule type="expression" dxfId="2014" priority="2251">
      <formula>L664="NO CUMPLE"</formula>
    </cfRule>
    <cfRule type="expression" dxfId="2013" priority="2252">
      <formula>L664="CUMPLE"</formula>
    </cfRule>
  </conditionalFormatting>
  <conditionalFormatting sqref="K453">
    <cfRule type="expression" dxfId="2012" priority="1259">
      <formula>J453="NO CUMPLE"</formula>
    </cfRule>
    <cfRule type="expression" dxfId="2011" priority="1260">
      <formula>J453="CUMPLE"</formula>
    </cfRule>
  </conditionalFormatting>
  <conditionalFormatting sqref="M453">
    <cfRule type="expression" dxfId="2010" priority="1257">
      <formula>L453="NO CUMPLE"</formula>
    </cfRule>
    <cfRule type="expression" dxfId="2009" priority="1258">
      <formula>L453="CUMPLE"</formula>
    </cfRule>
  </conditionalFormatting>
  <conditionalFormatting sqref="L453:L455">
    <cfRule type="cellIs" dxfId="2008" priority="1255" operator="equal">
      <formula>"NO CUMPLE"</formula>
    </cfRule>
    <cfRule type="cellIs" dxfId="2007" priority="1256" operator="equal">
      <formula>"CUMPLE"</formula>
    </cfRule>
  </conditionalFormatting>
  <conditionalFormatting sqref="K454:K455">
    <cfRule type="expression" dxfId="2006" priority="1253">
      <formula>J454="NO CUMPLE"</formula>
    </cfRule>
    <cfRule type="expression" dxfId="2005" priority="1254">
      <formula>J454="CUMPLE"</formula>
    </cfRule>
  </conditionalFormatting>
  <conditionalFormatting sqref="M454">
    <cfRule type="expression" dxfId="2004" priority="1251">
      <formula>L454="NO CUMPLE"</formula>
    </cfRule>
    <cfRule type="expression" dxfId="2003" priority="1252">
      <formula>L454="CUMPLE"</formula>
    </cfRule>
  </conditionalFormatting>
  <conditionalFormatting sqref="K456">
    <cfRule type="expression" dxfId="2002" priority="1249">
      <formula>J456="NO CUMPLE"</formula>
    </cfRule>
    <cfRule type="expression" dxfId="2001" priority="1250">
      <formula>J456="CUMPLE"</formula>
    </cfRule>
  </conditionalFormatting>
  <conditionalFormatting sqref="M456">
    <cfRule type="expression" dxfId="2000" priority="1247">
      <formula>L456="NO CUMPLE"</formula>
    </cfRule>
    <cfRule type="expression" dxfId="1999" priority="1248">
      <formula>L456="CUMPLE"</formula>
    </cfRule>
  </conditionalFormatting>
  <conditionalFormatting sqref="L456:L458">
    <cfRule type="cellIs" dxfId="1998" priority="1245" operator="equal">
      <formula>"NO CUMPLE"</formula>
    </cfRule>
    <cfRule type="cellIs" dxfId="1997" priority="1246" operator="equal">
      <formula>"CUMPLE"</formula>
    </cfRule>
  </conditionalFormatting>
  <conditionalFormatting sqref="K457:K458">
    <cfRule type="expression" dxfId="1996" priority="1243">
      <formula>J457="NO CUMPLE"</formula>
    </cfRule>
    <cfRule type="expression" dxfId="1995" priority="1244">
      <formula>J457="CUMPLE"</formula>
    </cfRule>
  </conditionalFormatting>
  <conditionalFormatting sqref="M457">
    <cfRule type="expression" dxfId="1994" priority="1241">
      <formula>L457="NO CUMPLE"</formula>
    </cfRule>
    <cfRule type="expression" dxfId="1993" priority="1242">
      <formula>L457="CUMPLE"</formula>
    </cfRule>
  </conditionalFormatting>
  <conditionalFormatting sqref="K459">
    <cfRule type="expression" dxfId="1992" priority="1239">
      <formula>J459="NO CUMPLE"</formula>
    </cfRule>
    <cfRule type="expression" dxfId="1991" priority="1240">
      <formula>J459="CUMPLE"</formula>
    </cfRule>
  </conditionalFormatting>
  <conditionalFormatting sqref="M459">
    <cfRule type="expression" dxfId="1990" priority="1237">
      <formula>L459="NO CUMPLE"</formula>
    </cfRule>
    <cfRule type="expression" dxfId="1989" priority="1238">
      <formula>L459="CUMPLE"</formula>
    </cfRule>
  </conditionalFormatting>
  <conditionalFormatting sqref="L459:L461">
    <cfRule type="cellIs" dxfId="1988" priority="1235" operator="equal">
      <formula>"NO CUMPLE"</formula>
    </cfRule>
    <cfRule type="cellIs" dxfId="1987" priority="1236" operator="equal">
      <formula>"CUMPLE"</formula>
    </cfRule>
  </conditionalFormatting>
  <conditionalFormatting sqref="K460:K461">
    <cfRule type="expression" dxfId="1986" priority="1233">
      <formula>J460="NO CUMPLE"</formula>
    </cfRule>
    <cfRule type="expression" dxfId="1985" priority="1234">
      <formula>J460="CUMPLE"</formula>
    </cfRule>
  </conditionalFormatting>
  <conditionalFormatting sqref="M460">
    <cfRule type="expression" dxfId="1984" priority="1231">
      <formula>L460="NO CUMPLE"</formula>
    </cfRule>
    <cfRule type="expression" dxfId="1983" priority="1232">
      <formula>L460="CUMPLE"</formula>
    </cfRule>
  </conditionalFormatting>
  <conditionalFormatting sqref="K462">
    <cfRule type="expression" dxfId="1982" priority="1229">
      <formula>J462="NO CUMPLE"</formula>
    </cfRule>
    <cfRule type="expression" dxfId="1981" priority="1230">
      <formula>J462="CUMPLE"</formula>
    </cfRule>
  </conditionalFormatting>
  <conditionalFormatting sqref="M462">
    <cfRule type="expression" dxfId="1980" priority="1227">
      <formula>L462="NO CUMPLE"</formula>
    </cfRule>
    <cfRule type="expression" dxfId="1979" priority="1228">
      <formula>L462="CUMPLE"</formula>
    </cfRule>
  </conditionalFormatting>
  <conditionalFormatting sqref="L462:L464">
    <cfRule type="cellIs" dxfId="1978" priority="1225" operator="equal">
      <formula>"NO CUMPLE"</formula>
    </cfRule>
    <cfRule type="cellIs" dxfId="1977" priority="1226" operator="equal">
      <formula>"CUMPLE"</formula>
    </cfRule>
  </conditionalFormatting>
  <conditionalFormatting sqref="K463:K464">
    <cfRule type="expression" dxfId="1976" priority="1223">
      <formula>J463="NO CUMPLE"</formula>
    </cfRule>
    <cfRule type="expression" dxfId="1975" priority="1224">
      <formula>J463="CUMPLE"</formula>
    </cfRule>
  </conditionalFormatting>
  <conditionalFormatting sqref="M463">
    <cfRule type="expression" dxfId="1974" priority="1221">
      <formula>L463="NO CUMPLE"</formula>
    </cfRule>
    <cfRule type="expression" dxfId="1973" priority="1222">
      <formula>L463="CUMPLE"</formula>
    </cfRule>
  </conditionalFormatting>
  <conditionalFormatting sqref="K465">
    <cfRule type="expression" dxfId="1972" priority="1219">
      <formula>J465="NO CUMPLE"</formula>
    </cfRule>
    <cfRule type="expression" dxfId="1971" priority="1220">
      <formula>J465="CUMPLE"</formula>
    </cfRule>
  </conditionalFormatting>
  <conditionalFormatting sqref="M465">
    <cfRule type="expression" dxfId="1970" priority="1217">
      <formula>L465="NO CUMPLE"</formula>
    </cfRule>
    <cfRule type="expression" dxfId="1969" priority="1218">
      <formula>L465="CUMPLE"</formula>
    </cfRule>
  </conditionalFormatting>
  <conditionalFormatting sqref="L465:L467">
    <cfRule type="cellIs" dxfId="1968" priority="1215" operator="equal">
      <formula>"NO CUMPLE"</formula>
    </cfRule>
    <cfRule type="cellIs" dxfId="1967" priority="1216" operator="equal">
      <formula>"CUMPLE"</formula>
    </cfRule>
  </conditionalFormatting>
  <conditionalFormatting sqref="K466:K467">
    <cfRule type="expression" dxfId="1966" priority="1213">
      <formula>J466="NO CUMPLE"</formula>
    </cfRule>
    <cfRule type="expression" dxfId="1965" priority="1214">
      <formula>J466="CUMPLE"</formula>
    </cfRule>
  </conditionalFormatting>
  <conditionalFormatting sqref="M466">
    <cfRule type="expression" dxfId="1964" priority="1211">
      <formula>L466="NO CUMPLE"</formula>
    </cfRule>
    <cfRule type="expression" dxfId="1963" priority="1212">
      <formula>L466="CUMPLE"</formula>
    </cfRule>
  </conditionalFormatting>
  <conditionalFormatting sqref="K16">
    <cfRule type="expression" dxfId="1962" priority="1209">
      <formula>J16="NO CUMPLE"</formula>
    </cfRule>
    <cfRule type="expression" dxfId="1961" priority="1210">
      <formula>J16="CUMPLE"</formula>
    </cfRule>
  </conditionalFormatting>
  <conditionalFormatting sqref="M16">
    <cfRule type="expression" dxfId="1960" priority="1207">
      <formula>L16="NO CUMPLE"</formula>
    </cfRule>
    <cfRule type="expression" dxfId="1959" priority="1208">
      <formula>L16="CUMPLE"</formula>
    </cfRule>
  </conditionalFormatting>
  <conditionalFormatting sqref="L16:L18">
    <cfRule type="cellIs" dxfId="1958" priority="1205" operator="equal">
      <formula>"NO CUMPLE"</formula>
    </cfRule>
    <cfRule type="cellIs" dxfId="1957" priority="1206" operator="equal">
      <formula>"CUMPLE"</formula>
    </cfRule>
  </conditionalFormatting>
  <conditionalFormatting sqref="K17:K18">
    <cfRule type="expression" dxfId="1956" priority="1203">
      <formula>J17="NO CUMPLE"</formula>
    </cfRule>
    <cfRule type="expression" dxfId="1955" priority="1204">
      <formula>J17="CUMPLE"</formula>
    </cfRule>
  </conditionalFormatting>
  <conditionalFormatting sqref="M17">
    <cfRule type="expression" dxfId="1954" priority="1201">
      <formula>L17="NO CUMPLE"</formula>
    </cfRule>
    <cfRule type="expression" dxfId="1953" priority="1202">
      <formula>L17="CUMPLE"</formula>
    </cfRule>
  </conditionalFormatting>
  <conditionalFormatting sqref="K19">
    <cfRule type="expression" dxfId="1952" priority="1199">
      <formula>J19="NO CUMPLE"</formula>
    </cfRule>
    <cfRule type="expression" dxfId="1951" priority="1200">
      <formula>J19="CUMPLE"</formula>
    </cfRule>
  </conditionalFormatting>
  <conditionalFormatting sqref="M19">
    <cfRule type="expression" dxfId="1950" priority="1197">
      <formula>L19="NO CUMPLE"</formula>
    </cfRule>
    <cfRule type="expression" dxfId="1949" priority="1198">
      <formula>L19="CUMPLE"</formula>
    </cfRule>
  </conditionalFormatting>
  <conditionalFormatting sqref="L19:L21">
    <cfRule type="cellIs" dxfId="1948" priority="1195" operator="equal">
      <formula>"NO CUMPLE"</formula>
    </cfRule>
    <cfRule type="cellIs" dxfId="1947" priority="1196" operator="equal">
      <formula>"CUMPLE"</formula>
    </cfRule>
  </conditionalFormatting>
  <conditionalFormatting sqref="K20:K21">
    <cfRule type="expression" dxfId="1946" priority="1193">
      <formula>J20="NO CUMPLE"</formula>
    </cfRule>
    <cfRule type="expression" dxfId="1945" priority="1194">
      <formula>J20="CUMPLE"</formula>
    </cfRule>
  </conditionalFormatting>
  <conditionalFormatting sqref="M20">
    <cfRule type="expression" dxfId="1944" priority="1191">
      <formula>L20="NO CUMPLE"</formula>
    </cfRule>
    <cfRule type="expression" dxfId="1943" priority="1192">
      <formula>L20="CUMPLE"</formula>
    </cfRule>
  </conditionalFormatting>
  <conditionalFormatting sqref="K22">
    <cfRule type="expression" dxfId="1942" priority="1189">
      <formula>J22="NO CUMPLE"</formula>
    </cfRule>
    <cfRule type="expression" dxfId="1941" priority="1190">
      <formula>J22="CUMPLE"</formula>
    </cfRule>
  </conditionalFormatting>
  <conditionalFormatting sqref="M22">
    <cfRule type="expression" dxfId="1940" priority="1187">
      <formula>L22="NO CUMPLE"</formula>
    </cfRule>
    <cfRule type="expression" dxfId="1939" priority="1188">
      <formula>L22="CUMPLE"</formula>
    </cfRule>
  </conditionalFormatting>
  <conditionalFormatting sqref="L22:L24">
    <cfRule type="cellIs" dxfId="1938" priority="1185" operator="equal">
      <formula>"NO CUMPLE"</formula>
    </cfRule>
    <cfRule type="cellIs" dxfId="1937" priority="1186" operator="equal">
      <formula>"CUMPLE"</formula>
    </cfRule>
  </conditionalFormatting>
  <conditionalFormatting sqref="K23:K24">
    <cfRule type="expression" dxfId="1936" priority="1183">
      <formula>J23="NO CUMPLE"</formula>
    </cfRule>
    <cfRule type="expression" dxfId="1935" priority="1184">
      <formula>J23="CUMPLE"</formula>
    </cfRule>
  </conditionalFormatting>
  <conditionalFormatting sqref="M23">
    <cfRule type="expression" dxfId="1934" priority="1181">
      <formula>L23="NO CUMPLE"</formula>
    </cfRule>
    <cfRule type="expression" dxfId="1933" priority="1182">
      <formula>L23="CUMPLE"</formula>
    </cfRule>
  </conditionalFormatting>
  <conditionalFormatting sqref="K25">
    <cfRule type="expression" dxfId="1932" priority="1179">
      <formula>J25="NO CUMPLE"</formula>
    </cfRule>
    <cfRule type="expression" dxfId="1931" priority="1180">
      <formula>J25="CUMPLE"</formula>
    </cfRule>
  </conditionalFormatting>
  <conditionalFormatting sqref="M25">
    <cfRule type="expression" dxfId="1930" priority="1177">
      <formula>L25="NO CUMPLE"</formula>
    </cfRule>
    <cfRule type="expression" dxfId="1929" priority="1178">
      <formula>L25="CUMPLE"</formula>
    </cfRule>
  </conditionalFormatting>
  <conditionalFormatting sqref="L25:L27">
    <cfRule type="cellIs" dxfId="1928" priority="1175" operator="equal">
      <formula>"NO CUMPLE"</formula>
    </cfRule>
    <cfRule type="cellIs" dxfId="1927" priority="1176" operator="equal">
      <formula>"CUMPLE"</formula>
    </cfRule>
  </conditionalFormatting>
  <conditionalFormatting sqref="K26:K27">
    <cfRule type="expression" dxfId="1926" priority="1173">
      <formula>J26="NO CUMPLE"</formula>
    </cfRule>
    <cfRule type="expression" dxfId="1925" priority="1174">
      <formula>J26="CUMPLE"</formula>
    </cfRule>
  </conditionalFormatting>
  <conditionalFormatting sqref="M26">
    <cfRule type="expression" dxfId="1924" priority="1171">
      <formula>L26="NO CUMPLE"</formula>
    </cfRule>
    <cfRule type="expression" dxfId="1923" priority="1172">
      <formula>L26="CUMPLE"</formula>
    </cfRule>
  </conditionalFormatting>
  <conditionalFormatting sqref="K35">
    <cfRule type="expression" dxfId="1922" priority="1169">
      <formula>J35="NO CUMPLE"</formula>
    </cfRule>
    <cfRule type="expression" dxfId="1921" priority="1170">
      <formula>J35="CUMPLE"</formula>
    </cfRule>
  </conditionalFormatting>
  <conditionalFormatting sqref="M35">
    <cfRule type="expression" dxfId="1920" priority="1167">
      <formula>L35="NO CUMPLE"</formula>
    </cfRule>
    <cfRule type="expression" dxfId="1919" priority="1168">
      <formula>L35="CUMPLE"</formula>
    </cfRule>
  </conditionalFormatting>
  <conditionalFormatting sqref="L35:L37">
    <cfRule type="cellIs" dxfId="1918" priority="1165" operator="equal">
      <formula>"NO CUMPLE"</formula>
    </cfRule>
    <cfRule type="cellIs" dxfId="1917" priority="1166" operator="equal">
      <formula>"CUMPLE"</formula>
    </cfRule>
  </conditionalFormatting>
  <conditionalFormatting sqref="K36:K37">
    <cfRule type="expression" dxfId="1916" priority="1163">
      <formula>J36="NO CUMPLE"</formula>
    </cfRule>
    <cfRule type="expression" dxfId="1915" priority="1164">
      <formula>J36="CUMPLE"</formula>
    </cfRule>
  </conditionalFormatting>
  <conditionalFormatting sqref="M36">
    <cfRule type="expression" dxfId="1914" priority="1161">
      <formula>L36="NO CUMPLE"</formula>
    </cfRule>
    <cfRule type="expression" dxfId="1913" priority="1162">
      <formula>L36="CUMPLE"</formula>
    </cfRule>
  </conditionalFormatting>
  <conditionalFormatting sqref="K38">
    <cfRule type="expression" dxfId="1912" priority="1159">
      <formula>J38="NO CUMPLE"</formula>
    </cfRule>
    <cfRule type="expression" dxfId="1911" priority="1160">
      <formula>J38="CUMPLE"</formula>
    </cfRule>
  </conditionalFormatting>
  <conditionalFormatting sqref="M38">
    <cfRule type="expression" dxfId="1910" priority="1157">
      <formula>L38="NO CUMPLE"</formula>
    </cfRule>
    <cfRule type="expression" dxfId="1909" priority="1158">
      <formula>L38="CUMPLE"</formula>
    </cfRule>
  </conditionalFormatting>
  <conditionalFormatting sqref="L38:L40">
    <cfRule type="cellIs" dxfId="1908" priority="1155" operator="equal">
      <formula>"NO CUMPLE"</formula>
    </cfRule>
    <cfRule type="cellIs" dxfId="1907" priority="1156" operator="equal">
      <formula>"CUMPLE"</formula>
    </cfRule>
  </conditionalFormatting>
  <conditionalFormatting sqref="K39:K40">
    <cfRule type="expression" dxfId="1906" priority="1153">
      <formula>J39="NO CUMPLE"</formula>
    </cfRule>
    <cfRule type="expression" dxfId="1905" priority="1154">
      <formula>J39="CUMPLE"</formula>
    </cfRule>
  </conditionalFormatting>
  <conditionalFormatting sqref="M39">
    <cfRule type="expression" dxfId="1904" priority="1151">
      <formula>L39="NO CUMPLE"</formula>
    </cfRule>
    <cfRule type="expression" dxfId="1903" priority="1152">
      <formula>L39="CUMPLE"</formula>
    </cfRule>
  </conditionalFormatting>
  <conditionalFormatting sqref="K41">
    <cfRule type="expression" dxfId="1902" priority="1149">
      <formula>J41="NO CUMPLE"</formula>
    </cfRule>
    <cfRule type="expression" dxfId="1901" priority="1150">
      <formula>J41="CUMPLE"</formula>
    </cfRule>
  </conditionalFormatting>
  <conditionalFormatting sqref="M41">
    <cfRule type="expression" dxfId="1900" priority="1147">
      <formula>L41="NO CUMPLE"</formula>
    </cfRule>
    <cfRule type="expression" dxfId="1899" priority="1148">
      <formula>L41="CUMPLE"</formula>
    </cfRule>
  </conditionalFormatting>
  <conditionalFormatting sqref="L41:L43">
    <cfRule type="cellIs" dxfId="1898" priority="1145" operator="equal">
      <formula>"NO CUMPLE"</formula>
    </cfRule>
    <cfRule type="cellIs" dxfId="1897" priority="1146" operator="equal">
      <formula>"CUMPLE"</formula>
    </cfRule>
  </conditionalFormatting>
  <conditionalFormatting sqref="K42:K43">
    <cfRule type="expression" dxfId="1896" priority="1143">
      <formula>J42="NO CUMPLE"</formula>
    </cfRule>
    <cfRule type="expression" dxfId="1895" priority="1144">
      <formula>J42="CUMPLE"</formula>
    </cfRule>
  </conditionalFormatting>
  <conditionalFormatting sqref="M42">
    <cfRule type="expression" dxfId="1894" priority="1141">
      <formula>L42="NO CUMPLE"</formula>
    </cfRule>
    <cfRule type="expression" dxfId="1893" priority="1142">
      <formula>L42="CUMPLE"</formula>
    </cfRule>
  </conditionalFormatting>
  <conditionalFormatting sqref="K44">
    <cfRule type="expression" dxfId="1892" priority="1139">
      <formula>J44="NO CUMPLE"</formula>
    </cfRule>
    <cfRule type="expression" dxfId="1891" priority="1140">
      <formula>J44="CUMPLE"</formula>
    </cfRule>
  </conditionalFormatting>
  <conditionalFormatting sqref="M44">
    <cfRule type="expression" dxfId="1890" priority="1137">
      <formula>L44="NO CUMPLE"</formula>
    </cfRule>
    <cfRule type="expression" dxfId="1889" priority="1138">
      <formula>L44="CUMPLE"</formula>
    </cfRule>
  </conditionalFormatting>
  <conditionalFormatting sqref="L44:L46">
    <cfRule type="cellIs" dxfId="1888" priority="1135" operator="equal">
      <formula>"NO CUMPLE"</formula>
    </cfRule>
    <cfRule type="cellIs" dxfId="1887" priority="1136" operator="equal">
      <formula>"CUMPLE"</formula>
    </cfRule>
  </conditionalFormatting>
  <conditionalFormatting sqref="K45:K46">
    <cfRule type="expression" dxfId="1886" priority="1133">
      <formula>J45="NO CUMPLE"</formula>
    </cfRule>
    <cfRule type="expression" dxfId="1885" priority="1134">
      <formula>J45="CUMPLE"</formula>
    </cfRule>
  </conditionalFormatting>
  <conditionalFormatting sqref="M45">
    <cfRule type="expression" dxfId="1884" priority="1131">
      <formula>L45="NO CUMPLE"</formula>
    </cfRule>
    <cfRule type="expression" dxfId="1883" priority="1132">
      <formula>L45="CUMPLE"</formula>
    </cfRule>
  </conditionalFormatting>
  <conditionalFormatting sqref="K47">
    <cfRule type="expression" dxfId="1882" priority="1129">
      <formula>J47="NO CUMPLE"</formula>
    </cfRule>
    <cfRule type="expression" dxfId="1881" priority="1130">
      <formula>J47="CUMPLE"</formula>
    </cfRule>
  </conditionalFormatting>
  <conditionalFormatting sqref="M47">
    <cfRule type="expression" dxfId="1880" priority="1127">
      <formula>L47="NO CUMPLE"</formula>
    </cfRule>
    <cfRule type="expression" dxfId="1879" priority="1128">
      <formula>L47="CUMPLE"</formula>
    </cfRule>
  </conditionalFormatting>
  <conditionalFormatting sqref="L47:L49">
    <cfRule type="cellIs" dxfId="1878" priority="1125" operator="equal">
      <formula>"NO CUMPLE"</formula>
    </cfRule>
    <cfRule type="cellIs" dxfId="1877" priority="1126" operator="equal">
      <formula>"CUMPLE"</formula>
    </cfRule>
  </conditionalFormatting>
  <conditionalFormatting sqref="K48:K49">
    <cfRule type="expression" dxfId="1876" priority="1123">
      <formula>J48="NO CUMPLE"</formula>
    </cfRule>
    <cfRule type="expression" dxfId="1875" priority="1124">
      <formula>J48="CUMPLE"</formula>
    </cfRule>
  </conditionalFormatting>
  <conditionalFormatting sqref="M48">
    <cfRule type="expression" dxfId="1874" priority="1121">
      <formula>L48="NO CUMPLE"</formula>
    </cfRule>
    <cfRule type="expression" dxfId="1873" priority="1122">
      <formula>L48="CUMPLE"</formula>
    </cfRule>
  </conditionalFormatting>
  <conditionalFormatting sqref="K57">
    <cfRule type="expression" dxfId="1872" priority="1119">
      <formula>J57="NO CUMPLE"</formula>
    </cfRule>
    <cfRule type="expression" dxfId="1871" priority="1120">
      <formula>J57="CUMPLE"</formula>
    </cfRule>
  </conditionalFormatting>
  <conditionalFormatting sqref="M57">
    <cfRule type="expression" dxfId="1870" priority="1117">
      <formula>L57="NO CUMPLE"</formula>
    </cfRule>
    <cfRule type="expression" dxfId="1869" priority="1118">
      <formula>L57="CUMPLE"</formula>
    </cfRule>
  </conditionalFormatting>
  <conditionalFormatting sqref="L57:L59">
    <cfRule type="cellIs" dxfId="1868" priority="1115" operator="equal">
      <formula>"NO CUMPLE"</formula>
    </cfRule>
    <cfRule type="cellIs" dxfId="1867" priority="1116" operator="equal">
      <formula>"CUMPLE"</formula>
    </cfRule>
  </conditionalFormatting>
  <conditionalFormatting sqref="K58:K59">
    <cfRule type="expression" dxfId="1866" priority="1113">
      <formula>J58="NO CUMPLE"</formula>
    </cfRule>
    <cfRule type="expression" dxfId="1865" priority="1114">
      <formula>J58="CUMPLE"</formula>
    </cfRule>
  </conditionalFormatting>
  <conditionalFormatting sqref="M58">
    <cfRule type="expression" dxfId="1864" priority="1111">
      <formula>L58="NO CUMPLE"</formula>
    </cfRule>
    <cfRule type="expression" dxfId="1863" priority="1112">
      <formula>L58="CUMPLE"</formula>
    </cfRule>
  </conditionalFormatting>
  <conditionalFormatting sqref="K60">
    <cfRule type="expression" dxfId="1862" priority="1109">
      <formula>J60="NO CUMPLE"</formula>
    </cfRule>
    <cfRule type="expression" dxfId="1861" priority="1110">
      <formula>J60="CUMPLE"</formula>
    </cfRule>
  </conditionalFormatting>
  <conditionalFormatting sqref="M60">
    <cfRule type="expression" dxfId="1860" priority="1107">
      <formula>L60="NO CUMPLE"</formula>
    </cfRule>
    <cfRule type="expression" dxfId="1859" priority="1108">
      <formula>L60="CUMPLE"</formula>
    </cfRule>
  </conditionalFormatting>
  <conditionalFormatting sqref="L60:L62">
    <cfRule type="cellIs" dxfId="1858" priority="1105" operator="equal">
      <formula>"NO CUMPLE"</formula>
    </cfRule>
    <cfRule type="cellIs" dxfId="1857" priority="1106" operator="equal">
      <formula>"CUMPLE"</formula>
    </cfRule>
  </conditionalFormatting>
  <conditionalFormatting sqref="K61:K62">
    <cfRule type="expression" dxfId="1856" priority="1103">
      <formula>J61="NO CUMPLE"</formula>
    </cfRule>
    <cfRule type="expression" dxfId="1855" priority="1104">
      <formula>J61="CUMPLE"</formula>
    </cfRule>
  </conditionalFormatting>
  <conditionalFormatting sqref="M61">
    <cfRule type="expression" dxfId="1854" priority="1101">
      <formula>L61="NO CUMPLE"</formula>
    </cfRule>
    <cfRule type="expression" dxfId="1853" priority="1102">
      <formula>L61="CUMPLE"</formula>
    </cfRule>
  </conditionalFormatting>
  <conditionalFormatting sqref="K63">
    <cfRule type="expression" dxfId="1852" priority="1099">
      <formula>J63="NO CUMPLE"</formula>
    </cfRule>
    <cfRule type="expression" dxfId="1851" priority="1100">
      <formula>J63="CUMPLE"</formula>
    </cfRule>
  </conditionalFormatting>
  <conditionalFormatting sqref="M63">
    <cfRule type="expression" dxfId="1850" priority="1097">
      <formula>L63="NO CUMPLE"</formula>
    </cfRule>
    <cfRule type="expression" dxfId="1849" priority="1098">
      <formula>L63="CUMPLE"</formula>
    </cfRule>
  </conditionalFormatting>
  <conditionalFormatting sqref="L63:L65">
    <cfRule type="cellIs" dxfId="1848" priority="1095" operator="equal">
      <formula>"NO CUMPLE"</formula>
    </cfRule>
    <cfRule type="cellIs" dxfId="1847" priority="1096" operator="equal">
      <formula>"CUMPLE"</formula>
    </cfRule>
  </conditionalFormatting>
  <conditionalFormatting sqref="K64:K65">
    <cfRule type="expression" dxfId="1846" priority="1093">
      <formula>J64="NO CUMPLE"</formula>
    </cfRule>
    <cfRule type="expression" dxfId="1845" priority="1094">
      <formula>J64="CUMPLE"</formula>
    </cfRule>
  </conditionalFormatting>
  <conditionalFormatting sqref="M64">
    <cfRule type="expression" dxfId="1844" priority="1091">
      <formula>L64="NO CUMPLE"</formula>
    </cfRule>
    <cfRule type="expression" dxfId="1843" priority="1092">
      <formula>L64="CUMPLE"</formula>
    </cfRule>
  </conditionalFormatting>
  <conditionalFormatting sqref="K66">
    <cfRule type="expression" dxfId="1842" priority="1089">
      <formula>J66="NO CUMPLE"</formula>
    </cfRule>
    <cfRule type="expression" dxfId="1841" priority="1090">
      <formula>J66="CUMPLE"</formula>
    </cfRule>
  </conditionalFormatting>
  <conditionalFormatting sqref="M66">
    <cfRule type="expression" dxfId="1840" priority="1087">
      <formula>L66="NO CUMPLE"</formula>
    </cfRule>
    <cfRule type="expression" dxfId="1839" priority="1088">
      <formula>L66="CUMPLE"</formula>
    </cfRule>
  </conditionalFormatting>
  <conditionalFormatting sqref="L66:L68">
    <cfRule type="cellIs" dxfId="1838" priority="1085" operator="equal">
      <formula>"NO CUMPLE"</formula>
    </cfRule>
    <cfRule type="cellIs" dxfId="1837" priority="1086" operator="equal">
      <formula>"CUMPLE"</formula>
    </cfRule>
  </conditionalFormatting>
  <conditionalFormatting sqref="K67:K68">
    <cfRule type="expression" dxfId="1836" priority="1083">
      <formula>J67="NO CUMPLE"</formula>
    </cfRule>
    <cfRule type="expression" dxfId="1835" priority="1084">
      <formula>J67="CUMPLE"</formula>
    </cfRule>
  </conditionalFormatting>
  <conditionalFormatting sqref="M67">
    <cfRule type="expression" dxfId="1834" priority="1081">
      <formula>L67="NO CUMPLE"</formula>
    </cfRule>
    <cfRule type="expression" dxfId="1833" priority="1082">
      <formula>L67="CUMPLE"</formula>
    </cfRule>
  </conditionalFormatting>
  <conditionalFormatting sqref="K69">
    <cfRule type="expression" dxfId="1832" priority="1079">
      <formula>J69="NO CUMPLE"</formula>
    </cfRule>
    <cfRule type="expression" dxfId="1831" priority="1080">
      <formula>J69="CUMPLE"</formula>
    </cfRule>
  </conditionalFormatting>
  <conditionalFormatting sqref="M69">
    <cfRule type="expression" dxfId="1830" priority="1077">
      <formula>L69="NO CUMPLE"</formula>
    </cfRule>
    <cfRule type="expression" dxfId="1829" priority="1078">
      <formula>L69="CUMPLE"</formula>
    </cfRule>
  </conditionalFormatting>
  <conditionalFormatting sqref="L69:L71">
    <cfRule type="cellIs" dxfId="1828" priority="1075" operator="equal">
      <formula>"NO CUMPLE"</formula>
    </cfRule>
    <cfRule type="cellIs" dxfId="1827" priority="1076" operator="equal">
      <formula>"CUMPLE"</formula>
    </cfRule>
  </conditionalFormatting>
  <conditionalFormatting sqref="K70:K71">
    <cfRule type="expression" dxfId="1826" priority="1073">
      <formula>J70="NO CUMPLE"</formula>
    </cfRule>
    <cfRule type="expression" dxfId="1825" priority="1074">
      <formula>J70="CUMPLE"</formula>
    </cfRule>
  </conditionalFormatting>
  <conditionalFormatting sqref="M70">
    <cfRule type="expression" dxfId="1824" priority="1071">
      <formula>L70="NO CUMPLE"</formula>
    </cfRule>
    <cfRule type="expression" dxfId="1823" priority="1072">
      <formula>L70="CUMPLE"</formula>
    </cfRule>
  </conditionalFormatting>
  <conditionalFormatting sqref="K79">
    <cfRule type="expression" dxfId="1822" priority="1069">
      <formula>J79="NO CUMPLE"</formula>
    </cfRule>
    <cfRule type="expression" dxfId="1821" priority="1070">
      <formula>J79="CUMPLE"</formula>
    </cfRule>
  </conditionalFormatting>
  <conditionalFormatting sqref="M79">
    <cfRule type="expression" dxfId="1820" priority="1067">
      <formula>L79="NO CUMPLE"</formula>
    </cfRule>
    <cfRule type="expression" dxfId="1819" priority="1068">
      <formula>L79="CUMPLE"</formula>
    </cfRule>
  </conditionalFormatting>
  <conditionalFormatting sqref="L79:L81">
    <cfRule type="cellIs" dxfId="1818" priority="1065" operator="equal">
      <formula>"NO CUMPLE"</formula>
    </cfRule>
    <cfRule type="cellIs" dxfId="1817" priority="1066" operator="equal">
      <formula>"CUMPLE"</formula>
    </cfRule>
  </conditionalFormatting>
  <conditionalFormatting sqref="K80:K81">
    <cfRule type="expression" dxfId="1816" priority="1063">
      <formula>J80="NO CUMPLE"</formula>
    </cfRule>
    <cfRule type="expression" dxfId="1815" priority="1064">
      <formula>J80="CUMPLE"</formula>
    </cfRule>
  </conditionalFormatting>
  <conditionalFormatting sqref="M80">
    <cfRule type="expression" dxfId="1814" priority="1061">
      <formula>L80="NO CUMPLE"</formula>
    </cfRule>
    <cfRule type="expression" dxfId="1813" priority="1062">
      <formula>L80="CUMPLE"</formula>
    </cfRule>
  </conditionalFormatting>
  <conditionalFormatting sqref="K82">
    <cfRule type="expression" dxfId="1812" priority="1059">
      <formula>J82="NO CUMPLE"</formula>
    </cfRule>
    <cfRule type="expression" dxfId="1811" priority="1060">
      <formula>J82="CUMPLE"</formula>
    </cfRule>
  </conditionalFormatting>
  <conditionalFormatting sqref="M82">
    <cfRule type="expression" dxfId="1810" priority="1057">
      <formula>L82="NO CUMPLE"</formula>
    </cfRule>
    <cfRule type="expression" dxfId="1809" priority="1058">
      <formula>L82="CUMPLE"</formula>
    </cfRule>
  </conditionalFormatting>
  <conditionalFormatting sqref="L82:L84">
    <cfRule type="cellIs" dxfId="1808" priority="1055" operator="equal">
      <formula>"NO CUMPLE"</formula>
    </cfRule>
    <cfRule type="cellIs" dxfId="1807" priority="1056" operator="equal">
      <formula>"CUMPLE"</formula>
    </cfRule>
  </conditionalFormatting>
  <conditionalFormatting sqref="K83:K84">
    <cfRule type="expression" dxfId="1806" priority="1053">
      <formula>J83="NO CUMPLE"</formula>
    </cfRule>
    <cfRule type="expression" dxfId="1805" priority="1054">
      <formula>J83="CUMPLE"</formula>
    </cfRule>
  </conditionalFormatting>
  <conditionalFormatting sqref="M83">
    <cfRule type="expression" dxfId="1804" priority="1051">
      <formula>L83="NO CUMPLE"</formula>
    </cfRule>
    <cfRule type="expression" dxfId="1803" priority="1052">
      <formula>L83="CUMPLE"</formula>
    </cfRule>
  </conditionalFormatting>
  <conditionalFormatting sqref="K85">
    <cfRule type="expression" dxfId="1802" priority="1049">
      <formula>J85="NO CUMPLE"</formula>
    </cfRule>
    <cfRule type="expression" dxfId="1801" priority="1050">
      <formula>J85="CUMPLE"</formula>
    </cfRule>
  </conditionalFormatting>
  <conditionalFormatting sqref="M85">
    <cfRule type="expression" dxfId="1800" priority="1047">
      <formula>L85="NO CUMPLE"</formula>
    </cfRule>
    <cfRule type="expression" dxfId="1799" priority="1048">
      <formula>L85="CUMPLE"</formula>
    </cfRule>
  </conditionalFormatting>
  <conditionalFormatting sqref="L85:L87">
    <cfRule type="cellIs" dxfId="1798" priority="1045" operator="equal">
      <formula>"NO CUMPLE"</formula>
    </cfRule>
    <cfRule type="cellIs" dxfId="1797" priority="1046" operator="equal">
      <formula>"CUMPLE"</formula>
    </cfRule>
  </conditionalFormatting>
  <conditionalFormatting sqref="K86:K87">
    <cfRule type="expression" dxfId="1796" priority="1043">
      <formula>J86="NO CUMPLE"</formula>
    </cfRule>
    <cfRule type="expression" dxfId="1795" priority="1044">
      <formula>J86="CUMPLE"</formula>
    </cfRule>
  </conditionalFormatting>
  <conditionalFormatting sqref="M86">
    <cfRule type="expression" dxfId="1794" priority="1041">
      <formula>L86="NO CUMPLE"</formula>
    </cfRule>
    <cfRule type="expression" dxfId="1793" priority="1042">
      <formula>L86="CUMPLE"</formula>
    </cfRule>
  </conditionalFormatting>
  <conditionalFormatting sqref="K88">
    <cfRule type="expression" dxfId="1792" priority="1039">
      <formula>J88="NO CUMPLE"</formula>
    </cfRule>
    <cfRule type="expression" dxfId="1791" priority="1040">
      <formula>J88="CUMPLE"</formula>
    </cfRule>
  </conditionalFormatting>
  <conditionalFormatting sqref="M88">
    <cfRule type="expression" dxfId="1790" priority="1037">
      <formula>L88="NO CUMPLE"</formula>
    </cfRule>
    <cfRule type="expression" dxfId="1789" priority="1038">
      <formula>L88="CUMPLE"</formula>
    </cfRule>
  </conditionalFormatting>
  <conditionalFormatting sqref="L88:L90">
    <cfRule type="cellIs" dxfId="1788" priority="1035" operator="equal">
      <formula>"NO CUMPLE"</formula>
    </cfRule>
    <cfRule type="cellIs" dxfId="1787" priority="1036" operator="equal">
      <formula>"CUMPLE"</formula>
    </cfRule>
  </conditionalFormatting>
  <conditionalFormatting sqref="K89:K90">
    <cfRule type="expression" dxfId="1786" priority="1033">
      <formula>J89="NO CUMPLE"</formula>
    </cfRule>
    <cfRule type="expression" dxfId="1785" priority="1034">
      <formula>J89="CUMPLE"</formula>
    </cfRule>
  </conditionalFormatting>
  <conditionalFormatting sqref="M89">
    <cfRule type="expression" dxfId="1784" priority="1031">
      <formula>L89="NO CUMPLE"</formula>
    </cfRule>
    <cfRule type="expression" dxfId="1783" priority="1032">
      <formula>L89="CUMPLE"</formula>
    </cfRule>
  </conditionalFormatting>
  <conditionalFormatting sqref="K91">
    <cfRule type="expression" dxfId="1782" priority="1029">
      <formula>J91="NO CUMPLE"</formula>
    </cfRule>
    <cfRule type="expression" dxfId="1781" priority="1030">
      <formula>J91="CUMPLE"</formula>
    </cfRule>
  </conditionalFormatting>
  <conditionalFormatting sqref="M91">
    <cfRule type="expression" dxfId="1780" priority="1027">
      <formula>L91="NO CUMPLE"</formula>
    </cfRule>
    <cfRule type="expression" dxfId="1779" priority="1028">
      <formula>L91="CUMPLE"</formula>
    </cfRule>
  </conditionalFormatting>
  <conditionalFormatting sqref="L91:L93">
    <cfRule type="cellIs" dxfId="1778" priority="1025" operator="equal">
      <formula>"NO CUMPLE"</formula>
    </cfRule>
    <cfRule type="cellIs" dxfId="1777" priority="1026" operator="equal">
      <formula>"CUMPLE"</formula>
    </cfRule>
  </conditionalFormatting>
  <conditionalFormatting sqref="K92:K93">
    <cfRule type="expression" dxfId="1776" priority="1023">
      <formula>J92="NO CUMPLE"</formula>
    </cfRule>
    <cfRule type="expression" dxfId="1775" priority="1024">
      <formula>J92="CUMPLE"</formula>
    </cfRule>
  </conditionalFormatting>
  <conditionalFormatting sqref="M92">
    <cfRule type="expression" dxfId="1774" priority="1021">
      <formula>L92="NO CUMPLE"</formula>
    </cfRule>
    <cfRule type="expression" dxfId="1773" priority="1022">
      <formula>L92="CUMPLE"</formula>
    </cfRule>
  </conditionalFormatting>
  <conditionalFormatting sqref="K127:K128">
    <cfRule type="expression" dxfId="1772" priority="953">
      <formula>J127="NO CUMPLE"</formula>
    </cfRule>
    <cfRule type="expression" dxfId="1771" priority="954">
      <formula>J127="CUMPLE"</formula>
    </cfRule>
  </conditionalFormatting>
  <conditionalFormatting sqref="K129">
    <cfRule type="expression" dxfId="1770" priority="949">
      <formula>J129="NO CUMPLE"</formula>
    </cfRule>
    <cfRule type="expression" dxfId="1769" priority="950">
      <formula>J129="CUMPLE"</formula>
    </cfRule>
  </conditionalFormatting>
  <conditionalFormatting sqref="M129">
    <cfRule type="expression" dxfId="1768" priority="947">
      <formula>L129="NO CUMPLE"</formula>
    </cfRule>
    <cfRule type="expression" dxfId="1767" priority="948">
      <formula>L129="CUMPLE"</formula>
    </cfRule>
  </conditionalFormatting>
  <conditionalFormatting sqref="K130:K131">
    <cfRule type="expression" dxfId="1766" priority="943">
      <formula>J130="NO CUMPLE"</formula>
    </cfRule>
    <cfRule type="expression" dxfId="1765" priority="944">
      <formula>J130="CUMPLE"</formula>
    </cfRule>
  </conditionalFormatting>
  <conditionalFormatting sqref="K132">
    <cfRule type="expression" dxfId="1764" priority="939">
      <formula>J132="NO CUMPLE"</formula>
    </cfRule>
    <cfRule type="expression" dxfId="1763" priority="940">
      <formula>J132="CUMPLE"</formula>
    </cfRule>
  </conditionalFormatting>
  <conditionalFormatting sqref="M132">
    <cfRule type="expression" dxfId="1762" priority="937">
      <formula>L132="NO CUMPLE"</formula>
    </cfRule>
    <cfRule type="expression" dxfId="1761" priority="938">
      <formula>L132="CUMPLE"</formula>
    </cfRule>
  </conditionalFormatting>
  <conditionalFormatting sqref="K107">
    <cfRule type="expression" dxfId="1760" priority="999">
      <formula>J107="NO CUMPLE"</formula>
    </cfRule>
    <cfRule type="expression" dxfId="1759" priority="1000">
      <formula>J107="CUMPLE"</formula>
    </cfRule>
  </conditionalFormatting>
  <conditionalFormatting sqref="M107">
    <cfRule type="expression" dxfId="1758" priority="997">
      <formula>L107="NO CUMPLE"</formula>
    </cfRule>
    <cfRule type="expression" dxfId="1757" priority="998">
      <formula>L107="CUMPLE"</formula>
    </cfRule>
  </conditionalFormatting>
  <conditionalFormatting sqref="L107:L109">
    <cfRule type="cellIs" dxfId="1756" priority="995" operator="equal">
      <formula>"NO CUMPLE"</formula>
    </cfRule>
    <cfRule type="cellIs" dxfId="1755" priority="996" operator="equal">
      <formula>"CUMPLE"</formula>
    </cfRule>
  </conditionalFormatting>
  <conditionalFormatting sqref="K108:K109">
    <cfRule type="expression" dxfId="1754" priority="993">
      <formula>J108="NO CUMPLE"</formula>
    </cfRule>
    <cfRule type="expression" dxfId="1753" priority="994">
      <formula>J108="CUMPLE"</formula>
    </cfRule>
  </conditionalFormatting>
  <conditionalFormatting sqref="M108">
    <cfRule type="expression" dxfId="1752" priority="991">
      <formula>L108="NO CUMPLE"</formula>
    </cfRule>
    <cfRule type="expression" dxfId="1751" priority="992">
      <formula>L108="CUMPLE"</formula>
    </cfRule>
  </conditionalFormatting>
  <conditionalFormatting sqref="K110">
    <cfRule type="expression" dxfId="1750" priority="989">
      <formula>J110="NO CUMPLE"</formula>
    </cfRule>
    <cfRule type="expression" dxfId="1749" priority="990">
      <formula>J110="CUMPLE"</formula>
    </cfRule>
  </conditionalFormatting>
  <conditionalFormatting sqref="M110">
    <cfRule type="expression" dxfId="1748" priority="987">
      <formula>L110="NO CUMPLE"</formula>
    </cfRule>
    <cfRule type="expression" dxfId="1747" priority="988">
      <formula>L110="CUMPLE"</formula>
    </cfRule>
  </conditionalFormatting>
  <conditionalFormatting sqref="L110:L112">
    <cfRule type="cellIs" dxfId="1746" priority="985" operator="equal">
      <formula>"NO CUMPLE"</formula>
    </cfRule>
    <cfRule type="cellIs" dxfId="1745" priority="986" operator="equal">
      <formula>"CUMPLE"</formula>
    </cfRule>
  </conditionalFormatting>
  <conditionalFormatting sqref="K111:K112">
    <cfRule type="expression" dxfId="1744" priority="983">
      <formula>J111="NO CUMPLE"</formula>
    </cfRule>
    <cfRule type="expression" dxfId="1743" priority="984">
      <formula>J111="CUMPLE"</formula>
    </cfRule>
  </conditionalFormatting>
  <conditionalFormatting sqref="M111">
    <cfRule type="expression" dxfId="1742" priority="981">
      <formula>L111="NO CUMPLE"</formula>
    </cfRule>
    <cfRule type="expression" dxfId="1741" priority="982">
      <formula>L111="CUMPLE"</formula>
    </cfRule>
  </conditionalFormatting>
  <conditionalFormatting sqref="K113">
    <cfRule type="expression" dxfId="1740" priority="979">
      <formula>J113="NO CUMPLE"</formula>
    </cfRule>
    <cfRule type="expression" dxfId="1739" priority="980">
      <formula>J113="CUMPLE"</formula>
    </cfRule>
  </conditionalFormatting>
  <conditionalFormatting sqref="M113">
    <cfRule type="expression" dxfId="1738" priority="977">
      <formula>L113="NO CUMPLE"</formula>
    </cfRule>
    <cfRule type="expression" dxfId="1737" priority="978">
      <formula>L113="CUMPLE"</formula>
    </cfRule>
  </conditionalFormatting>
  <conditionalFormatting sqref="L113:L115">
    <cfRule type="cellIs" dxfId="1736" priority="975" operator="equal">
      <formula>"NO CUMPLE"</formula>
    </cfRule>
    <cfRule type="cellIs" dxfId="1735" priority="976" operator="equal">
      <formula>"CUMPLE"</formula>
    </cfRule>
  </conditionalFormatting>
  <conditionalFormatting sqref="K114:K115">
    <cfRule type="expression" dxfId="1734" priority="973">
      <formula>J114="NO CUMPLE"</formula>
    </cfRule>
    <cfRule type="expression" dxfId="1733" priority="974">
      <formula>J114="CUMPLE"</formula>
    </cfRule>
  </conditionalFormatting>
  <conditionalFormatting sqref="M114">
    <cfRule type="expression" dxfId="1732" priority="971">
      <formula>L114="NO CUMPLE"</formula>
    </cfRule>
    <cfRule type="expression" dxfId="1731" priority="972">
      <formula>L114="CUMPLE"</formula>
    </cfRule>
  </conditionalFormatting>
  <conditionalFormatting sqref="K123">
    <cfRule type="expression" dxfId="1730" priority="969">
      <formula>J123="NO CUMPLE"</formula>
    </cfRule>
    <cfRule type="expression" dxfId="1729" priority="970">
      <formula>J123="CUMPLE"</formula>
    </cfRule>
  </conditionalFormatting>
  <conditionalFormatting sqref="M123">
    <cfRule type="expression" dxfId="1728" priority="967">
      <formula>L123="NO CUMPLE"</formula>
    </cfRule>
    <cfRule type="expression" dxfId="1727" priority="968">
      <formula>L123="CUMPLE"</formula>
    </cfRule>
  </conditionalFormatting>
  <conditionalFormatting sqref="L123:L125">
    <cfRule type="cellIs" dxfId="1726" priority="965" operator="equal">
      <formula>"NO CUMPLE"</formula>
    </cfRule>
    <cfRule type="cellIs" dxfId="1725" priority="966" operator="equal">
      <formula>"CUMPLE"</formula>
    </cfRule>
  </conditionalFormatting>
  <conditionalFormatting sqref="K124:K125">
    <cfRule type="expression" dxfId="1724" priority="963">
      <formula>J124="NO CUMPLE"</formula>
    </cfRule>
    <cfRule type="expression" dxfId="1723" priority="964">
      <formula>J124="CUMPLE"</formula>
    </cfRule>
  </conditionalFormatting>
  <conditionalFormatting sqref="M124">
    <cfRule type="expression" dxfId="1722" priority="961">
      <formula>L124="NO CUMPLE"</formula>
    </cfRule>
    <cfRule type="expression" dxfId="1721" priority="962">
      <formula>L124="CUMPLE"</formula>
    </cfRule>
  </conditionalFormatting>
  <conditionalFormatting sqref="K126">
    <cfRule type="expression" dxfId="1720" priority="959">
      <formula>J126="NO CUMPLE"</formula>
    </cfRule>
    <cfRule type="expression" dxfId="1719" priority="960">
      <formula>J126="CUMPLE"</formula>
    </cfRule>
  </conditionalFormatting>
  <conditionalFormatting sqref="M126">
    <cfRule type="expression" dxfId="1718" priority="957">
      <formula>L126="NO CUMPLE"</formula>
    </cfRule>
    <cfRule type="expression" dxfId="1717" priority="958">
      <formula>L126="CUMPLE"</formula>
    </cfRule>
  </conditionalFormatting>
  <conditionalFormatting sqref="L126:L128">
    <cfRule type="cellIs" dxfId="1716" priority="955" operator="equal">
      <formula>"NO CUMPLE"</formula>
    </cfRule>
    <cfRule type="cellIs" dxfId="1715" priority="956" operator="equal">
      <formula>"CUMPLE"</formula>
    </cfRule>
  </conditionalFormatting>
  <conditionalFormatting sqref="M127">
    <cfRule type="expression" dxfId="1714" priority="951">
      <formula>L127="NO CUMPLE"</formula>
    </cfRule>
    <cfRule type="expression" dxfId="1713" priority="952">
      <formula>L127="CUMPLE"</formula>
    </cfRule>
  </conditionalFormatting>
  <conditionalFormatting sqref="L129:L131">
    <cfRule type="cellIs" dxfId="1712" priority="945" operator="equal">
      <formula>"NO CUMPLE"</formula>
    </cfRule>
    <cfRule type="cellIs" dxfId="1711" priority="946" operator="equal">
      <formula>"CUMPLE"</formula>
    </cfRule>
  </conditionalFormatting>
  <conditionalFormatting sqref="M130">
    <cfRule type="expression" dxfId="1710" priority="941">
      <formula>L130="NO CUMPLE"</formula>
    </cfRule>
    <cfRule type="expression" dxfId="1709" priority="942">
      <formula>L130="CUMPLE"</formula>
    </cfRule>
  </conditionalFormatting>
  <conditionalFormatting sqref="L132:L134">
    <cfRule type="cellIs" dxfId="1708" priority="935" operator="equal">
      <formula>"NO CUMPLE"</formula>
    </cfRule>
    <cfRule type="cellIs" dxfId="1707" priority="936" operator="equal">
      <formula>"CUMPLE"</formula>
    </cfRule>
  </conditionalFormatting>
  <conditionalFormatting sqref="K133:K134">
    <cfRule type="expression" dxfId="1706" priority="933">
      <formula>J133="NO CUMPLE"</formula>
    </cfRule>
    <cfRule type="expression" dxfId="1705" priority="934">
      <formula>J133="CUMPLE"</formula>
    </cfRule>
  </conditionalFormatting>
  <conditionalFormatting sqref="M133">
    <cfRule type="expression" dxfId="1704" priority="931">
      <formula>L133="NO CUMPLE"</formula>
    </cfRule>
    <cfRule type="expression" dxfId="1703" priority="932">
      <formula>L133="CUMPLE"</formula>
    </cfRule>
  </conditionalFormatting>
  <conditionalFormatting sqref="K135">
    <cfRule type="expression" dxfId="1702" priority="929">
      <formula>J135="NO CUMPLE"</formula>
    </cfRule>
    <cfRule type="expression" dxfId="1701" priority="930">
      <formula>J135="CUMPLE"</formula>
    </cfRule>
  </conditionalFormatting>
  <conditionalFormatting sqref="M135">
    <cfRule type="expression" dxfId="1700" priority="927">
      <formula>L135="NO CUMPLE"</formula>
    </cfRule>
    <cfRule type="expression" dxfId="1699" priority="928">
      <formula>L135="CUMPLE"</formula>
    </cfRule>
  </conditionalFormatting>
  <conditionalFormatting sqref="L135:L137">
    <cfRule type="cellIs" dxfId="1698" priority="925" operator="equal">
      <formula>"NO CUMPLE"</formula>
    </cfRule>
    <cfRule type="cellIs" dxfId="1697" priority="926" operator="equal">
      <formula>"CUMPLE"</formula>
    </cfRule>
  </conditionalFormatting>
  <conditionalFormatting sqref="K136:K137">
    <cfRule type="expression" dxfId="1696" priority="923">
      <formula>J136="NO CUMPLE"</formula>
    </cfRule>
    <cfRule type="expression" dxfId="1695" priority="924">
      <formula>J136="CUMPLE"</formula>
    </cfRule>
  </conditionalFormatting>
  <conditionalFormatting sqref="M136">
    <cfRule type="expression" dxfId="1694" priority="921">
      <formula>L136="NO CUMPLE"</formula>
    </cfRule>
    <cfRule type="expression" dxfId="1693" priority="922">
      <formula>L136="CUMPLE"</formula>
    </cfRule>
  </conditionalFormatting>
  <conditionalFormatting sqref="K145">
    <cfRule type="expression" dxfId="1692" priority="919">
      <formula>J145="NO CUMPLE"</formula>
    </cfRule>
    <cfRule type="expression" dxfId="1691" priority="920">
      <formula>J145="CUMPLE"</formula>
    </cfRule>
  </conditionalFormatting>
  <conditionalFormatting sqref="M145">
    <cfRule type="expression" dxfId="1690" priority="917">
      <formula>L145="NO CUMPLE"</formula>
    </cfRule>
    <cfRule type="expression" dxfId="1689" priority="918">
      <formula>L145="CUMPLE"</formula>
    </cfRule>
  </conditionalFormatting>
  <conditionalFormatting sqref="L145:L147">
    <cfRule type="cellIs" dxfId="1688" priority="915" operator="equal">
      <formula>"NO CUMPLE"</formula>
    </cfRule>
    <cfRule type="cellIs" dxfId="1687" priority="916" operator="equal">
      <formula>"CUMPLE"</formula>
    </cfRule>
  </conditionalFormatting>
  <conditionalFormatting sqref="K146:K147">
    <cfRule type="expression" dxfId="1686" priority="913">
      <formula>J146="NO CUMPLE"</formula>
    </cfRule>
    <cfRule type="expression" dxfId="1685" priority="914">
      <formula>J146="CUMPLE"</formula>
    </cfRule>
  </conditionalFormatting>
  <conditionalFormatting sqref="M146">
    <cfRule type="expression" dxfId="1684" priority="911">
      <formula>L146="NO CUMPLE"</formula>
    </cfRule>
    <cfRule type="expression" dxfId="1683" priority="912">
      <formula>L146="CUMPLE"</formula>
    </cfRule>
  </conditionalFormatting>
  <conditionalFormatting sqref="K148">
    <cfRule type="expression" dxfId="1682" priority="909">
      <formula>J148="NO CUMPLE"</formula>
    </cfRule>
    <cfRule type="expression" dxfId="1681" priority="910">
      <formula>J148="CUMPLE"</formula>
    </cfRule>
  </conditionalFormatting>
  <conditionalFormatting sqref="M148">
    <cfRule type="expression" dxfId="1680" priority="907">
      <formula>L148="NO CUMPLE"</formula>
    </cfRule>
    <cfRule type="expression" dxfId="1679" priority="908">
      <formula>L148="CUMPLE"</formula>
    </cfRule>
  </conditionalFormatting>
  <conditionalFormatting sqref="L148:L150">
    <cfRule type="cellIs" dxfId="1678" priority="905" operator="equal">
      <formula>"NO CUMPLE"</formula>
    </cfRule>
    <cfRule type="cellIs" dxfId="1677" priority="906" operator="equal">
      <formula>"CUMPLE"</formula>
    </cfRule>
  </conditionalFormatting>
  <conditionalFormatting sqref="K149:K150">
    <cfRule type="expression" dxfId="1676" priority="903">
      <formula>J149="NO CUMPLE"</formula>
    </cfRule>
    <cfRule type="expression" dxfId="1675" priority="904">
      <formula>J149="CUMPLE"</formula>
    </cfRule>
  </conditionalFormatting>
  <conditionalFormatting sqref="M149">
    <cfRule type="expression" dxfId="1674" priority="901">
      <formula>L149="NO CUMPLE"</formula>
    </cfRule>
    <cfRule type="expression" dxfId="1673" priority="902">
      <formula>L149="CUMPLE"</formula>
    </cfRule>
  </conditionalFormatting>
  <conditionalFormatting sqref="K151">
    <cfRule type="expression" dxfId="1672" priority="899">
      <formula>J151="NO CUMPLE"</formula>
    </cfRule>
    <cfRule type="expression" dxfId="1671" priority="900">
      <formula>J151="CUMPLE"</formula>
    </cfRule>
  </conditionalFormatting>
  <conditionalFormatting sqref="M151">
    <cfRule type="expression" dxfId="1670" priority="897">
      <formula>L151="NO CUMPLE"</formula>
    </cfRule>
    <cfRule type="expression" dxfId="1669" priority="898">
      <formula>L151="CUMPLE"</formula>
    </cfRule>
  </conditionalFormatting>
  <conditionalFormatting sqref="L151:L153">
    <cfRule type="cellIs" dxfId="1668" priority="895" operator="equal">
      <formula>"NO CUMPLE"</formula>
    </cfRule>
    <cfRule type="cellIs" dxfId="1667" priority="896" operator="equal">
      <formula>"CUMPLE"</formula>
    </cfRule>
  </conditionalFormatting>
  <conditionalFormatting sqref="K152:K153">
    <cfRule type="expression" dxfId="1666" priority="893">
      <formula>J152="NO CUMPLE"</formula>
    </cfRule>
    <cfRule type="expression" dxfId="1665" priority="894">
      <formula>J152="CUMPLE"</formula>
    </cfRule>
  </conditionalFormatting>
  <conditionalFormatting sqref="M152">
    <cfRule type="expression" dxfId="1664" priority="891">
      <formula>L152="NO CUMPLE"</formula>
    </cfRule>
    <cfRule type="expression" dxfId="1663" priority="892">
      <formula>L152="CUMPLE"</formula>
    </cfRule>
  </conditionalFormatting>
  <conditionalFormatting sqref="K154">
    <cfRule type="expression" dxfId="1662" priority="889">
      <formula>J154="NO CUMPLE"</formula>
    </cfRule>
    <cfRule type="expression" dxfId="1661" priority="890">
      <formula>J154="CUMPLE"</formula>
    </cfRule>
  </conditionalFormatting>
  <conditionalFormatting sqref="M154">
    <cfRule type="expression" dxfId="1660" priority="887">
      <formula>L154="NO CUMPLE"</formula>
    </cfRule>
    <cfRule type="expression" dxfId="1659" priority="888">
      <formula>L154="CUMPLE"</formula>
    </cfRule>
  </conditionalFormatting>
  <conditionalFormatting sqref="L154:L156">
    <cfRule type="cellIs" dxfId="1658" priority="885" operator="equal">
      <formula>"NO CUMPLE"</formula>
    </cfRule>
    <cfRule type="cellIs" dxfId="1657" priority="886" operator="equal">
      <formula>"CUMPLE"</formula>
    </cfRule>
  </conditionalFormatting>
  <conditionalFormatting sqref="K155:K156">
    <cfRule type="expression" dxfId="1656" priority="883">
      <formula>J155="NO CUMPLE"</formula>
    </cfRule>
    <cfRule type="expression" dxfId="1655" priority="884">
      <formula>J155="CUMPLE"</formula>
    </cfRule>
  </conditionalFormatting>
  <conditionalFormatting sqref="M155">
    <cfRule type="expression" dxfId="1654" priority="881">
      <formula>L155="NO CUMPLE"</formula>
    </cfRule>
    <cfRule type="expression" dxfId="1653" priority="882">
      <formula>L155="CUMPLE"</formula>
    </cfRule>
  </conditionalFormatting>
  <conditionalFormatting sqref="K157">
    <cfRule type="expression" dxfId="1652" priority="879">
      <formula>J157="NO CUMPLE"</formula>
    </cfRule>
    <cfRule type="expression" dxfId="1651" priority="880">
      <formula>J157="CUMPLE"</formula>
    </cfRule>
  </conditionalFormatting>
  <conditionalFormatting sqref="M157">
    <cfRule type="expression" dxfId="1650" priority="877">
      <formula>L157="NO CUMPLE"</formula>
    </cfRule>
    <cfRule type="expression" dxfId="1649" priority="878">
      <formula>L157="CUMPLE"</formula>
    </cfRule>
  </conditionalFormatting>
  <conditionalFormatting sqref="L157:L159">
    <cfRule type="cellIs" dxfId="1648" priority="875" operator="equal">
      <formula>"NO CUMPLE"</formula>
    </cfRule>
    <cfRule type="cellIs" dxfId="1647" priority="876" operator="equal">
      <formula>"CUMPLE"</formula>
    </cfRule>
  </conditionalFormatting>
  <conditionalFormatting sqref="K158:K159">
    <cfRule type="expression" dxfId="1646" priority="873">
      <formula>J158="NO CUMPLE"</formula>
    </cfRule>
    <cfRule type="expression" dxfId="1645" priority="874">
      <formula>J158="CUMPLE"</formula>
    </cfRule>
  </conditionalFormatting>
  <conditionalFormatting sqref="M158">
    <cfRule type="expression" dxfId="1644" priority="871">
      <formula>L158="NO CUMPLE"</formula>
    </cfRule>
    <cfRule type="expression" dxfId="1643" priority="872">
      <formula>L158="CUMPLE"</formula>
    </cfRule>
  </conditionalFormatting>
  <conditionalFormatting sqref="K167">
    <cfRule type="expression" dxfId="1642" priority="869">
      <formula>J167="NO CUMPLE"</formula>
    </cfRule>
    <cfRule type="expression" dxfId="1641" priority="870">
      <formula>J167="CUMPLE"</formula>
    </cfRule>
  </conditionalFormatting>
  <conditionalFormatting sqref="M167">
    <cfRule type="expression" dxfId="1640" priority="867">
      <formula>L167="NO CUMPLE"</formula>
    </cfRule>
    <cfRule type="expression" dxfId="1639" priority="868">
      <formula>L167="CUMPLE"</formula>
    </cfRule>
  </conditionalFormatting>
  <conditionalFormatting sqref="L167:L169">
    <cfRule type="cellIs" dxfId="1638" priority="865" operator="equal">
      <formula>"NO CUMPLE"</formula>
    </cfRule>
    <cfRule type="cellIs" dxfId="1637" priority="866" operator="equal">
      <formula>"CUMPLE"</formula>
    </cfRule>
  </conditionalFormatting>
  <conditionalFormatting sqref="K168:K169">
    <cfRule type="expression" dxfId="1636" priority="863">
      <formula>J168="NO CUMPLE"</formula>
    </cfRule>
    <cfRule type="expression" dxfId="1635" priority="864">
      <formula>J168="CUMPLE"</formula>
    </cfRule>
  </conditionalFormatting>
  <conditionalFormatting sqref="M168">
    <cfRule type="expression" dxfId="1634" priority="861">
      <formula>L168="NO CUMPLE"</formula>
    </cfRule>
    <cfRule type="expression" dxfId="1633" priority="862">
      <formula>L168="CUMPLE"</formula>
    </cfRule>
  </conditionalFormatting>
  <conditionalFormatting sqref="K170">
    <cfRule type="expression" dxfId="1632" priority="859">
      <formula>J170="NO CUMPLE"</formula>
    </cfRule>
    <cfRule type="expression" dxfId="1631" priority="860">
      <formula>J170="CUMPLE"</formula>
    </cfRule>
  </conditionalFormatting>
  <conditionalFormatting sqref="M170">
    <cfRule type="expression" dxfId="1630" priority="857">
      <formula>L170="NO CUMPLE"</formula>
    </cfRule>
    <cfRule type="expression" dxfId="1629" priority="858">
      <formula>L170="CUMPLE"</formula>
    </cfRule>
  </conditionalFormatting>
  <conditionalFormatting sqref="L170:L172">
    <cfRule type="cellIs" dxfId="1628" priority="855" operator="equal">
      <formula>"NO CUMPLE"</formula>
    </cfRule>
    <cfRule type="cellIs" dxfId="1627" priority="856" operator="equal">
      <formula>"CUMPLE"</formula>
    </cfRule>
  </conditionalFormatting>
  <conditionalFormatting sqref="K171:K172">
    <cfRule type="expression" dxfId="1626" priority="853">
      <formula>J171="NO CUMPLE"</formula>
    </cfRule>
    <cfRule type="expression" dxfId="1625" priority="854">
      <formula>J171="CUMPLE"</formula>
    </cfRule>
  </conditionalFormatting>
  <conditionalFormatting sqref="M171">
    <cfRule type="expression" dxfId="1624" priority="851">
      <formula>L171="NO CUMPLE"</formula>
    </cfRule>
    <cfRule type="expression" dxfId="1623" priority="852">
      <formula>L171="CUMPLE"</formula>
    </cfRule>
  </conditionalFormatting>
  <conditionalFormatting sqref="K173">
    <cfRule type="expression" dxfId="1622" priority="849">
      <formula>J173="NO CUMPLE"</formula>
    </cfRule>
    <cfRule type="expression" dxfId="1621" priority="850">
      <formula>J173="CUMPLE"</formula>
    </cfRule>
  </conditionalFormatting>
  <conditionalFormatting sqref="M173">
    <cfRule type="expression" dxfId="1620" priority="847">
      <formula>L173="NO CUMPLE"</formula>
    </cfRule>
    <cfRule type="expression" dxfId="1619" priority="848">
      <formula>L173="CUMPLE"</formula>
    </cfRule>
  </conditionalFormatting>
  <conditionalFormatting sqref="L173:L175">
    <cfRule type="cellIs" dxfId="1618" priority="845" operator="equal">
      <formula>"NO CUMPLE"</formula>
    </cfRule>
    <cfRule type="cellIs" dxfId="1617" priority="846" operator="equal">
      <formula>"CUMPLE"</formula>
    </cfRule>
  </conditionalFormatting>
  <conditionalFormatting sqref="K174:K175">
    <cfRule type="expression" dxfId="1616" priority="843">
      <formula>J174="NO CUMPLE"</formula>
    </cfRule>
    <cfRule type="expression" dxfId="1615" priority="844">
      <formula>J174="CUMPLE"</formula>
    </cfRule>
  </conditionalFormatting>
  <conditionalFormatting sqref="M174">
    <cfRule type="expression" dxfId="1614" priority="841">
      <formula>L174="NO CUMPLE"</formula>
    </cfRule>
    <cfRule type="expression" dxfId="1613" priority="842">
      <formula>L174="CUMPLE"</formula>
    </cfRule>
  </conditionalFormatting>
  <conditionalFormatting sqref="K176">
    <cfRule type="expression" dxfId="1612" priority="839">
      <formula>J176="NO CUMPLE"</formula>
    </cfRule>
    <cfRule type="expression" dxfId="1611" priority="840">
      <formula>J176="CUMPLE"</formula>
    </cfRule>
  </conditionalFormatting>
  <conditionalFormatting sqref="M176">
    <cfRule type="expression" dxfId="1610" priority="837">
      <formula>L176="NO CUMPLE"</formula>
    </cfRule>
    <cfRule type="expression" dxfId="1609" priority="838">
      <formula>L176="CUMPLE"</formula>
    </cfRule>
  </conditionalFormatting>
  <conditionalFormatting sqref="L176:L178">
    <cfRule type="cellIs" dxfId="1608" priority="835" operator="equal">
      <formula>"NO CUMPLE"</formula>
    </cfRule>
    <cfRule type="cellIs" dxfId="1607" priority="836" operator="equal">
      <formula>"CUMPLE"</formula>
    </cfRule>
  </conditionalFormatting>
  <conditionalFormatting sqref="K177:K178">
    <cfRule type="expression" dxfId="1606" priority="833">
      <formula>J177="NO CUMPLE"</formula>
    </cfRule>
    <cfRule type="expression" dxfId="1605" priority="834">
      <formula>J177="CUMPLE"</formula>
    </cfRule>
  </conditionalFormatting>
  <conditionalFormatting sqref="M177">
    <cfRule type="expression" dxfId="1604" priority="831">
      <formula>L177="NO CUMPLE"</formula>
    </cfRule>
    <cfRule type="expression" dxfId="1603" priority="832">
      <formula>L177="CUMPLE"</formula>
    </cfRule>
  </conditionalFormatting>
  <conditionalFormatting sqref="K179">
    <cfRule type="expression" dxfId="1602" priority="829">
      <formula>J179="NO CUMPLE"</formula>
    </cfRule>
    <cfRule type="expression" dxfId="1601" priority="830">
      <formula>J179="CUMPLE"</formula>
    </cfRule>
  </conditionalFormatting>
  <conditionalFormatting sqref="M179">
    <cfRule type="expression" dxfId="1600" priority="827">
      <formula>L179="NO CUMPLE"</formula>
    </cfRule>
    <cfRule type="expression" dxfId="1599" priority="828">
      <formula>L179="CUMPLE"</formula>
    </cfRule>
  </conditionalFormatting>
  <conditionalFormatting sqref="L179:L181">
    <cfRule type="cellIs" dxfId="1598" priority="825" operator="equal">
      <formula>"NO CUMPLE"</formula>
    </cfRule>
    <cfRule type="cellIs" dxfId="1597" priority="826" operator="equal">
      <formula>"CUMPLE"</formula>
    </cfRule>
  </conditionalFormatting>
  <conditionalFormatting sqref="K180:K181">
    <cfRule type="expression" dxfId="1596" priority="823">
      <formula>J180="NO CUMPLE"</formula>
    </cfRule>
    <cfRule type="expression" dxfId="1595" priority="824">
      <formula>J180="CUMPLE"</formula>
    </cfRule>
  </conditionalFormatting>
  <conditionalFormatting sqref="M180">
    <cfRule type="expression" dxfId="1594" priority="821">
      <formula>L180="NO CUMPLE"</formula>
    </cfRule>
    <cfRule type="expression" dxfId="1593" priority="822">
      <formula>L180="CUMPLE"</formula>
    </cfRule>
  </conditionalFormatting>
  <conditionalFormatting sqref="K189">
    <cfRule type="expression" dxfId="1592" priority="819">
      <formula>J189="NO CUMPLE"</formula>
    </cfRule>
    <cfRule type="expression" dxfId="1591" priority="820">
      <formula>J189="CUMPLE"</formula>
    </cfRule>
  </conditionalFormatting>
  <conditionalFormatting sqref="M189">
    <cfRule type="expression" dxfId="1590" priority="817">
      <formula>L189="NO CUMPLE"</formula>
    </cfRule>
    <cfRule type="expression" dxfId="1589" priority="818">
      <formula>L189="CUMPLE"</formula>
    </cfRule>
  </conditionalFormatting>
  <conditionalFormatting sqref="L189:L191">
    <cfRule type="cellIs" dxfId="1588" priority="815" operator="equal">
      <formula>"NO CUMPLE"</formula>
    </cfRule>
    <cfRule type="cellIs" dxfId="1587" priority="816" operator="equal">
      <formula>"CUMPLE"</formula>
    </cfRule>
  </conditionalFormatting>
  <conditionalFormatting sqref="K190:K191">
    <cfRule type="expression" dxfId="1586" priority="813">
      <formula>J190="NO CUMPLE"</formula>
    </cfRule>
    <cfRule type="expression" dxfId="1585" priority="814">
      <formula>J190="CUMPLE"</formula>
    </cfRule>
  </conditionalFormatting>
  <conditionalFormatting sqref="M190">
    <cfRule type="expression" dxfId="1584" priority="811">
      <formula>L190="NO CUMPLE"</formula>
    </cfRule>
    <cfRule type="expression" dxfId="1583" priority="812">
      <formula>L190="CUMPLE"</formula>
    </cfRule>
  </conditionalFormatting>
  <conditionalFormatting sqref="K192">
    <cfRule type="expression" dxfId="1582" priority="809">
      <formula>J192="NO CUMPLE"</formula>
    </cfRule>
    <cfRule type="expression" dxfId="1581" priority="810">
      <formula>J192="CUMPLE"</formula>
    </cfRule>
  </conditionalFormatting>
  <conditionalFormatting sqref="M192">
    <cfRule type="expression" dxfId="1580" priority="807">
      <formula>L192="NO CUMPLE"</formula>
    </cfRule>
    <cfRule type="expression" dxfId="1579" priority="808">
      <formula>L192="CUMPLE"</formula>
    </cfRule>
  </conditionalFormatting>
  <conditionalFormatting sqref="L192:L194">
    <cfRule type="cellIs" dxfId="1578" priority="805" operator="equal">
      <formula>"NO CUMPLE"</formula>
    </cfRule>
    <cfRule type="cellIs" dxfId="1577" priority="806" operator="equal">
      <formula>"CUMPLE"</formula>
    </cfRule>
  </conditionalFormatting>
  <conditionalFormatting sqref="K193:K194">
    <cfRule type="expression" dxfId="1576" priority="803">
      <formula>J193="NO CUMPLE"</formula>
    </cfRule>
    <cfRule type="expression" dxfId="1575" priority="804">
      <formula>J193="CUMPLE"</formula>
    </cfRule>
  </conditionalFormatting>
  <conditionalFormatting sqref="M193">
    <cfRule type="expression" dxfId="1574" priority="801">
      <formula>L193="NO CUMPLE"</formula>
    </cfRule>
    <cfRule type="expression" dxfId="1573" priority="802">
      <formula>L193="CUMPLE"</formula>
    </cfRule>
  </conditionalFormatting>
  <conditionalFormatting sqref="K195">
    <cfRule type="expression" dxfId="1572" priority="799">
      <formula>J195="NO CUMPLE"</formula>
    </cfRule>
    <cfRule type="expression" dxfId="1571" priority="800">
      <formula>J195="CUMPLE"</formula>
    </cfRule>
  </conditionalFormatting>
  <conditionalFormatting sqref="M195">
    <cfRule type="expression" dxfId="1570" priority="797">
      <formula>L195="NO CUMPLE"</formula>
    </cfRule>
    <cfRule type="expression" dxfId="1569" priority="798">
      <formula>L195="CUMPLE"</formula>
    </cfRule>
  </conditionalFormatting>
  <conditionalFormatting sqref="L195:L197">
    <cfRule type="cellIs" dxfId="1568" priority="795" operator="equal">
      <formula>"NO CUMPLE"</formula>
    </cfRule>
    <cfRule type="cellIs" dxfId="1567" priority="796" operator="equal">
      <formula>"CUMPLE"</formula>
    </cfRule>
  </conditionalFormatting>
  <conditionalFormatting sqref="K196:K197">
    <cfRule type="expression" dxfId="1566" priority="793">
      <formula>J196="NO CUMPLE"</formula>
    </cfRule>
    <cfRule type="expression" dxfId="1565" priority="794">
      <formula>J196="CUMPLE"</formula>
    </cfRule>
  </conditionalFormatting>
  <conditionalFormatting sqref="M196">
    <cfRule type="expression" dxfId="1564" priority="791">
      <formula>L196="NO CUMPLE"</formula>
    </cfRule>
    <cfRule type="expression" dxfId="1563" priority="792">
      <formula>L196="CUMPLE"</formula>
    </cfRule>
  </conditionalFormatting>
  <conditionalFormatting sqref="K198">
    <cfRule type="expression" dxfId="1562" priority="789">
      <formula>J198="NO CUMPLE"</formula>
    </cfRule>
    <cfRule type="expression" dxfId="1561" priority="790">
      <formula>J198="CUMPLE"</formula>
    </cfRule>
  </conditionalFormatting>
  <conditionalFormatting sqref="M198">
    <cfRule type="expression" dxfId="1560" priority="787">
      <formula>L198="NO CUMPLE"</formula>
    </cfRule>
    <cfRule type="expression" dxfId="1559" priority="788">
      <formula>L198="CUMPLE"</formula>
    </cfRule>
  </conditionalFormatting>
  <conditionalFormatting sqref="L198:L200">
    <cfRule type="cellIs" dxfId="1558" priority="785" operator="equal">
      <formula>"NO CUMPLE"</formula>
    </cfRule>
    <cfRule type="cellIs" dxfId="1557" priority="786" operator="equal">
      <formula>"CUMPLE"</formula>
    </cfRule>
  </conditionalFormatting>
  <conditionalFormatting sqref="K199:K200">
    <cfRule type="expression" dxfId="1556" priority="783">
      <formula>J199="NO CUMPLE"</formula>
    </cfRule>
    <cfRule type="expression" dxfId="1555" priority="784">
      <formula>J199="CUMPLE"</formula>
    </cfRule>
  </conditionalFormatting>
  <conditionalFormatting sqref="M199">
    <cfRule type="expression" dxfId="1554" priority="781">
      <formula>L199="NO CUMPLE"</formula>
    </cfRule>
    <cfRule type="expression" dxfId="1553" priority="782">
      <formula>L199="CUMPLE"</formula>
    </cfRule>
  </conditionalFormatting>
  <conditionalFormatting sqref="K201">
    <cfRule type="expression" dxfId="1552" priority="779">
      <formula>J201="NO CUMPLE"</formula>
    </cfRule>
    <cfRule type="expression" dxfId="1551" priority="780">
      <formula>J201="CUMPLE"</formula>
    </cfRule>
  </conditionalFormatting>
  <conditionalFormatting sqref="M201">
    <cfRule type="expression" dxfId="1550" priority="777">
      <formula>L201="NO CUMPLE"</formula>
    </cfRule>
    <cfRule type="expression" dxfId="1549" priority="778">
      <formula>L201="CUMPLE"</formula>
    </cfRule>
  </conditionalFormatting>
  <conditionalFormatting sqref="L201:L203">
    <cfRule type="cellIs" dxfId="1548" priority="775" operator="equal">
      <formula>"NO CUMPLE"</formula>
    </cfRule>
    <cfRule type="cellIs" dxfId="1547" priority="776" operator="equal">
      <formula>"CUMPLE"</formula>
    </cfRule>
  </conditionalFormatting>
  <conditionalFormatting sqref="K202:K203">
    <cfRule type="expression" dxfId="1546" priority="773">
      <formula>J202="NO CUMPLE"</formula>
    </cfRule>
    <cfRule type="expression" dxfId="1545" priority="774">
      <formula>J202="CUMPLE"</formula>
    </cfRule>
  </conditionalFormatting>
  <conditionalFormatting sqref="M202">
    <cfRule type="expression" dxfId="1544" priority="771">
      <formula>L202="NO CUMPLE"</formula>
    </cfRule>
    <cfRule type="expression" dxfId="1543" priority="772">
      <formula>L202="CUMPLE"</formula>
    </cfRule>
  </conditionalFormatting>
  <conditionalFormatting sqref="K211">
    <cfRule type="expression" dxfId="1542" priority="769">
      <formula>J211="NO CUMPLE"</formula>
    </cfRule>
    <cfRule type="expression" dxfId="1541" priority="770">
      <formula>J211="CUMPLE"</formula>
    </cfRule>
  </conditionalFormatting>
  <conditionalFormatting sqref="M211">
    <cfRule type="expression" dxfId="1540" priority="767">
      <formula>L211="NO CUMPLE"</formula>
    </cfRule>
    <cfRule type="expression" dxfId="1539" priority="768">
      <formula>L211="CUMPLE"</formula>
    </cfRule>
  </conditionalFormatting>
  <conditionalFormatting sqref="L211:L213">
    <cfRule type="cellIs" dxfId="1538" priority="765" operator="equal">
      <formula>"NO CUMPLE"</formula>
    </cfRule>
    <cfRule type="cellIs" dxfId="1537" priority="766" operator="equal">
      <formula>"CUMPLE"</formula>
    </cfRule>
  </conditionalFormatting>
  <conditionalFormatting sqref="K212:K213">
    <cfRule type="expression" dxfId="1536" priority="763">
      <formula>J212="NO CUMPLE"</formula>
    </cfRule>
    <cfRule type="expression" dxfId="1535" priority="764">
      <formula>J212="CUMPLE"</formula>
    </cfRule>
  </conditionalFormatting>
  <conditionalFormatting sqref="M212">
    <cfRule type="expression" dxfId="1534" priority="761">
      <formula>L212="NO CUMPLE"</formula>
    </cfRule>
    <cfRule type="expression" dxfId="1533" priority="762">
      <formula>L212="CUMPLE"</formula>
    </cfRule>
  </conditionalFormatting>
  <conditionalFormatting sqref="K214">
    <cfRule type="expression" dxfId="1532" priority="759">
      <formula>J214="NO CUMPLE"</formula>
    </cfRule>
    <cfRule type="expression" dxfId="1531" priority="760">
      <formula>J214="CUMPLE"</formula>
    </cfRule>
  </conditionalFormatting>
  <conditionalFormatting sqref="M214">
    <cfRule type="expression" dxfId="1530" priority="757">
      <formula>L214="NO CUMPLE"</formula>
    </cfRule>
    <cfRule type="expression" dxfId="1529" priority="758">
      <formula>L214="CUMPLE"</formula>
    </cfRule>
  </conditionalFormatting>
  <conditionalFormatting sqref="L214:L216">
    <cfRule type="cellIs" dxfId="1528" priority="755" operator="equal">
      <formula>"NO CUMPLE"</formula>
    </cfRule>
    <cfRule type="cellIs" dxfId="1527" priority="756" operator="equal">
      <formula>"CUMPLE"</formula>
    </cfRule>
  </conditionalFormatting>
  <conditionalFormatting sqref="K215:K216">
    <cfRule type="expression" dxfId="1526" priority="753">
      <formula>J215="NO CUMPLE"</formula>
    </cfRule>
    <cfRule type="expression" dxfId="1525" priority="754">
      <formula>J215="CUMPLE"</formula>
    </cfRule>
  </conditionalFormatting>
  <conditionalFormatting sqref="M215">
    <cfRule type="expression" dxfId="1524" priority="751">
      <formula>L215="NO CUMPLE"</formula>
    </cfRule>
    <cfRule type="expression" dxfId="1523" priority="752">
      <formula>L215="CUMPLE"</formula>
    </cfRule>
  </conditionalFormatting>
  <conditionalFormatting sqref="K217">
    <cfRule type="expression" dxfId="1522" priority="749">
      <formula>J217="NO CUMPLE"</formula>
    </cfRule>
    <cfRule type="expression" dxfId="1521" priority="750">
      <formula>J217="CUMPLE"</formula>
    </cfRule>
  </conditionalFormatting>
  <conditionalFormatting sqref="M217">
    <cfRule type="expression" dxfId="1520" priority="747">
      <formula>L217="NO CUMPLE"</formula>
    </cfRule>
    <cfRule type="expression" dxfId="1519" priority="748">
      <formula>L217="CUMPLE"</formula>
    </cfRule>
  </conditionalFormatting>
  <conditionalFormatting sqref="L217:L219">
    <cfRule type="cellIs" dxfId="1518" priority="745" operator="equal">
      <formula>"NO CUMPLE"</formula>
    </cfRule>
    <cfRule type="cellIs" dxfId="1517" priority="746" operator="equal">
      <formula>"CUMPLE"</formula>
    </cfRule>
  </conditionalFormatting>
  <conditionalFormatting sqref="K218:K219">
    <cfRule type="expression" dxfId="1516" priority="743">
      <formula>J218="NO CUMPLE"</formula>
    </cfRule>
    <cfRule type="expression" dxfId="1515" priority="744">
      <formula>J218="CUMPLE"</formula>
    </cfRule>
  </conditionalFormatting>
  <conditionalFormatting sqref="M218">
    <cfRule type="expression" dxfId="1514" priority="741">
      <formula>L218="NO CUMPLE"</formula>
    </cfRule>
    <cfRule type="expression" dxfId="1513" priority="742">
      <formula>L218="CUMPLE"</formula>
    </cfRule>
  </conditionalFormatting>
  <conditionalFormatting sqref="K220">
    <cfRule type="expression" dxfId="1512" priority="739">
      <formula>J220="NO CUMPLE"</formula>
    </cfRule>
    <cfRule type="expression" dxfId="1511" priority="740">
      <formula>J220="CUMPLE"</formula>
    </cfRule>
  </conditionalFormatting>
  <conditionalFormatting sqref="M220">
    <cfRule type="expression" dxfId="1510" priority="737">
      <formula>L220="NO CUMPLE"</formula>
    </cfRule>
    <cfRule type="expression" dxfId="1509" priority="738">
      <formula>L220="CUMPLE"</formula>
    </cfRule>
  </conditionalFormatting>
  <conditionalFormatting sqref="L220:L222">
    <cfRule type="cellIs" dxfId="1508" priority="735" operator="equal">
      <formula>"NO CUMPLE"</formula>
    </cfRule>
    <cfRule type="cellIs" dxfId="1507" priority="736" operator="equal">
      <formula>"CUMPLE"</formula>
    </cfRule>
  </conditionalFormatting>
  <conditionalFormatting sqref="K221:K222">
    <cfRule type="expression" dxfId="1506" priority="733">
      <formula>J221="NO CUMPLE"</formula>
    </cfRule>
    <cfRule type="expression" dxfId="1505" priority="734">
      <formula>J221="CUMPLE"</formula>
    </cfRule>
  </conditionalFormatting>
  <conditionalFormatting sqref="M221">
    <cfRule type="expression" dxfId="1504" priority="731">
      <formula>L221="NO CUMPLE"</formula>
    </cfRule>
    <cfRule type="expression" dxfId="1503" priority="732">
      <formula>L221="CUMPLE"</formula>
    </cfRule>
  </conditionalFormatting>
  <conditionalFormatting sqref="K223">
    <cfRule type="expression" dxfId="1502" priority="729">
      <formula>J223="NO CUMPLE"</formula>
    </cfRule>
    <cfRule type="expression" dxfId="1501" priority="730">
      <formula>J223="CUMPLE"</formula>
    </cfRule>
  </conditionalFormatting>
  <conditionalFormatting sqref="M223">
    <cfRule type="expression" dxfId="1500" priority="727">
      <formula>L223="NO CUMPLE"</formula>
    </cfRule>
    <cfRule type="expression" dxfId="1499" priority="728">
      <formula>L223="CUMPLE"</formula>
    </cfRule>
  </conditionalFormatting>
  <conditionalFormatting sqref="L223:L225">
    <cfRule type="cellIs" dxfId="1498" priority="725" operator="equal">
      <formula>"NO CUMPLE"</formula>
    </cfRule>
    <cfRule type="cellIs" dxfId="1497" priority="726" operator="equal">
      <formula>"CUMPLE"</formula>
    </cfRule>
  </conditionalFormatting>
  <conditionalFormatting sqref="K224:K225">
    <cfRule type="expression" dxfId="1496" priority="723">
      <formula>J224="NO CUMPLE"</formula>
    </cfRule>
    <cfRule type="expression" dxfId="1495" priority="724">
      <formula>J224="CUMPLE"</formula>
    </cfRule>
  </conditionalFormatting>
  <conditionalFormatting sqref="M224">
    <cfRule type="expression" dxfId="1494" priority="721">
      <formula>L224="NO CUMPLE"</formula>
    </cfRule>
    <cfRule type="expression" dxfId="1493" priority="722">
      <formula>L224="CUMPLE"</formula>
    </cfRule>
  </conditionalFormatting>
  <conditionalFormatting sqref="K233">
    <cfRule type="expression" dxfId="1492" priority="719">
      <formula>J233="NO CUMPLE"</formula>
    </cfRule>
    <cfRule type="expression" dxfId="1491" priority="720">
      <formula>J233="CUMPLE"</formula>
    </cfRule>
  </conditionalFormatting>
  <conditionalFormatting sqref="M233">
    <cfRule type="expression" dxfId="1490" priority="717">
      <formula>L233="NO CUMPLE"</formula>
    </cfRule>
    <cfRule type="expression" dxfId="1489" priority="718">
      <formula>L233="CUMPLE"</formula>
    </cfRule>
  </conditionalFormatting>
  <conditionalFormatting sqref="L233:L235">
    <cfRule type="cellIs" dxfId="1488" priority="715" operator="equal">
      <formula>"NO CUMPLE"</formula>
    </cfRule>
    <cfRule type="cellIs" dxfId="1487" priority="716" operator="equal">
      <formula>"CUMPLE"</formula>
    </cfRule>
  </conditionalFormatting>
  <conditionalFormatting sqref="K234:K235">
    <cfRule type="expression" dxfId="1486" priority="713">
      <formula>J234="NO CUMPLE"</formula>
    </cfRule>
    <cfRule type="expression" dxfId="1485" priority="714">
      <formula>J234="CUMPLE"</formula>
    </cfRule>
  </conditionalFormatting>
  <conditionalFormatting sqref="M234">
    <cfRule type="expression" dxfId="1484" priority="711">
      <formula>L234="NO CUMPLE"</formula>
    </cfRule>
    <cfRule type="expression" dxfId="1483" priority="712">
      <formula>L234="CUMPLE"</formula>
    </cfRule>
  </conditionalFormatting>
  <conditionalFormatting sqref="K236">
    <cfRule type="expression" dxfId="1482" priority="709">
      <formula>J236="NO CUMPLE"</formula>
    </cfRule>
    <cfRule type="expression" dxfId="1481" priority="710">
      <formula>J236="CUMPLE"</formula>
    </cfRule>
  </conditionalFormatting>
  <conditionalFormatting sqref="M236">
    <cfRule type="expression" dxfId="1480" priority="707">
      <formula>L236="NO CUMPLE"</formula>
    </cfRule>
    <cfRule type="expression" dxfId="1479" priority="708">
      <formula>L236="CUMPLE"</formula>
    </cfRule>
  </conditionalFormatting>
  <conditionalFormatting sqref="L236:L238">
    <cfRule type="cellIs" dxfId="1478" priority="705" operator="equal">
      <formula>"NO CUMPLE"</formula>
    </cfRule>
    <cfRule type="cellIs" dxfId="1477" priority="706" operator="equal">
      <formula>"CUMPLE"</formula>
    </cfRule>
  </conditionalFormatting>
  <conditionalFormatting sqref="K237:K238">
    <cfRule type="expression" dxfId="1476" priority="703">
      <formula>J237="NO CUMPLE"</formula>
    </cfRule>
    <cfRule type="expression" dxfId="1475" priority="704">
      <formula>J237="CUMPLE"</formula>
    </cfRule>
  </conditionalFormatting>
  <conditionalFormatting sqref="M237">
    <cfRule type="expression" dxfId="1474" priority="701">
      <formula>L237="NO CUMPLE"</formula>
    </cfRule>
    <cfRule type="expression" dxfId="1473" priority="702">
      <formula>L237="CUMPLE"</formula>
    </cfRule>
  </conditionalFormatting>
  <conditionalFormatting sqref="K239">
    <cfRule type="expression" dxfId="1472" priority="699">
      <formula>J239="NO CUMPLE"</formula>
    </cfRule>
    <cfRule type="expression" dxfId="1471" priority="700">
      <formula>J239="CUMPLE"</formula>
    </cfRule>
  </conditionalFormatting>
  <conditionalFormatting sqref="M239">
    <cfRule type="expression" dxfId="1470" priority="697">
      <formula>L239="NO CUMPLE"</formula>
    </cfRule>
    <cfRule type="expression" dxfId="1469" priority="698">
      <formula>L239="CUMPLE"</formula>
    </cfRule>
  </conditionalFormatting>
  <conditionalFormatting sqref="L239:L241">
    <cfRule type="cellIs" dxfId="1468" priority="695" operator="equal">
      <formula>"NO CUMPLE"</formula>
    </cfRule>
    <cfRule type="cellIs" dxfId="1467" priority="696" operator="equal">
      <formula>"CUMPLE"</formula>
    </cfRule>
  </conditionalFormatting>
  <conditionalFormatting sqref="K240:K241">
    <cfRule type="expression" dxfId="1466" priority="693">
      <formula>J240="NO CUMPLE"</formula>
    </cfRule>
    <cfRule type="expression" dxfId="1465" priority="694">
      <formula>J240="CUMPLE"</formula>
    </cfRule>
  </conditionalFormatting>
  <conditionalFormatting sqref="M240">
    <cfRule type="expression" dxfId="1464" priority="691">
      <formula>L240="NO CUMPLE"</formula>
    </cfRule>
    <cfRule type="expression" dxfId="1463" priority="692">
      <formula>L240="CUMPLE"</formula>
    </cfRule>
  </conditionalFormatting>
  <conditionalFormatting sqref="K242">
    <cfRule type="expression" dxfId="1462" priority="689">
      <formula>J242="NO CUMPLE"</formula>
    </cfRule>
    <cfRule type="expression" dxfId="1461" priority="690">
      <formula>J242="CUMPLE"</formula>
    </cfRule>
  </conditionalFormatting>
  <conditionalFormatting sqref="M242">
    <cfRule type="expression" dxfId="1460" priority="687">
      <formula>L242="NO CUMPLE"</formula>
    </cfRule>
    <cfRule type="expression" dxfId="1459" priority="688">
      <formula>L242="CUMPLE"</formula>
    </cfRule>
  </conditionalFormatting>
  <conditionalFormatting sqref="L242:L244">
    <cfRule type="cellIs" dxfId="1458" priority="685" operator="equal">
      <formula>"NO CUMPLE"</formula>
    </cfRule>
    <cfRule type="cellIs" dxfId="1457" priority="686" operator="equal">
      <formula>"CUMPLE"</formula>
    </cfRule>
  </conditionalFormatting>
  <conditionalFormatting sqref="K243:K244">
    <cfRule type="expression" dxfId="1456" priority="683">
      <formula>J243="NO CUMPLE"</formula>
    </cfRule>
    <cfRule type="expression" dxfId="1455" priority="684">
      <formula>J243="CUMPLE"</formula>
    </cfRule>
  </conditionalFormatting>
  <conditionalFormatting sqref="M243">
    <cfRule type="expression" dxfId="1454" priority="681">
      <formula>L243="NO CUMPLE"</formula>
    </cfRule>
    <cfRule type="expression" dxfId="1453" priority="682">
      <formula>L243="CUMPLE"</formula>
    </cfRule>
  </conditionalFormatting>
  <conditionalFormatting sqref="K245">
    <cfRule type="expression" dxfId="1452" priority="679">
      <formula>J245="NO CUMPLE"</formula>
    </cfRule>
    <cfRule type="expression" dxfId="1451" priority="680">
      <formula>J245="CUMPLE"</formula>
    </cfRule>
  </conditionalFormatting>
  <conditionalFormatting sqref="M245">
    <cfRule type="expression" dxfId="1450" priority="677">
      <formula>L245="NO CUMPLE"</formula>
    </cfRule>
    <cfRule type="expression" dxfId="1449" priority="678">
      <formula>L245="CUMPLE"</formula>
    </cfRule>
  </conditionalFormatting>
  <conditionalFormatting sqref="L245:L247">
    <cfRule type="cellIs" dxfId="1448" priority="675" operator="equal">
      <formula>"NO CUMPLE"</formula>
    </cfRule>
    <cfRule type="cellIs" dxfId="1447" priority="676" operator="equal">
      <formula>"CUMPLE"</formula>
    </cfRule>
  </conditionalFormatting>
  <conditionalFormatting sqref="K246:K247">
    <cfRule type="expression" dxfId="1446" priority="673">
      <formula>J246="NO CUMPLE"</formula>
    </cfRule>
    <cfRule type="expression" dxfId="1445" priority="674">
      <formula>J246="CUMPLE"</formula>
    </cfRule>
  </conditionalFormatting>
  <conditionalFormatting sqref="M246">
    <cfRule type="expression" dxfId="1444" priority="671">
      <formula>L246="NO CUMPLE"</formula>
    </cfRule>
    <cfRule type="expression" dxfId="1443" priority="672">
      <formula>L246="CUMPLE"</formula>
    </cfRule>
  </conditionalFormatting>
  <conditionalFormatting sqref="K255">
    <cfRule type="expression" dxfId="1442" priority="669">
      <formula>J255="NO CUMPLE"</formula>
    </cfRule>
    <cfRule type="expression" dxfId="1441" priority="670">
      <formula>J255="CUMPLE"</formula>
    </cfRule>
  </conditionalFormatting>
  <conditionalFormatting sqref="M255">
    <cfRule type="expression" dxfId="1440" priority="667">
      <formula>L255="NO CUMPLE"</formula>
    </cfRule>
    <cfRule type="expression" dxfId="1439" priority="668">
      <formula>L255="CUMPLE"</formula>
    </cfRule>
  </conditionalFormatting>
  <conditionalFormatting sqref="L255:L257">
    <cfRule type="cellIs" dxfId="1438" priority="665" operator="equal">
      <formula>"NO CUMPLE"</formula>
    </cfRule>
    <cfRule type="cellIs" dxfId="1437" priority="666" operator="equal">
      <formula>"CUMPLE"</formula>
    </cfRule>
  </conditionalFormatting>
  <conditionalFormatting sqref="K256:K257">
    <cfRule type="expression" dxfId="1436" priority="663">
      <formula>J256="NO CUMPLE"</formula>
    </cfRule>
    <cfRule type="expression" dxfId="1435" priority="664">
      <formula>J256="CUMPLE"</formula>
    </cfRule>
  </conditionalFormatting>
  <conditionalFormatting sqref="M256">
    <cfRule type="expression" dxfId="1434" priority="661">
      <formula>L256="NO CUMPLE"</formula>
    </cfRule>
    <cfRule type="expression" dxfId="1433" priority="662">
      <formula>L256="CUMPLE"</formula>
    </cfRule>
  </conditionalFormatting>
  <conditionalFormatting sqref="K258">
    <cfRule type="expression" dxfId="1432" priority="659">
      <formula>J258="NO CUMPLE"</formula>
    </cfRule>
    <cfRule type="expression" dxfId="1431" priority="660">
      <formula>J258="CUMPLE"</formula>
    </cfRule>
  </conditionalFormatting>
  <conditionalFormatting sqref="M258">
    <cfRule type="expression" dxfId="1430" priority="657">
      <formula>L258="NO CUMPLE"</formula>
    </cfRule>
    <cfRule type="expression" dxfId="1429" priority="658">
      <formula>L258="CUMPLE"</formula>
    </cfRule>
  </conditionalFormatting>
  <conditionalFormatting sqref="L258:L260">
    <cfRule type="cellIs" dxfId="1428" priority="655" operator="equal">
      <formula>"NO CUMPLE"</formula>
    </cfRule>
    <cfRule type="cellIs" dxfId="1427" priority="656" operator="equal">
      <formula>"CUMPLE"</formula>
    </cfRule>
  </conditionalFormatting>
  <conditionalFormatting sqref="K259:K260">
    <cfRule type="expression" dxfId="1426" priority="653">
      <formula>J259="NO CUMPLE"</formula>
    </cfRule>
    <cfRule type="expression" dxfId="1425" priority="654">
      <formula>J259="CUMPLE"</formula>
    </cfRule>
  </conditionalFormatting>
  <conditionalFormatting sqref="M259">
    <cfRule type="expression" dxfId="1424" priority="651">
      <formula>L259="NO CUMPLE"</formula>
    </cfRule>
    <cfRule type="expression" dxfId="1423" priority="652">
      <formula>L259="CUMPLE"</formula>
    </cfRule>
  </conditionalFormatting>
  <conditionalFormatting sqref="K261">
    <cfRule type="expression" dxfId="1422" priority="649">
      <formula>J261="NO CUMPLE"</formula>
    </cfRule>
    <cfRule type="expression" dxfId="1421" priority="650">
      <formula>J261="CUMPLE"</formula>
    </cfRule>
  </conditionalFormatting>
  <conditionalFormatting sqref="M261">
    <cfRule type="expression" dxfId="1420" priority="647">
      <formula>L261="NO CUMPLE"</formula>
    </cfRule>
    <cfRule type="expression" dxfId="1419" priority="648">
      <formula>L261="CUMPLE"</formula>
    </cfRule>
  </conditionalFormatting>
  <conditionalFormatting sqref="L261:L263">
    <cfRule type="cellIs" dxfId="1418" priority="645" operator="equal">
      <formula>"NO CUMPLE"</formula>
    </cfRule>
    <cfRule type="cellIs" dxfId="1417" priority="646" operator="equal">
      <formula>"CUMPLE"</formula>
    </cfRule>
  </conditionalFormatting>
  <conditionalFormatting sqref="K262:K263">
    <cfRule type="expression" dxfId="1416" priority="643">
      <formula>J262="NO CUMPLE"</formula>
    </cfRule>
    <cfRule type="expression" dxfId="1415" priority="644">
      <formula>J262="CUMPLE"</formula>
    </cfRule>
  </conditionalFormatting>
  <conditionalFormatting sqref="M262">
    <cfRule type="expression" dxfId="1414" priority="641">
      <formula>L262="NO CUMPLE"</formula>
    </cfRule>
    <cfRule type="expression" dxfId="1413" priority="642">
      <formula>L262="CUMPLE"</formula>
    </cfRule>
  </conditionalFormatting>
  <conditionalFormatting sqref="K264">
    <cfRule type="expression" dxfId="1412" priority="639">
      <formula>J264="NO CUMPLE"</formula>
    </cfRule>
    <cfRule type="expression" dxfId="1411" priority="640">
      <formula>J264="CUMPLE"</formula>
    </cfRule>
  </conditionalFormatting>
  <conditionalFormatting sqref="M264">
    <cfRule type="expression" dxfId="1410" priority="637">
      <formula>L264="NO CUMPLE"</formula>
    </cfRule>
    <cfRule type="expression" dxfId="1409" priority="638">
      <formula>L264="CUMPLE"</formula>
    </cfRule>
  </conditionalFormatting>
  <conditionalFormatting sqref="L264:L266">
    <cfRule type="cellIs" dxfId="1408" priority="635" operator="equal">
      <formula>"NO CUMPLE"</formula>
    </cfRule>
    <cfRule type="cellIs" dxfId="1407" priority="636" operator="equal">
      <formula>"CUMPLE"</formula>
    </cfRule>
  </conditionalFormatting>
  <conditionalFormatting sqref="K265:K266">
    <cfRule type="expression" dxfId="1406" priority="633">
      <formula>J265="NO CUMPLE"</formula>
    </cfRule>
    <cfRule type="expression" dxfId="1405" priority="634">
      <formula>J265="CUMPLE"</formula>
    </cfRule>
  </conditionalFormatting>
  <conditionalFormatting sqref="M265">
    <cfRule type="expression" dxfId="1404" priority="631">
      <formula>L265="NO CUMPLE"</formula>
    </cfRule>
    <cfRule type="expression" dxfId="1403" priority="632">
      <formula>L265="CUMPLE"</formula>
    </cfRule>
  </conditionalFormatting>
  <conditionalFormatting sqref="K267">
    <cfRule type="expression" dxfId="1402" priority="629">
      <formula>J267="NO CUMPLE"</formula>
    </cfRule>
    <cfRule type="expression" dxfId="1401" priority="630">
      <formula>J267="CUMPLE"</formula>
    </cfRule>
  </conditionalFormatting>
  <conditionalFormatting sqref="M267">
    <cfRule type="expression" dxfId="1400" priority="627">
      <formula>L267="NO CUMPLE"</formula>
    </cfRule>
    <cfRule type="expression" dxfId="1399" priority="628">
      <formula>L267="CUMPLE"</formula>
    </cfRule>
  </conditionalFormatting>
  <conditionalFormatting sqref="L267:L269">
    <cfRule type="cellIs" dxfId="1398" priority="625" operator="equal">
      <formula>"NO CUMPLE"</formula>
    </cfRule>
    <cfRule type="cellIs" dxfId="1397" priority="626" operator="equal">
      <formula>"CUMPLE"</formula>
    </cfRule>
  </conditionalFormatting>
  <conditionalFormatting sqref="K268:K269">
    <cfRule type="expression" dxfId="1396" priority="623">
      <formula>J268="NO CUMPLE"</formula>
    </cfRule>
    <cfRule type="expression" dxfId="1395" priority="624">
      <formula>J268="CUMPLE"</formula>
    </cfRule>
  </conditionalFormatting>
  <conditionalFormatting sqref="M268">
    <cfRule type="expression" dxfId="1394" priority="621">
      <formula>L268="NO CUMPLE"</formula>
    </cfRule>
    <cfRule type="expression" dxfId="1393" priority="622">
      <formula>L268="CUMPLE"</formula>
    </cfRule>
  </conditionalFormatting>
  <conditionalFormatting sqref="K277">
    <cfRule type="expression" dxfId="1392" priority="619">
      <formula>J277="NO CUMPLE"</formula>
    </cfRule>
    <cfRule type="expression" dxfId="1391" priority="620">
      <formula>J277="CUMPLE"</formula>
    </cfRule>
  </conditionalFormatting>
  <conditionalFormatting sqref="M277">
    <cfRule type="expression" dxfId="1390" priority="617">
      <formula>L277="NO CUMPLE"</formula>
    </cfRule>
    <cfRule type="expression" dxfId="1389" priority="618">
      <formula>L277="CUMPLE"</formula>
    </cfRule>
  </conditionalFormatting>
  <conditionalFormatting sqref="L277:L279">
    <cfRule type="cellIs" dxfId="1388" priority="615" operator="equal">
      <formula>"NO CUMPLE"</formula>
    </cfRule>
    <cfRule type="cellIs" dxfId="1387" priority="616" operator="equal">
      <formula>"CUMPLE"</formula>
    </cfRule>
  </conditionalFormatting>
  <conditionalFormatting sqref="K278:K279">
    <cfRule type="expression" dxfId="1386" priority="613">
      <formula>J278="NO CUMPLE"</formula>
    </cfRule>
    <cfRule type="expression" dxfId="1385" priority="614">
      <formula>J278="CUMPLE"</formula>
    </cfRule>
  </conditionalFormatting>
  <conditionalFormatting sqref="M278">
    <cfRule type="expression" dxfId="1384" priority="611">
      <formula>L278="NO CUMPLE"</formula>
    </cfRule>
    <cfRule type="expression" dxfId="1383" priority="612">
      <formula>L278="CUMPLE"</formula>
    </cfRule>
  </conditionalFormatting>
  <conditionalFormatting sqref="K280">
    <cfRule type="expression" dxfId="1382" priority="609">
      <formula>J280="NO CUMPLE"</formula>
    </cfRule>
    <cfRule type="expression" dxfId="1381" priority="610">
      <formula>J280="CUMPLE"</formula>
    </cfRule>
  </conditionalFormatting>
  <conditionalFormatting sqref="M280">
    <cfRule type="expression" dxfId="1380" priority="607">
      <formula>L280="NO CUMPLE"</formula>
    </cfRule>
    <cfRule type="expression" dxfId="1379" priority="608">
      <formula>L280="CUMPLE"</formula>
    </cfRule>
  </conditionalFormatting>
  <conditionalFormatting sqref="L280:L282">
    <cfRule type="cellIs" dxfId="1378" priority="605" operator="equal">
      <formula>"NO CUMPLE"</formula>
    </cfRule>
    <cfRule type="cellIs" dxfId="1377" priority="606" operator="equal">
      <formula>"CUMPLE"</formula>
    </cfRule>
  </conditionalFormatting>
  <conditionalFormatting sqref="K281:K282">
    <cfRule type="expression" dxfId="1376" priority="603">
      <formula>J281="NO CUMPLE"</formula>
    </cfRule>
    <cfRule type="expression" dxfId="1375" priority="604">
      <formula>J281="CUMPLE"</formula>
    </cfRule>
  </conditionalFormatting>
  <conditionalFormatting sqref="M281">
    <cfRule type="expression" dxfId="1374" priority="601">
      <formula>L281="NO CUMPLE"</formula>
    </cfRule>
    <cfRule type="expression" dxfId="1373" priority="602">
      <formula>L281="CUMPLE"</formula>
    </cfRule>
  </conditionalFormatting>
  <conditionalFormatting sqref="K283">
    <cfRule type="expression" dxfId="1372" priority="599">
      <formula>J283="NO CUMPLE"</formula>
    </cfRule>
    <cfRule type="expression" dxfId="1371" priority="600">
      <formula>J283="CUMPLE"</formula>
    </cfRule>
  </conditionalFormatting>
  <conditionalFormatting sqref="M283">
    <cfRule type="expression" dxfId="1370" priority="597">
      <formula>L283="NO CUMPLE"</formula>
    </cfRule>
    <cfRule type="expression" dxfId="1369" priority="598">
      <formula>L283="CUMPLE"</formula>
    </cfRule>
  </conditionalFormatting>
  <conditionalFormatting sqref="L283:L285">
    <cfRule type="cellIs" dxfId="1368" priority="595" operator="equal">
      <formula>"NO CUMPLE"</formula>
    </cfRule>
    <cfRule type="cellIs" dxfId="1367" priority="596" operator="equal">
      <formula>"CUMPLE"</formula>
    </cfRule>
  </conditionalFormatting>
  <conditionalFormatting sqref="K284:K285">
    <cfRule type="expression" dxfId="1366" priority="593">
      <formula>J284="NO CUMPLE"</formula>
    </cfRule>
    <cfRule type="expression" dxfId="1365" priority="594">
      <formula>J284="CUMPLE"</formula>
    </cfRule>
  </conditionalFormatting>
  <conditionalFormatting sqref="M284">
    <cfRule type="expression" dxfId="1364" priority="591">
      <formula>L284="NO CUMPLE"</formula>
    </cfRule>
    <cfRule type="expression" dxfId="1363" priority="592">
      <formula>L284="CUMPLE"</formula>
    </cfRule>
  </conditionalFormatting>
  <conditionalFormatting sqref="K286">
    <cfRule type="expression" dxfId="1362" priority="589">
      <formula>J286="NO CUMPLE"</formula>
    </cfRule>
    <cfRule type="expression" dxfId="1361" priority="590">
      <formula>J286="CUMPLE"</formula>
    </cfRule>
  </conditionalFormatting>
  <conditionalFormatting sqref="M286">
    <cfRule type="expression" dxfId="1360" priority="587">
      <formula>L286="NO CUMPLE"</formula>
    </cfRule>
    <cfRule type="expression" dxfId="1359" priority="588">
      <formula>L286="CUMPLE"</formula>
    </cfRule>
  </conditionalFormatting>
  <conditionalFormatting sqref="L286:L288">
    <cfRule type="cellIs" dxfId="1358" priority="585" operator="equal">
      <formula>"NO CUMPLE"</formula>
    </cfRule>
    <cfRule type="cellIs" dxfId="1357" priority="586" operator="equal">
      <formula>"CUMPLE"</formula>
    </cfRule>
  </conditionalFormatting>
  <conditionalFormatting sqref="K287:K288">
    <cfRule type="expression" dxfId="1356" priority="583">
      <formula>J287="NO CUMPLE"</formula>
    </cfRule>
    <cfRule type="expression" dxfId="1355" priority="584">
      <formula>J287="CUMPLE"</formula>
    </cfRule>
  </conditionalFormatting>
  <conditionalFormatting sqref="M287">
    <cfRule type="expression" dxfId="1354" priority="581">
      <formula>L287="NO CUMPLE"</formula>
    </cfRule>
    <cfRule type="expression" dxfId="1353" priority="582">
      <formula>L287="CUMPLE"</formula>
    </cfRule>
  </conditionalFormatting>
  <conditionalFormatting sqref="K289">
    <cfRule type="expression" dxfId="1352" priority="579">
      <formula>J289="NO CUMPLE"</formula>
    </cfRule>
    <cfRule type="expression" dxfId="1351" priority="580">
      <formula>J289="CUMPLE"</formula>
    </cfRule>
  </conditionalFormatting>
  <conditionalFormatting sqref="M289">
    <cfRule type="expression" dxfId="1350" priority="577">
      <formula>L289="NO CUMPLE"</formula>
    </cfRule>
    <cfRule type="expression" dxfId="1349" priority="578">
      <formula>L289="CUMPLE"</formula>
    </cfRule>
  </conditionalFormatting>
  <conditionalFormatting sqref="L289:L291">
    <cfRule type="cellIs" dxfId="1348" priority="575" operator="equal">
      <formula>"NO CUMPLE"</formula>
    </cfRule>
    <cfRule type="cellIs" dxfId="1347" priority="576" operator="equal">
      <formula>"CUMPLE"</formula>
    </cfRule>
  </conditionalFormatting>
  <conditionalFormatting sqref="K290:K291">
    <cfRule type="expression" dxfId="1346" priority="573">
      <formula>J290="NO CUMPLE"</formula>
    </cfRule>
    <cfRule type="expression" dxfId="1345" priority="574">
      <formula>J290="CUMPLE"</formula>
    </cfRule>
  </conditionalFormatting>
  <conditionalFormatting sqref="M290">
    <cfRule type="expression" dxfId="1344" priority="571">
      <formula>L290="NO CUMPLE"</formula>
    </cfRule>
    <cfRule type="expression" dxfId="1343" priority="572">
      <formula>L290="CUMPLE"</formula>
    </cfRule>
  </conditionalFormatting>
  <conditionalFormatting sqref="K299">
    <cfRule type="expression" dxfId="1342" priority="569">
      <formula>J299="NO CUMPLE"</formula>
    </cfRule>
    <cfRule type="expression" dxfId="1341" priority="570">
      <formula>J299="CUMPLE"</formula>
    </cfRule>
  </conditionalFormatting>
  <conditionalFormatting sqref="M299">
    <cfRule type="expression" dxfId="1340" priority="567">
      <formula>L299="NO CUMPLE"</formula>
    </cfRule>
    <cfRule type="expression" dxfId="1339" priority="568">
      <formula>L299="CUMPLE"</formula>
    </cfRule>
  </conditionalFormatting>
  <conditionalFormatting sqref="L299:L301">
    <cfRule type="cellIs" dxfId="1338" priority="565" operator="equal">
      <formula>"NO CUMPLE"</formula>
    </cfRule>
    <cfRule type="cellIs" dxfId="1337" priority="566" operator="equal">
      <formula>"CUMPLE"</formula>
    </cfRule>
  </conditionalFormatting>
  <conditionalFormatting sqref="K300:K301">
    <cfRule type="expression" dxfId="1336" priority="563">
      <formula>J300="NO CUMPLE"</formula>
    </cfRule>
    <cfRule type="expression" dxfId="1335" priority="564">
      <formula>J300="CUMPLE"</formula>
    </cfRule>
  </conditionalFormatting>
  <conditionalFormatting sqref="M300">
    <cfRule type="expression" dxfId="1334" priority="561">
      <formula>L300="NO CUMPLE"</formula>
    </cfRule>
    <cfRule type="expression" dxfId="1333" priority="562">
      <formula>L300="CUMPLE"</formula>
    </cfRule>
  </conditionalFormatting>
  <conditionalFormatting sqref="K302">
    <cfRule type="expression" dxfId="1332" priority="559">
      <formula>J302="NO CUMPLE"</formula>
    </cfRule>
    <cfRule type="expression" dxfId="1331" priority="560">
      <formula>J302="CUMPLE"</formula>
    </cfRule>
  </conditionalFormatting>
  <conditionalFormatting sqref="M302">
    <cfRule type="expression" dxfId="1330" priority="557">
      <formula>L302="NO CUMPLE"</formula>
    </cfRule>
    <cfRule type="expression" dxfId="1329" priority="558">
      <formula>L302="CUMPLE"</formula>
    </cfRule>
  </conditionalFormatting>
  <conditionalFormatting sqref="L302:L304">
    <cfRule type="cellIs" dxfId="1328" priority="555" operator="equal">
      <formula>"NO CUMPLE"</formula>
    </cfRule>
    <cfRule type="cellIs" dxfId="1327" priority="556" operator="equal">
      <formula>"CUMPLE"</formula>
    </cfRule>
  </conditionalFormatting>
  <conditionalFormatting sqref="K303:K304">
    <cfRule type="expression" dxfId="1326" priority="553">
      <formula>J303="NO CUMPLE"</formula>
    </cfRule>
    <cfRule type="expression" dxfId="1325" priority="554">
      <formula>J303="CUMPLE"</formula>
    </cfRule>
  </conditionalFormatting>
  <conditionalFormatting sqref="M303">
    <cfRule type="expression" dxfId="1324" priority="551">
      <formula>L303="NO CUMPLE"</formula>
    </cfRule>
    <cfRule type="expression" dxfId="1323" priority="552">
      <formula>L303="CUMPLE"</formula>
    </cfRule>
  </conditionalFormatting>
  <conditionalFormatting sqref="K305">
    <cfRule type="expression" dxfId="1322" priority="549">
      <formula>J305="NO CUMPLE"</formula>
    </cfRule>
    <cfRule type="expression" dxfId="1321" priority="550">
      <formula>J305="CUMPLE"</formula>
    </cfRule>
  </conditionalFormatting>
  <conditionalFormatting sqref="M305">
    <cfRule type="expression" dxfId="1320" priority="547">
      <formula>L305="NO CUMPLE"</formula>
    </cfRule>
    <cfRule type="expression" dxfId="1319" priority="548">
      <formula>L305="CUMPLE"</formula>
    </cfRule>
  </conditionalFormatting>
  <conditionalFormatting sqref="L305:L307">
    <cfRule type="cellIs" dxfId="1318" priority="545" operator="equal">
      <formula>"NO CUMPLE"</formula>
    </cfRule>
    <cfRule type="cellIs" dxfId="1317" priority="546" operator="equal">
      <formula>"CUMPLE"</formula>
    </cfRule>
  </conditionalFormatting>
  <conditionalFormatting sqref="K306:K307">
    <cfRule type="expression" dxfId="1316" priority="543">
      <formula>J306="NO CUMPLE"</formula>
    </cfRule>
    <cfRule type="expression" dxfId="1315" priority="544">
      <formula>J306="CUMPLE"</formula>
    </cfRule>
  </conditionalFormatting>
  <conditionalFormatting sqref="M306">
    <cfRule type="expression" dxfId="1314" priority="541">
      <formula>L306="NO CUMPLE"</formula>
    </cfRule>
    <cfRule type="expression" dxfId="1313" priority="542">
      <formula>L306="CUMPLE"</formula>
    </cfRule>
  </conditionalFormatting>
  <conditionalFormatting sqref="K308">
    <cfRule type="expression" dxfId="1312" priority="539">
      <formula>J308="NO CUMPLE"</formula>
    </cfRule>
    <cfRule type="expression" dxfId="1311" priority="540">
      <formula>J308="CUMPLE"</formula>
    </cfRule>
  </conditionalFormatting>
  <conditionalFormatting sqref="M308">
    <cfRule type="expression" dxfId="1310" priority="537">
      <formula>L308="NO CUMPLE"</formula>
    </cfRule>
    <cfRule type="expression" dxfId="1309" priority="538">
      <formula>L308="CUMPLE"</formula>
    </cfRule>
  </conditionalFormatting>
  <conditionalFormatting sqref="L308:L310">
    <cfRule type="cellIs" dxfId="1308" priority="535" operator="equal">
      <formula>"NO CUMPLE"</formula>
    </cfRule>
    <cfRule type="cellIs" dxfId="1307" priority="536" operator="equal">
      <formula>"CUMPLE"</formula>
    </cfRule>
  </conditionalFormatting>
  <conditionalFormatting sqref="K309:K310">
    <cfRule type="expression" dxfId="1306" priority="533">
      <formula>J309="NO CUMPLE"</formula>
    </cfRule>
    <cfRule type="expression" dxfId="1305" priority="534">
      <formula>J309="CUMPLE"</formula>
    </cfRule>
  </conditionalFormatting>
  <conditionalFormatting sqref="M309">
    <cfRule type="expression" dxfId="1304" priority="531">
      <formula>L309="NO CUMPLE"</formula>
    </cfRule>
    <cfRule type="expression" dxfId="1303" priority="532">
      <formula>L309="CUMPLE"</formula>
    </cfRule>
  </conditionalFormatting>
  <conditionalFormatting sqref="K311">
    <cfRule type="expression" dxfId="1302" priority="529">
      <formula>J311="NO CUMPLE"</formula>
    </cfRule>
    <cfRule type="expression" dxfId="1301" priority="530">
      <formula>J311="CUMPLE"</formula>
    </cfRule>
  </conditionalFormatting>
  <conditionalFormatting sqref="M311">
    <cfRule type="expression" dxfId="1300" priority="527">
      <formula>L311="NO CUMPLE"</formula>
    </cfRule>
    <cfRule type="expression" dxfId="1299" priority="528">
      <formula>L311="CUMPLE"</formula>
    </cfRule>
  </conditionalFormatting>
  <conditionalFormatting sqref="L311:L313">
    <cfRule type="cellIs" dxfId="1298" priority="525" operator="equal">
      <formula>"NO CUMPLE"</formula>
    </cfRule>
    <cfRule type="cellIs" dxfId="1297" priority="526" operator="equal">
      <formula>"CUMPLE"</formula>
    </cfRule>
  </conditionalFormatting>
  <conditionalFormatting sqref="K312:K313">
    <cfRule type="expression" dxfId="1296" priority="523">
      <formula>J312="NO CUMPLE"</formula>
    </cfRule>
    <cfRule type="expression" dxfId="1295" priority="524">
      <formula>J312="CUMPLE"</formula>
    </cfRule>
  </conditionalFormatting>
  <conditionalFormatting sqref="M312">
    <cfRule type="expression" dxfId="1294" priority="521">
      <formula>L312="NO CUMPLE"</formula>
    </cfRule>
    <cfRule type="expression" dxfId="1293" priority="522">
      <formula>L312="CUMPLE"</formula>
    </cfRule>
  </conditionalFormatting>
  <conditionalFormatting sqref="K321">
    <cfRule type="expression" dxfId="1292" priority="519">
      <formula>J321="NO CUMPLE"</formula>
    </cfRule>
    <cfRule type="expression" dxfId="1291" priority="520">
      <formula>J321="CUMPLE"</formula>
    </cfRule>
  </conditionalFormatting>
  <conditionalFormatting sqref="M321">
    <cfRule type="expression" dxfId="1290" priority="517">
      <formula>L321="NO CUMPLE"</formula>
    </cfRule>
    <cfRule type="expression" dxfId="1289" priority="518">
      <formula>L321="CUMPLE"</formula>
    </cfRule>
  </conditionalFormatting>
  <conditionalFormatting sqref="L321:L323">
    <cfRule type="cellIs" dxfId="1288" priority="515" operator="equal">
      <formula>"NO CUMPLE"</formula>
    </cfRule>
    <cfRule type="cellIs" dxfId="1287" priority="516" operator="equal">
      <formula>"CUMPLE"</formula>
    </cfRule>
  </conditionalFormatting>
  <conditionalFormatting sqref="K322:K323">
    <cfRule type="expression" dxfId="1286" priority="513">
      <formula>J322="NO CUMPLE"</formula>
    </cfRule>
    <cfRule type="expression" dxfId="1285" priority="514">
      <formula>J322="CUMPLE"</formula>
    </cfRule>
  </conditionalFormatting>
  <conditionalFormatting sqref="M322">
    <cfRule type="expression" dxfId="1284" priority="511">
      <formula>L322="NO CUMPLE"</formula>
    </cfRule>
    <cfRule type="expression" dxfId="1283" priority="512">
      <formula>L322="CUMPLE"</formula>
    </cfRule>
  </conditionalFormatting>
  <conditionalFormatting sqref="K324">
    <cfRule type="expression" dxfId="1282" priority="509">
      <formula>J324="NO CUMPLE"</formula>
    </cfRule>
    <cfRule type="expression" dxfId="1281" priority="510">
      <formula>J324="CUMPLE"</formula>
    </cfRule>
  </conditionalFormatting>
  <conditionalFormatting sqref="M324">
    <cfRule type="expression" dxfId="1280" priority="507">
      <formula>L324="NO CUMPLE"</formula>
    </cfRule>
    <cfRule type="expression" dxfId="1279" priority="508">
      <formula>L324="CUMPLE"</formula>
    </cfRule>
  </conditionalFormatting>
  <conditionalFormatting sqref="L324:L326">
    <cfRule type="cellIs" dxfId="1278" priority="505" operator="equal">
      <formula>"NO CUMPLE"</formula>
    </cfRule>
    <cfRule type="cellIs" dxfId="1277" priority="506" operator="equal">
      <formula>"CUMPLE"</formula>
    </cfRule>
  </conditionalFormatting>
  <conditionalFormatting sqref="K325:K326">
    <cfRule type="expression" dxfId="1276" priority="503">
      <formula>J325="NO CUMPLE"</formula>
    </cfRule>
    <cfRule type="expression" dxfId="1275" priority="504">
      <formula>J325="CUMPLE"</formula>
    </cfRule>
  </conditionalFormatting>
  <conditionalFormatting sqref="M325">
    <cfRule type="expression" dxfId="1274" priority="501">
      <formula>L325="NO CUMPLE"</formula>
    </cfRule>
    <cfRule type="expression" dxfId="1273" priority="502">
      <formula>L325="CUMPLE"</formula>
    </cfRule>
  </conditionalFormatting>
  <conditionalFormatting sqref="K327">
    <cfRule type="expression" dxfId="1272" priority="499">
      <formula>J327="NO CUMPLE"</formula>
    </cfRule>
    <cfRule type="expression" dxfId="1271" priority="500">
      <formula>J327="CUMPLE"</formula>
    </cfRule>
  </conditionalFormatting>
  <conditionalFormatting sqref="M327">
    <cfRule type="expression" dxfId="1270" priority="497">
      <formula>L327="NO CUMPLE"</formula>
    </cfRule>
    <cfRule type="expression" dxfId="1269" priority="498">
      <formula>L327="CUMPLE"</formula>
    </cfRule>
  </conditionalFormatting>
  <conditionalFormatting sqref="L327:L329">
    <cfRule type="cellIs" dxfId="1268" priority="495" operator="equal">
      <formula>"NO CUMPLE"</formula>
    </cfRule>
    <cfRule type="cellIs" dxfId="1267" priority="496" operator="equal">
      <formula>"CUMPLE"</formula>
    </cfRule>
  </conditionalFormatting>
  <conditionalFormatting sqref="K328:K329">
    <cfRule type="expression" dxfId="1266" priority="493">
      <formula>J328="NO CUMPLE"</formula>
    </cfRule>
    <cfRule type="expression" dxfId="1265" priority="494">
      <formula>J328="CUMPLE"</formula>
    </cfRule>
  </conditionalFormatting>
  <conditionalFormatting sqref="M328">
    <cfRule type="expression" dxfId="1264" priority="491">
      <formula>L328="NO CUMPLE"</formula>
    </cfRule>
    <cfRule type="expression" dxfId="1263" priority="492">
      <formula>L328="CUMPLE"</formula>
    </cfRule>
  </conditionalFormatting>
  <conditionalFormatting sqref="K330">
    <cfRule type="expression" dxfId="1262" priority="489">
      <formula>J330="NO CUMPLE"</formula>
    </cfRule>
    <cfRule type="expression" dxfId="1261" priority="490">
      <formula>J330="CUMPLE"</formula>
    </cfRule>
  </conditionalFormatting>
  <conditionalFormatting sqref="M330">
    <cfRule type="expression" dxfId="1260" priority="487">
      <formula>L330="NO CUMPLE"</formula>
    </cfRule>
    <cfRule type="expression" dxfId="1259" priority="488">
      <formula>L330="CUMPLE"</formula>
    </cfRule>
  </conditionalFormatting>
  <conditionalFormatting sqref="L330:L332">
    <cfRule type="cellIs" dxfId="1258" priority="485" operator="equal">
      <formula>"NO CUMPLE"</formula>
    </cfRule>
    <cfRule type="cellIs" dxfId="1257" priority="486" operator="equal">
      <formula>"CUMPLE"</formula>
    </cfRule>
  </conditionalFormatting>
  <conditionalFormatting sqref="K331:K332">
    <cfRule type="expression" dxfId="1256" priority="483">
      <formula>J331="NO CUMPLE"</formula>
    </cfRule>
    <cfRule type="expression" dxfId="1255" priority="484">
      <formula>J331="CUMPLE"</formula>
    </cfRule>
  </conditionalFormatting>
  <conditionalFormatting sqref="M331">
    <cfRule type="expression" dxfId="1254" priority="481">
      <formula>L331="NO CUMPLE"</formula>
    </cfRule>
    <cfRule type="expression" dxfId="1253" priority="482">
      <formula>L331="CUMPLE"</formula>
    </cfRule>
  </conditionalFormatting>
  <conditionalFormatting sqref="K333">
    <cfRule type="expression" dxfId="1252" priority="479">
      <formula>J333="NO CUMPLE"</formula>
    </cfRule>
    <cfRule type="expression" dxfId="1251" priority="480">
      <formula>J333="CUMPLE"</formula>
    </cfRule>
  </conditionalFormatting>
  <conditionalFormatting sqref="M333">
    <cfRule type="expression" dxfId="1250" priority="477">
      <formula>L333="NO CUMPLE"</formula>
    </cfRule>
    <cfRule type="expression" dxfId="1249" priority="478">
      <formula>L333="CUMPLE"</formula>
    </cfRule>
  </conditionalFormatting>
  <conditionalFormatting sqref="L333:L335">
    <cfRule type="cellIs" dxfId="1248" priority="475" operator="equal">
      <formula>"NO CUMPLE"</formula>
    </cfRule>
    <cfRule type="cellIs" dxfId="1247" priority="476" operator="equal">
      <formula>"CUMPLE"</formula>
    </cfRule>
  </conditionalFormatting>
  <conditionalFormatting sqref="K334:K335">
    <cfRule type="expression" dxfId="1246" priority="473">
      <formula>J334="NO CUMPLE"</formula>
    </cfRule>
    <cfRule type="expression" dxfId="1245" priority="474">
      <formula>J334="CUMPLE"</formula>
    </cfRule>
  </conditionalFormatting>
  <conditionalFormatting sqref="M334">
    <cfRule type="expression" dxfId="1244" priority="471">
      <formula>L334="NO CUMPLE"</formula>
    </cfRule>
    <cfRule type="expression" dxfId="1243" priority="472">
      <formula>L334="CUMPLE"</formula>
    </cfRule>
  </conditionalFormatting>
  <conditionalFormatting sqref="K343">
    <cfRule type="expression" dxfId="1242" priority="469">
      <formula>J343="NO CUMPLE"</formula>
    </cfRule>
    <cfRule type="expression" dxfId="1241" priority="470">
      <formula>J343="CUMPLE"</formula>
    </cfRule>
  </conditionalFormatting>
  <conditionalFormatting sqref="M343">
    <cfRule type="expression" dxfId="1240" priority="467">
      <formula>L343="NO CUMPLE"</formula>
    </cfRule>
    <cfRule type="expression" dxfId="1239" priority="468">
      <formula>L343="CUMPLE"</formula>
    </cfRule>
  </conditionalFormatting>
  <conditionalFormatting sqref="L343:L345">
    <cfRule type="cellIs" dxfId="1238" priority="465" operator="equal">
      <formula>"NO CUMPLE"</formula>
    </cfRule>
    <cfRule type="cellIs" dxfId="1237" priority="466" operator="equal">
      <formula>"CUMPLE"</formula>
    </cfRule>
  </conditionalFormatting>
  <conditionalFormatting sqref="K344:K345">
    <cfRule type="expression" dxfId="1236" priority="463">
      <formula>J344="NO CUMPLE"</formula>
    </cfRule>
    <cfRule type="expression" dxfId="1235" priority="464">
      <formula>J344="CUMPLE"</formula>
    </cfRule>
  </conditionalFormatting>
  <conditionalFormatting sqref="M344">
    <cfRule type="expression" dxfId="1234" priority="461">
      <formula>L344="NO CUMPLE"</formula>
    </cfRule>
    <cfRule type="expression" dxfId="1233" priority="462">
      <formula>L344="CUMPLE"</formula>
    </cfRule>
  </conditionalFormatting>
  <conditionalFormatting sqref="K346">
    <cfRule type="expression" dxfId="1232" priority="459">
      <formula>J346="NO CUMPLE"</formula>
    </cfRule>
    <cfRule type="expression" dxfId="1231" priority="460">
      <formula>J346="CUMPLE"</formula>
    </cfRule>
  </conditionalFormatting>
  <conditionalFormatting sqref="M346">
    <cfRule type="expression" dxfId="1230" priority="457">
      <formula>L346="NO CUMPLE"</formula>
    </cfRule>
    <cfRule type="expression" dxfId="1229" priority="458">
      <formula>L346="CUMPLE"</formula>
    </cfRule>
  </conditionalFormatting>
  <conditionalFormatting sqref="L346:L348">
    <cfRule type="cellIs" dxfId="1228" priority="455" operator="equal">
      <formula>"NO CUMPLE"</formula>
    </cfRule>
    <cfRule type="cellIs" dxfId="1227" priority="456" operator="equal">
      <formula>"CUMPLE"</formula>
    </cfRule>
  </conditionalFormatting>
  <conditionalFormatting sqref="K347:K348">
    <cfRule type="expression" dxfId="1226" priority="453">
      <formula>J347="NO CUMPLE"</formula>
    </cfRule>
    <cfRule type="expression" dxfId="1225" priority="454">
      <formula>J347="CUMPLE"</formula>
    </cfRule>
  </conditionalFormatting>
  <conditionalFormatting sqref="M347">
    <cfRule type="expression" dxfId="1224" priority="451">
      <formula>L347="NO CUMPLE"</formula>
    </cfRule>
    <cfRule type="expression" dxfId="1223" priority="452">
      <formula>L347="CUMPLE"</formula>
    </cfRule>
  </conditionalFormatting>
  <conditionalFormatting sqref="K349">
    <cfRule type="expression" dxfId="1222" priority="449">
      <formula>J349="NO CUMPLE"</formula>
    </cfRule>
    <cfRule type="expression" dxfId="1221" priority="450">
      <formula>J349="CUMPLE"</formula>
    </cfRule>
  </conditionalFormatting>
  <conditionalFormatting sqref="M349">
    <cfRule type="expression" dxfId="1220" priority="447">
      <formula>L349="NO CUMPLE"</formula>
    </cfRule>
    <cfRule type="expression" dxfId="1219" priority="448">
      <formula>L349="CUMPLE"</formula>
    </cfRule>
  </conditionalFormatting>
  <conditionalFormatting sqref="L349:L351">
    <cfRule type="cellIs" dxfId="1218" priority="445" operator="equal">
      <formula>"NO CUMPLE"</formula>
    </cfRule>
    <cfRule type="cellIs" dxfId="1217" priority="446" operator="equal">
      <formula>"CUMPLE"</formula>
    </cfRule>
  </conditionalFormatting>
  <conditionalFormatting sqref="K350:K351">
    <cfRule type="expression" dxfId="1216" priority="443">
      <formula>J350="NO CUMPLE"</formula>
    </cfRule>
    <cfRule type="expression" dxfId="1215" priority="444">
      <formula>J350="CUMPLE"</formula>
    </cfRule>
  </conditionalFormatting>
  <conditionalFormatting sqref="M350">
    <cfRule type="expression" dxfId="1214" priority="441">
      <formula>L350="NO CUMPLE"</formula>
    </cfRule>
    <cfRule type="expression" dxfId="1213" priority="442">
      <formula>L350="CUMPLE"</formula>
    </cfRule>
  </conditionalFormatting>
  <conditionalFormatting sqref="K352">
    <cfRule type="expression" dxfId="1212" priority="439">
      <formula>J352="NO CUMPLE"</formula>
    </cfRule>
    <cfRule type="expression" dxfId="1211" priority="440">
      <formula>J352="CUMPLE"</formula>
    </cfRule>
  </conditionalFormatting>
  <conditionalFormatting sqref="M352">
    <cfRule type="expression" dxfId="1210" priority="437">
      <formula>L352="NO CUMPLE"</formula>
    </cfRule>
    <cfRule type="expression" dxfId="1209" priority="438">
      <formula>L352="CUMPLE"</formula>
    </cfRule>
  </conditionalFormatting>
  <conditionalFormatting sqref="L352:L354">
    <cfRule type="cellIs" dxfId="1208" priority="435" operator="equal">
      <formula>"NO CUMPLE"</formula>
    </cfRule>
    <cfRule type="cellIs" dxfId="1207" priority="436" operator="equal">
      <formula>"CUMPLE"</formula>
    </cfRule>
  </conditionalFormatting>
  <conditionalFormatting sqref="K353:K354">
    <cfRule type="expression" dxfId="1206" priority="433">
      <formula>J353="NO CUMPLE"</formula>
    </cfRule>
    <cfRule type="expression" dxfId="1205" priority="434">
      <formula>J353="CUMPLE"</formula>
    </cfRule>
  </conditionalFormatting>
  <conditionalFormatting sqref="M353">
    <cfRule type="expression" dxfId="1204" priority="431">
      <formula>L353="NO CUMPLE"</formula>
    </cfRule>
    <cfRule type="expression" dxfId="1203" priority="432">
      <formula>L353="CUMPLE"</formula>
    </cfRule>
  </conditionalFormatting>
  <conditionalFormatting sqref="K355">
    <cfRule type="expression" dxfId="1202" priority="429">
      <formula>J355="NO CUMPLE"</formula>
    </cfRule>
    <cfRule type="expression" dxfId="1201" priority="430">
      <formula>J355="CUMPLE"</formula>
    </cfRule>
  </conditionalFormatting>
  <conditionalFormatting sqref="M355">
    <cfRule type="expression" dxfId="1200" priority="427">
      <formula>L355="NO CUMPLE"</formula>
    </cfRule>
    <cfRule type="expression" dxfId="1199" priority="428">
      <formula>L355="CUMPLE"</formula>
    </cfRule>
  </conditionalFormatting>
  <conditionalFormatting sqref="L355:L357">
    <cfRule type="cellIs" dxfId="1198" priority="425" operator="equal">
      <formula>"NO CUMPLE"</formula>
    </cfRule>
    <cfRule type="cellIs" dxfId="1197" priority="426" operator="equal">
      <formula>"CUMPLE"</formula>
    </cfRule>
  </conditionalFormatting>
  <conditionalFormatting sqref="K356:K357">
    <cfRule type="expression" dxfId="1196" priority="423">
      <formula>J356="NO CUMPLE"</formula>
    </cfRule>
    <cfRule type="expression" dxfId="1195" priority="424">
      <formula>J356="CUMPLE"</formula>
    </cfRule>
  </conditionalFormatting>
  <conditionalFormatting sqref="M356">
    <cfRule type="expression" dxfId="1194" priority="421">
      <formula>L356="NO CUMPLE"</formula>
    </cfRule>
    <cfRule type="expression" dxfId="1193" priority="422">
      <formula>L356="CUMPLE"</formula>
    </cfRule>
  </conditionalFormatting>
  <conditionalFormatting sqref="K365">
    <cfRule type="expression" dxfId="1192" priority="419">
      <formula>J365="NO CUMPLE"</formula>
    </cfRule>
    <cfRule type="expression" dxfId="1191" priority="420">
      <formula>J365="CUMPLE"</formula>
    </cfRule>
  </conditionalFormatting>
  <conditionalFormatting sqref="M365">
    <cfRule type="expression" dxfId="1190" priority="417">
      <formula>L365="NO CUMPLE"</formula>
    </cfRule>
    <cfRule type="expression" dxfId="1189" priority="418">
      <formula>L365="CUMPLE"</formula>
    </cfRule>
  </conditionalFormatting>
  <conditionalFormatting sqref="L365:L367">
    <cfRule type="cellIs" dxfId="1188" priority="415" operator="equal">
      <formula>"NO CUMPLE"</formula>
    </cfRule>
    <cfRule type="cellIs" dxfId="1187" priority="416" operator="equal">
      <formula>"CUMPLE"</formula>
    </cfRule>
  </conditionalFormatting>
  <conditionalFormatting sqref="K366:K367">
    <cfRule type="expression" dxfId="1186" priority="413">
      <formula>J366="NO CUMPLE"</formula>
    </cfRule>
    <cfRule type="expression" dxfId="1185" priority="414">
      <formula>J366="CUMPLE"</formula>
    </cfRule>
  </conditionalFormatting>
  <conditionalFormatting sqref="M366">
    <cfRule type="expression" dxfId="1184" priority="411">
      <formula>L366="NO CUMPLE"</formula>
    </cfRule>
    <cfRule type="expression" dxfId="1183" priority="412">
      <formula>L366="CUMPLE"</formula>
    </cfRule>
  </conditionalFormatting>
  <conditionalFormatting sqref="K368">
    <cfRule type="expression" dxfId="1182" priority="409">
      <formula>J368="NO CUMPLE"</formula>
    </cfRule>
    <cfRule type="expression" dxfId="1181" priority="410">
      <formula>J368="CUMPLE"</formula>
    </cfRule>
  </conditionalFormatting>
  <conditionalFormatting sqref="M368">
    <cfRule type="expression" dxfId="1180" priority="407">
      <formula>L368="NO CUMPLE"</formula>
    </cfRule>
    <cfRule type="expression" dxfId="1179" priority="408">
      <formula>L368="CUMPLE"</formula>
    </cfRule>
  </conditionalFormatting>
  <conditionalFormatting sqref="L368:L370">
    <cfRule type="cellIs" dxfId="1178" priority="405" operator="equal">
      <formula>"NO CUMPLE"</formula>
    </cfRule>
    <cfRule type="cellIs" dxfId="1177" priority="406" operator="equal">
      <formula>"CUMPLE"</formula>
    </cfRule>
  </conditionalFormatting>
  <conditionalFormatting sqref="K369:K370">
    <cfRule type="expression" dxfId="1176" priority="403">
      <formula>J369="NO CUMPLE"</formula>
    </cfRule>
    <cfRule type="expression" dxfId="1175" priority="404">
      <formula>J369="CUMPLE"</formula>
    </cfRule>
  </conditionalFormatting>
  <conditionalFormatting sqref="M369">
    <cfRule type="expression" dxfId="1174" priority="401">
      <formula>L369="NO CUMPLE"</formula>
    </cfRule>
    <cfRule type="expression" dxfId="1173" priority="402">
      <formula>L369="CUMPLE"</formula>
    </cfRule>
  </conditionalFormatting>
  <conditionalFormatting sqref="K371">
    <cfRule type="expression" dxfId="1172" priority="399">
      <formula>J371="NO CUMPLE"</formula>
    </cfRule>
    <cfRule type="expression" dxfId="1171" priority="400">
      <formula>J371="CUMPLE"</formula>
    </cfRule>
  </conditionalFormatting>
  <conditionalFormatting sqref="M371">
    <cfRule type="expression" dxfId="1170" priority="397">
      <formula>L371="NO CUMPLE"</formula>
    </cfRule>
    <cfRule type="expression" dxfId="1169" priority="398">
      <formula>L371="CUMPLE"</formula>
    </cfRule>
  </conditionalFormatting>
  <conditionalFormatting sqref="L371:L373">
    <cfRule type="cellIs" dxfId="1168" priority="395" operator="equal">
      <formula>"NO CUMPLE"</formula>
    </cfRule>
    <cfRule type="cellIs" dxfId="1167" priority="396" operator="equal">
      <formula>"CUMPLE"</formula>
    </cfRule>
  </conditionalFormatting>
  <conditionalFormatting sqref="K372:K373">
    <cfRule type="expression" dxfId="1166" priority="393">
      <formula>J372="NO CUMPLE"</formula>
    </cfRule>
    <cfRule type="expression" dxfId="1165" priority="394">
      <formula>J372="CUMPLE"</formula>
    </cfRule>
  </conditionalFormatting>
  <conditionalFormatting sqref="M372">
    <cfRule type="expression" dxfId="1164" priority="391">
      <formula>L372="NO CUMPLE"</formula>
    </cfRule>
    <cfRule type="expression" dxfId="1163" priority="392">
      <formula>L372="CUMPLE"</formula>
    </cfRule>
  </conditionalFormatting>
  <conditionalFormatting sqref="K374">
    <cfRule type="expression" dxfId="1162" priority="389">
      <formula>J374="NO CUMPLE"</formula>
    </cfRule>
    <cfRule type="expression" dxfId="1161" priority="390">
      <formula>J374="CUMPLE"</formula>
    </cfRule>
  </conditionalFormatting>
  <conditionalFormatting sqref="M374">
    <cfRule type="expression" dxfId="1160" priority="387">
      <formula>L374="NO CUMPLE"</formula>
    </cfRule>
    <cfRule type="expression" dxfId="1159" priority="388">
      <formula>L374="CUMPLE"</formula>
    </cfRule>
  </conditionalFormatting>
  <conditionalFormatting sqref="L374:L376">
    <cfRule type="cellIs" dxfId="1158" priority="385" operator="equal">
      <formula>"NO CUMPLE"</formula>
    </cfRule>
    <cfRule type="cellIs" dxfId="1157" priority="386" operator="equal">
      <formula>"CUMPLE"</formula>
    </cfRule>
  </conditionalFormatting>
  <conditionalFormatting sqref="K375:K376">
    <cfRule type="expression" dxfId="1156" priority="383">
      <formula>J375="NO CUMPLE"</formula>
    </cfRule>
    <cfRule type="expression" dxfId="1155" priority="384">
      <formula>J375="CUMPLE"</formula>
    </cfRule>
  </conditionalFormatting>
  <conditionalFormatting sqref="M375">
    <cfRule type="expression" dxfId="1154" priority="381">
      <formula>L375="NO CUMPLE"</formula>
    </cfRule>
    <cfRule type="expression" dxfId="1153" priority="382">
      <formula>L375="CUMPLE"</formula>
    </cfRule>
  </conditionalFormatting>
  <conditionalFormatting sqref="K377">
    <cfRule type="expression" dxfId="1152" priority="379">
      <formula>J377="NO CUMPLE"</formula>
    </cfRule>
    <cfRule type="expression" dxfId="1151" priority="380">
      <formula>J377="CUMPLE"</formula>
    </cfRule>
  </conditionalFormatting>
  <conditionalFormatting sqref="M377">
    <cfRule type="expression" dxfId="1150" priority="377">
      <formula>L377="NO CUMPLE"</formula>
    </cfRule>
    <cfRule type="expression" dxfId="1149" priority="378">
      <formula>L377="CUMPLE"</formula>
    </cfRule>
  </conditionalFormatting>
  <conditionalFormatting sqref="L377:L379">
    <cfRule type="cellIs" dxfId="1148" priority="375" operator="equal">
      <formula>"NO CUMPLE"</formula>
    </cfRule>
    <cfRule type="cellIs" dxfId="1147" priority="376" operator="equal">
      <formula>"CUMPLE"</formula>
    </cfRule>
  </conditionalFormatting>
  <conditionalFormatting sqref="K378:K379">
    <cfRule type="expression" dxfId="1146" priority="373">
      <formula>J378="NO CUMPLE"</formula>
    </cfRule>
    <cfRule type="expression" dxfId="1145" priority="374">
      <formula>J378="CUMPLE"</formula>
    </cfRule>
  </conditionalFormatting>
  <conditionalFormatting sqref="M378">
    <cfRule type="expression" dxfId="1144" priority="371">
      <formula>L378="NO CUMPLE"</formula>
    </cfRule>
    <cfRule type="expression" dxfId="1143" priority="372">
      <formula>L378="CUMPLE"</formula>
    </cfRule>
  </conditionalFormatting>
  <conditionalFormatting sqref="K387">
    <cfRule type="expression" dxfId="1142" priority="369">
      <formula>J387="NO CUMPLE"</formula>
    </cfRule>
    <cfRule type="expression" dxfId="1141" priority="370">
      <formula>J387="CUMPLE"</formula>
    </cfRule>
  </conditionalFormatting>
  <conditionalFormatting sqref="M387">
    <cfRule type="expression" dxfId="1140" priority="367">
      <formula>L387="NO CUMPLE"</formula>
    </cfRule>
    <cfRule type="expression" dxfId="1139" priority="368">
      <formula>L387="CUMPLE"</formula>
    </cfRule>
  </conditionalFormatting>
  <conditionalFormatting sqref="L387:L389">
    <cfRule type="cellIs" dxfId="1138" priority="365" operator="equal">
      <formula>"NO CUMPLE"</formula>
    </cfRule>
    <cfRule type="cellIs" dxfId="1137" priority="366" operator="equal">
      <formula>"CUMPLE"</formula>
    </cfRule>
  </conditionalFormatting>
  <conditionalFormatting sqref="K388:K389">
    <cfRule type="expression" dxfId="1136" priority="363">
      <formula>J388="NO CUMPLE"</formula>
    </cfRule>
    <cfRule type="expression" dxfId="1135" priority="364">
      <formula>J388="CUMPLE"</formula>
    </cfRule>
  </conditionalFormatting>
  <conditionalFormatting sqref="M388">
    <cfRule type="expression" dxfId="1134" priority="361">
      <formula>L388="NO CUMPLE"</formula>
    </cfRule>
    <cfRule type="expression" dxfId="1133" priority="362">
      <formula>L388="CUMPLE"</formula>
    </cfRule>
  </conditionalFormatting>
  <conditionalFormatting sqref="K390">
    <cfRule type="expression" dxfId="1132" priority="359">
      <formula>J390="NO CUMPLE"</formula>
    </cfRule>
    <cfRule type="expression" dxfId="1131" priority="360">
      <formula>J390="CUMPLE"</formula>
    </cfRule>
  </conditionalFormatting>
  <conditionalFormatting sqref="M390">
    <cfRule type="expression" dxfId="1130" priority="357">
      <formula>L390="NO CUMPLE"</formula>
    </cfRule>
    <cfRule type="expression" dxfId="1129" priority="358">
      <formula>L390="CUMPLE"</formula>
    </cfRule>
  </conditionalFormatting>
  <conditionalFormatting sqref="L390:L392">
    <cfRule type="cellIs" dxfId="1128" priority="355" operator="equal">
      <formula>"NO CUMPLE"</formula>
    </cfRule>
    <cfRule type="cellIs" dxfId="1127" priority="356" operator="equal">
      <formula>"CUMPLE"</formula>
    </cfRule>
  </conditionalFormatting>
  <conditionalFormatting sqref="K391:K392">
    <cfRule type="expression" dxfId="1126" priority="353">
      <formula>J391="NO CUMPLE"</formula>
    </cfRule>
    <cfRule type="expression" dxfId="1125" priority="354">
      <formula>J391="CUMPLE"</formula>
    </cfRule>
  </conditionalFormatting>
  <conditionalFormatting sqref="M391">
    <cfRule type="expression" dxfId="1124" priority="351">
      <formula>L391="NO CUMPLE"</formula>
    </cfRule>
    <cfRule type="expression" dxfId="1123" priority="352">
      <formula>L391="CUMPLE"</formula>
    </cfRule>
  </conditionalFormatting>
  <conditionalFormatting sqref="K393">
    <cfRule type="expression" dxfId="1122" priority="349">
      <formula>J393="NO CUMPLE"</formula>
    </cfRule>
    <cfRule type="expression" dxfId="1121" priority="350">
      <formula>J393="CUMPLE"</formula>
    </cfRule>
  </conditionalFormatting>
  <conditionalFormatting sqref="M393">
    <cfRule type="expression" dxfId="1120" priority="347">
      <formula>L393="NO CUMPLE"</formula>
    </cfRule>
    <cfRule type="expression" dxfId="1119" priority="348">
      <formula>L393="CUMPLE"</formula>
    </cfRule>
  </conditionalFormatting>
  <conditionalFormatting sqref="L393:L395">
    <cfRule type="cellIs" dxfId="1118" priority="345" operator="equal">
      <formula>"NO CUMPLE"</formula>
    </cfRule>
    <cfRule type="cellIs" dxfId="1117" priority="346" operator="equal">
      <formula>"CUMPLE"</formula>
    </cfRule>
  </conditionalFormatting>
  <conditionalFormatting sqref="K394:K395">
    <cfRule type="expression" dxfId="1116" priority="343">
      <formula>J394="NO CUMPLE"</formula>
    </cfRule>
    <cfRule type="expression" dxfId="1115" priority="344">
      <formula>J394="CUMPLE"</formula>
    </cfRule>
  </conditionalFormatting>
  <conditionalFormatting sqref="M394">
    <cfRule type="expression" dxfId="1114" priority="341">
      <formula>L394="NO CUMPLE"</formula>
    </cfRule>
    <cfRule type="expression" dxfId="1113" priority="342">
      <formula>L394="CUMPLE"</formula>
    </cfRule>
  </conditionalFormatting>
  <conditionalFormatting sqref="K396">
    <cfRule type="expression" dxfId="1112" priority="339">
      <formula>J396="NO CUMPLE"</formula>
    </cfRule>
    <cfRule type="expression" dxfId="1111" priority="340">
      <formula>J396="CUMPLE"</formula>
    </cfRule>
  </conditionalFormatting>
  <conditionalFormatting sqref="M396">
    <cfRule type="expression" dxfId="1110" priority="337">
      <formula>L396="NO CUMPLE"</formula>
    </cfRule>
    <cfRule type="expression" dxfId="1109" priority="338">
      <formula>L396="CUMPLE"</formula>
    </cfRule>
  </conditionalFormatting>
  <conditionalFormatting sqref="L396:L398">
    <cfRule type="cellIs" dxfId="1108" priority="335" operator="equal">
      <formula>"NO CUMPLE"</formula>
    </cfRule>
    <cfRule type="cellIs" dxfId="1107" priority="336" operator="equal">
      <formula>"CUMPLE"</formula>
    </cfRule>
  </conditionalFormatting>
  <conditionalFormatting sqref="K397:K398">
    <cfRule type="expression" dxfId="1106" priority="333">
      <formula>J397="NO CUMPLE"</formula>
    </cfRule>
    <cfRule type="expression" dxfId="1105" priority="334">
      <formula>J397="CUMPLE"</formula>
    </cfRule>
  </conditionalFormatting>
  <conditionalFormatting sqref="M397">
    <cfRule type="expression" dxfId="1104" priority="331">
      <formula>L397="NO CUMPLE"</formula>
    </cfRule>
    <cfRule type="expression" dxfId="1103" priority="332">
      <formula>L397="CUMPLE"</formula>
    </cfRule>
  </conditionalFormatting>
  <conditionalFormatting sqref="K399">
    <cfRule type="expression" dxfId="1102" priority="329">
      <formula>J399="NO CUMPLE"</formula>
    </cfRule>
    <cfRule type="expression" dxfId="1101" priority="330">
      <formula>J399="CUMPLE"</formula>
    </cfRule>
  </conditionalFormatting>
  <conditionalFormatting sqref="M399">
    <cfRule type="expression" dxfId="1100" priority="327">
      <formula>L399="NO CUMPLE"</formula>
    </cfRule>
    <cfRule type="expression" dxfId="1099" priority="328">
      <formula>L399="CUMPLE"</formula>
    </cfRule>
  </conditionalFormatting>
  <conditionalFormatting sqref="L399:L401">
    <cfRule type="cellIs" dxfId="1098" priority="325" operator="equal">
      <formula>"NO CUMPLE"</formula>
    </cfRule>
    <cfRule type="cellIs" dxfId="1097" priority="326" operator="equal">
      <formula>"CUMPLE"</formula>
    </cfRule>
  </conditionalFormatting>
  <conditionalFormatting sqref="K400:K401">
    <cfRule type="expression" dxfId="1096" priority="323">
      <formula>J400="NO CUMPLE"</formula>
    </cfRule>
    <cfRule type="expression" dxfId="1095" priority="324">
      <formula>J400="CUMPLE"</formula>
    </cfRule>
  </conditionalFormatting>
  <conditionalFormatting sqref="M400">
    <cfRule type="expression" dxfId="1094" priority="321">
      <formula>L400="NO CUMPLE"</formula>
    </cfRule>
    <cfRule type="expression" dxfId="1093" priority="322">
      <formula>L400="CUMPLE"</formula>
    </cfRule>
  </conditionalFormatting>
  <conditionalFormatting sqref="K409">
    <cfRule type="expression" dxfId="1092" priority="319">
      <formula>J409="NO CUMPLE"</formula>
    </cfRule>
    <cfRule type="expression" dxfId="1091" priority="320">
      <formula>J409="CUMPLE"</formula>
    </cfRule>
  </conditionalFormatting>
  <conditionalFormatting sqref="M409">
    <cfRule type="expression" dxfId="1090" priority="317">
      <formula>L409="NO CUMPLE"</formula>
    </cfRule>
    <cfRule type="expression" dxfId="1089" priority="318">
      <formula>L409="CUMPLE"</formula>
    </cfRule>
  </conditionalFormatting>
  <conditionalFormatting sqref="L409:L411">
    <cfRule type="cellIs" dxfId="1088" priority="315" operator="equal">
      <formula>"NO CUMPLE"</formula>
    </cfRule>
    <cfRule type="cellIs" dxfId="1087" priority="316" operator="equal">
      <formula>"CUMPLE"</formula>
    </cfRule>
  </conditionalFormatting>
  <conditionalFormatting sqref="K410:K411">
    <cfRule type="expression" dxfId="1086" priority="313">
      <formula>J410="NO CUMPLE"</formula>
    </cfRule>
    <cfRule type="expression" dxfId="1085" priority="314">
      <formula>J410="CUMPLE"</formula>
    </cfRule>
  </conditionalFormatting>
  <conditionalFormatting sqref="M410">
    <cfRule type="expression" dxfId="1084" priority="311">
      <formula>L410="NO CUMPLE"</formula>
    </cfRule>
    <cfRule type="expression" dxfId="1083" priority="312">
      <formula>L410="CUMPLE"</formula>
    </cfRule>
  </conditionalFormatting>
  <conditionalFormatting sqref="K412">
    <cfRule type="expression" dxfId="1082" priority="309">
      <formula>J412="NO CUMPLE"</formula>
    </cfRule>
    <cfRule type="expression" dxfId="1081" priority="310">
      <formula>J412="CUMPLE"</formula>
    </cfRule>
  </conditionalFormatting>
  <conditionalFormatting sqref="M412">
    <cfRule type="expression" dxfId="1080" priority="307">
      <formula>L412="NO CUMPLE"</formula>
    </cfRule>
    <cfRule type="expression" dxfId="1079" priority="308">
      <formula>L412="CUMPLE"</formula>
    </cfRule>
  </conditionalFormatting>
  <conditionalFormatting sqref="L412:L414">
    <cfRule type="cellIs" dxfId="1078" priority="305" operator="equal">
      <formula>"NO CUMPLE"</formula>
    </cfRule>
    <cfRule type="cellIs" dxfId="1077" priority="306" operator="equal">
      <formula>"CUMPLE"</formula>
    </cfRule>
  </conditionalFormatting>
  <conditionalFormatting sqref="K413:K414">
    <cfRule type="expression" dxfId="1076" priority="303">
      <formula>J413="NO CUMPLE"</formula>
    </cfRule>
    <cfRule type="expression" dxfId="1075" priority="304">
      <formula>J413="CUMPLE"</formula>
    </cfRule>
  </conditionalFormatting>
  <conditionalFormatting sqref="M413">
    <cfRule type="expression" dxfId="1074" priority="301">
      <formula>L413="NO CUMPLE"</formula>
    </cfRule>
    <cfRule type="expression" dxfId="1073" priority="302">
      <formula>L413="CUMPLE"</formula>
    </cfRule>
  </conditionalFormatting>
  <conditionalFormatting sqref="K415">
    <cfRule type="expression" dxfId="1072" priority="299">
      <formula>J415="NO CUMPLE"</formula>
    </cfRule>
    <cfRule type="expression" dxfId="1071" priority="300">
      <formula>J415="CUMPLE"</formula>
    </cfRule>
  </conditionalFormatting>
  <conditionalFormatting sqref="M415">
    <cfRule type="expression" dxfId="1070" priority="297">
      <formula>L415="NO CUMPLE"</formula>
    </cfRule>
    <cfRule type="expression" dxfId="1069" priority="298">
      <formula>L415="CUMPLE"</formula>
    </cfRule>
  </conditionalFormatting>
  <conditionalFormatting sqref="L415:L417">
    <cfRule type="cellIs" dxfId="1068" priority="295" operator="equal">
      <formula>"NO CUMPLE"</formula>
    </cfRule>
    <cfRule type="cellIs" dxfId="1067" priority="296" operator="equal">
      <formula>"CUMPLE"</formula>
    </cfRule>
  </conditionalFormatting>
  <conditionalFormatting sqref="K416:K417">
    <cfRule type="expression" dxfId="1066" priority="293">
      <formula>J416="NO CUMPLE"</formula>
    </cfRule>
    <cfRule type="expression" dxfId="1065" priority="294">
      <formula>J416="CUMPLE"</formula>
    </cfRule>
  </conditionalFormatting>
  <conditionalFormatting sqref="M416">
    <cfRule type="expression" dxfId="1064" priority="291">
      <formula>L416="NO CUMPLE"</formula>
    </cfRule>
    <cfRule type="expression" dxfId="1063" priority="292">
      <formula>L416="CUMPLE"</formula>
    </cfRule>
  </conditionalFormatting>
  <conditionalFormatting sqref="K418">
    <cfRule type="expression" dxfId="1062" priority="289">
      <formula>J418="NO CUMPLE"</formula>
    </cfRule>
    <cfRule type="expression" dxfId="1061" priority="290">
      <formula>J418="CUMPLE"</formula>
    </cfRule>
  </conditionalFormatting>
  <conditionalFormatting sqref="M418">
    <cfRule type="expression" dxfId="1060" priority="287">
      <formula>L418="NO CUMPLE"</formula>
    </cfRule>
    <cfRule type="expression" dxfId="1059" priority="288">
      <formula>L418="CUMPLE"</formula>
    </cfRule>
  </conditionalFormatting>
  <conditionalFormatting sqref="L418:L420">
    <cfRule type="cellIs" dxfId="1058" priority="285" operator="equal">
      <formula>"NO CUMPLE"</formula>
    </cfRule>
    <cfRule type="cellIs" dxfId="1057" priority="286" operator="equal">
      <formula>"CUMPLE"</formula>
    </cfRule>
  </conditionalFormatting>
  <conditionalFormatting sqref="K419:K420">
    <cfRule type="expression" dxfId="1056" priority="283">
      <formula>J419="NO CUMPLE"</formula>
    </cfRule>
    <cfRule type="expression" dxfId="1055" priority="284">
      <formula>J419="CUMPLE"</formula>
    </cfRule>
  </conditionalFormatting>
  <conditionalFormatting sqref="M419">
    <cfRule type="expression" dxfId="1054" priority="281">
      <formula>L419="NO CUMPLE"</formula>
    </cfRule>
    <cfRule type="expression" dxfId="1053" priority="282">
      <formula>L419="CUMPLE"</formula>
    </cfRule>
  </conditionalFormatting>
  <conditionalFormatting sqref="K421">
    <cfRule type="expression" dxfId="1052" priority="279">
      <formula>J421="NO CUMPLE"</formula>
    </cfRule>
    <cfRule type="expression" dxfId="1051" priority="280">
      <formula>J421="CUMPLE"</formula>
    </cfRule>
  </conditionalFormatting>
  <conditionalFormatting sqref="M421">
    <cfRule type="expression" dxfId="1050" priority="277">
      <formula>L421="NO CUMPLE"</formula>
    </cfRule>
    <cfRule type="expression" dxfId="1049" priority="278">
      <formula>L421="CUMPLE"</formula>
    </cfRule>
  </conditionalFormatting>
  <conditionalFormatting sqref="L421:L423">
    <cfRule type="cellIs" dxfId="1048" priority="275" operator="equal">
      <formula>"NO CUMPLE"</formula>
    </cfRule>
    <cfRule type="cellIs" dxfId="1047" priority="276" operator="equal">
      <formula>"CUMPLE"</formula>
    </cfRule>
  </conditionalFormatting>
  <conditionalFormatting sqref="K422:K423">
    <cfRule type="expression" dxfId="1046" priority="273">
      <formula>J422="NO CUMPLE"</formula>
    </cfRule>
    <cfRule type="expression" dxfId="1045" priority="274">
      <formula>J422="CUMPLE"</formula>
    </cfRule>
  </conditionalFormatting>
  <conditionalFormatting sqref="M422">
    <cfRule type="expression" dxfId="1044" priority="271">
      <formula>L422="NO CUMPLE"</formula>
    </cfRule>
    <cfRule type="expression" dxfId="1043" priority="272">
      <formula>L422="CUMPLE"</formula>
    </cfRule>
  </conditionalFormatting>
  <conditionalFormatting sqref="K431">
    <cfRule type="expression" dxfId="1042" priority="269">
      <formula>J431="NO CUMPLE"</formula>
    </cfRule>
    <cfRule type="expression" dxfId="1041" priority="270">
      <formula>J431="CUMPLE"</formula>
    </cfRule>
  </conditionalFormatting>
  <conditionalFormatting sqref="M431">
    <cfRule type="expression" dxfId="1040" priority="267">
      <formula>L431="NO CUMPLE"</formula>
    </cfRule>
    <cfRule type="expression" dxfId="1039" priority="268">
      <formula>L431="CUMPLE"</formula>
    </cfRule>
  </conditionalFormatting>
  <conditionalFormatting sqref="L431:L433">
    <cfRule type="cellIs" dxfId="1038" priority="265" operator="equal">
      <formula>"NO CUMPLE"</formula>
    </cfRule>
    <cfRule type="cellIs" dxfId="1037" priority="266" operator="equal">
      <formula>"CUMPLE"</formula>
    </cfRule>
  </conditionalFormatting>
  <conditionalFormatting sqref="K432:K433">
    <cfRule type="expression" dxfId="1036" priority="263">
      <formula>J432="NO CUMPLE"</formula>
    </cfRule>
    <cfRule type="expression" dxfId="1035" priority="264">
      <formula>J432="CUMPLE"</formula>
    </cfRule>
  </conditionalFormatting>
  <conditionalFormatting sqref="M432">
    <cfRule type="expression" dxfId="1034" priority="261">
      <formula>L432="NO CUMPLE"</formula>
    </cfRule>
    <cfRule type="expression" dxfId="1033" priority="262">
      <formula>L432="CUMPLE"</formula>
    </cfRule>
  </conditionalFormatting>
  <conditionalFormatting sqref="K434">
    <cfRule type="expression" dxfId="1032" priority="259">
      <formula>J434="NO CUMPLE"</formula>
    </cfRule>
    <cfRule type="expression" dxfId="1031" priority="260">
      <formula>J434="CUMPLE"</formula>
    </cfRule>
  </conditionalFormatting>
  <conditionalFormatting sqref="M434">
    <cfRule type="expression" dxfId="1030" priority="257">
      <formula>L434="NO CUMPLE"</formula>
    </cfRule>
    <cfRule type="expression" dxfId="1029" priority="258">
      <formula>L434="CUMPLE"</formula>
    </cfRule>
  </conditionalFormatting>
  <conditionalFormatting sqref="L434:L436">
    <cfRule type="cellIs" dxfId="1028" priority="255" operator="equal">
      <formula>"NO CUMPLE"</formula>
    </cfRule>
    <cfRule type="cellIs" dxfId="1027" priority="256" operator="equal">
      <formula>"CUMPLE"</formula>
    </cfRule>
  </conditionalFormatting>
  <conditionalFormatting sqref="K435:K436">
    <cfRule type="expression" dxfId="1026" priority="253">
      <formula>J435="NO CUMPLE"</formula>
    </cfRule>
    <cfRule type="expression" dxfId="1025" priority="254">
      <formula>J435="CUMPLE"</formula>
    </cfRule>
  </conditionalFormatting>
  <conditionalFormatting sqref="M435">
    <cfRule type="expression" dxfId="1024" priority="251">
      <formula>L435="NO CUMPLE"</formula>
    </cfRule>
    <cfRule type="expression" dxfId="1023" priority="252">
      <formula>L435="CUMPLE"</formula>
    </cfRule>
  </conditionalFormatting>
  <conditionalFormatting sqref="K437">
    <cfRule type="expression" dxfId="1022" priority="249">
      <formula>J437="NO CUMPLE"</formula>
    </cfRule>
    <cfRule type="expression" dxfId="1021" priority="250">
      <formula>J437="CUMPLE"</formula>
    </cfRule>
  </conditionalFormatting>
  <conditionalFormatting sqref="M437">
    <cfRule type="expression" dxfId="1020" priority="247">
      <formula>L437="NO CUMPLE"</formula>
    </cfRule>
    <cfRule type="expression" dxfId="1019" priority="248">
      <formula>L437="CUMPLE"</formula>
    </cfRule>
  </conditionalFormatting>
  <conditionalFormatting sqref="L437:L439">
    <cfRule type="cellIs" dxfId="1018" priority="245" operator="equal">
      <formula>"NO CUMPLE"</formula>
    </cfRule>
    <cfRule type="cellIs" dxfId="1017" priority="246" operator="equal">
      <formula>"CUMPLE"</formula>
    </cfRule>
  </conditionalFormatting>
  <conditionalFormatting sqref="K438:K439">
    <cfRule type="expression" dxfId="1016" priority="243">
      <formula>J438="NO CUMPLE"</formula>
    </cfRule>
    <cfRule type="expression" dxfId="1015" priority="244">
      <formula>J438="CUMPLE"</formula>
    </cfRule>
  </conditionalFormatting>
  <conditionalFormatting sqref="M438">
    <cfRule type="expression" dxfId="1014" priority="241">
      <formula>L438="NO CUMPLE"</formula>
    </cfRule>
    <cfRule type="expression" dxfId="1013" priority="242">
      <formula>L438="CUMPLE"</formula>
    </cfRule>
  </conditionalFormatting>
  <conditionalFormatting sqref="K440">
    <cfRule type="expression" dxfId="1012" priority="239">
      <formula>J440="NO CUMPLE"</formula>
    </cfRule>
    <cfRule type="expression" dxfId="1011" priority="240">
      <formula>J440="CUMPLE"</formula>
    </cfRule>
  </conditionalFormatting>
  <conditionalFormatting sqref="M440">
    <cfRule type="expression" dxfId="1010" priority="237">
      <formula>L440="NO CUMPLE"</formula>
    </cfRule>
    <cfRule type="expression" dxfId="1009" priority="238">
      <formula>L440="CUMPLE"</formula>
    </cfRule>
  </conditionalFormatting>
  <conditionalFormatting sqref="L440:L442">
    <cfRule type="cellIs" dxfId="1008" priority="235" operator="equal">
      <formula>"NO CUMPLE"</formula>
    </cfRule>
    <cfRule type="cellIs" dxfId="1007" priority="236" operator="equal">
      <formula>"CUMPLE"</formula>
    </cfRule>
  </conditionalFormatting>
  <conditionalFormatting sqref="K441:K442">
    <cfRule type="expression" dxfId="1006" priority="233">
      <formula>J441="NO CUMPLE"</formula>
    </cfRule>
    <cfRule type="expression" dxfId="1005" priority="234">
      <formula>J441="CUMPLE"</formula>
    </cfRule>
  </conditionalFormatting>
  <conditionalFormatting sqref="M441">
    <cfRule type="expression" dxfId="1004" priority="231">
      <formula>L441="NO CUMPLE"</formula>
    </cfRule>
    <cfRule type="expression" dxfId="1003" priority="232">
      <formula>L441="CUMPLE"</formula>
    </cfRule>
  </conditionalFormatting>
  <conditionalFormatting sqref="K443">
    <cfRule type="expression" dxfId="1002" priority="229">
      <formula>J443="NO CUMPLE"</formula>
    </cfRule>
    <cfRule type="expression" dxfId="1001" priority="230">
      <formula>J443="CUMPLE"</formula>
    </cfRule>
  </conditionalFormatting>
  <conditionalFormatting sqref="M443">
    <cfRule type="expression" dxfId="1000" priority="227">
      <formula>L443="NO CUMPLE"</formula>
    </cfRule>
    <cfRule type="expression" dxfId="999" priority="228">
      <formula>L443="CUMPLE"</formula>
    </cfRule>
  </conditionalFormatting>
  <conditionalFormatting sqref="L443:L445">
    <cfRule type="cellIs" dxfId="998" priority="225" operator="equal">
      <formula>"NO CUMPLE"</formula>
    </cfRule>
    <cfRule type="cellIs" dxfId="997" priority="226" operator="equal">
      <formula>"CUMPLE"</formula>
    </cfRule>
  </conditionalFormatting>
  <conditionalFormatting sqref="K444:K445">
    <cfRule type="expression" dxfId="996" priority="223">
      <formula>J444="NO CUMPLE"</formula>
    </cfRule>
    <cfRule type="expression" dxfId="995" priority="224">
      <formula>J444="CUMPLE"</formula>
    </cfRule>
  </conditionalFormatting>
  <conditionalFormatting sqref="M444">
    <cfRule type="expression" dxfId="994" priority="221">
      <formula>L444="NO CUMPLE"</formula>
    </cfRule>
    <cfRule type="expression" dxfId="993" priority="222">
      <formula>L444="CUMPLE"</formula>
    </cfRule>
  </conditionalFormatting>
  <conditionalFormatting sqref="H79">
    <cfRule type="notContainsBlanks" dxfId="992" priority="220">
      <formula>LEN(TRIM(H79))&gt;0</formula>
    </cfRule>
  </conditionalFormatting>
  <conditionalFormatting sqref="G79">
    <cfRule type="notContainsBlanks" dxfId="991" priority="219">
      <formula>LEN(TRIM(G79))&gt;0</formula>
    </cfRule>
  </conditionalFormatting>
  <conditionalFormatting sqref="F79">
    <cfRule type="notContainsBlanks" dxfId="990" priority="218">
      <formula>LEN(TRIM(F79))&gt;0</formula>
    </cfRule>
  </conditionalFormatting>
  <conditionalFormatting sqref="E79">
    <cfRule type="notContainsBlanks" dxfId="989" priority="217">
      <formula>LEN(TRIM(E79))&gt;0</formula>
    </cfRule>
  </conditionalFormatting>
  <conditionalFormatting sqref="D79">
    <cfRule type="notContainsBlanks" dxfId="988" priority="216">
      <formula>LEN(TRIM(D79))&gt;0</formula>
    </cfRule>
  </conditionalFormatting>
  <conditionalFormatting sqref="C79">
    <cfRule type="notContainsBlanks" dxfId="987" priority="215">
      <formula>LEN(TRIM(C79))&gt;0</formula>
    </cfRule>
  </conditionalFormatting>
  <conditionalFormatting sqref="I79">
    <cfRule type="notContainsBlanks" dxfId="986" priority="214">
      <formula>LEN(TRIM(I79))&gt;0</formula>
    </cfRule>
  </conditionalFormatting>
  <conditionalFormatting sqref="S79">
    <cfRule type="cellIs" dxfId="985" priority="212" operator="greaterThan">
      <formula>0</formula>
    </cfRule>
    <cfRule type="cellIs" dxfId="984" priority="213" operator="equal">
      <formula>0</formula>
    </cfRule>
  </conditionalFormatting>
  <conditionalFormatting sqref="H13">
    <cfRule type="notContainsBlanks" dxfId="983" priority="183">
      <formula>LEN(TRIM(H13))&gt;0</formula>
    </cfRule>
  </conditionalFormatting>
  <conditionalFormatting sqref="G13">
    <cfRule type="notContainsBlanks" dxfId="982" priority="182">
      <formula>LEN(TRIM(G13))&gt;0</formula>
    </cfRule>
  </conditionalFormatting>
  <conditionalFormatting sqref="E13">
    <cfRule type="notContainsBlanks" dxfId="981" priority="181">
      <formula>LEN(TRIM(E13))&gt;0</formula>
    </cfRule>
  </conditionalFormatting>
  <conditionalFormatting sqref="D13">
    <cfRule type="notContainsBlanks" dxfId="980" priority="180">
      <formula>LEN(TRIM(D13))&gt;0</formula>
    </cfRule>
  </conditionalFormatting>
  <conditionalFormatting sqref="C13">
    <cfRule type="notContainsBlanks" dxfId="979" priority="179">
      <formula>LEN(TRIM(C13))&gt;0</formula>
    </cfRule>
  </conditionalFormatting>
  <conditionalFormatting sqref="F13">
    <cfRule type="notContainsBlanks" dxfId="978" priority="178">
      <formula>LEN(TRIM(F13))&gt;0</formula>
    </cfRule>
  </conditionalFormatting>
  <conditionalFormatting sqref="I13">
    <cfRule type="notContainsBlanks" dxfId="977" priority="177">
      <formula>LEN(TRIM(I13))&gt;0</formula>
    </cfRule>
  </conditionalFormatting>
  <conditionalFormatting sqref="H38">
    <cfRule type="notContainsBlanks" dxfId="976" priority="190">
      <formula>LEN(TRIM(H38))&gt;0</formula>
    </cfRule>
  </conditionalFormatting>
  <conditionalFormatting sqref="G38">
    <cfRule type="notContainsBlanks" dxfId="975" priority="189">
      <formula>LEN(TRIM(G38))&gt;0</formula>
    </cfRule>
  </conditionalFormatting>
  <conditionalFormatting sqref="F38">
    <cfRule type="notContainsBlanks" dxfId="974" priority="188">
      <formula>LEN(TRIM(F38))&gt;0</formula>
    </cfRule>
  </conditionalFormatting>
  <conditionalFormatting sqref="E38">
    <cfRule type="notContainsBlanks" dxfId="973" priority="187">
      <formula>LEN(TRIM(E38))&gt;0</formula>
    </cfRule>
  </conditionalFormatting>
  <conditionalFormatting sqref="D38">
    <cfRule type="notContainsBlanks" dxfId="972" priority="186">
      <formula>LEN(TRIM(D38))&gt;0</formula>
    </cfRule>
  </conditionalFormatting>
  <conditionalFormatting sqref="C38">
    <cfRule type="notContainsBlanks" dxfId="971" priority="185">
      <formula>LEN(TRIM(C38))&gt;0</formula>
    </cfRule>
  </conditionalFormatting>
  <conditionalFormatting sqref="I38">
    <cfRule type="notContainsBlanks" dxfId="970" priority="184">
      <formula>LEN(TRIM(I38))&gt;0</formula>
    </cfRule>
  </conditionalFormatting>
  <conditionalFormatting sqref="H16">
    <cfRule type="notContainsBlanks" dxfId="969" priority="176">
      <formula>LEN(TRIM(H16))&gt;0</formula>
    </cfRule>
  </conditionalFormatting>
  <conditionalFormatting sqref="G16">
    <cfRule type="notContainsBlanks" dxfId="968" priority="175">
      <formula>LEN(TRIM(G16))&gt;0</formula>
    </cfRule>
  </conditionalFormatting>
  <conditionalFormatting sqref="F16">
    <cfRule type="notContainsBlanks" dxfId="967" priority="174">
      <formula>LEN(TRIM(F16))&gt;0</formula>
    </cfRule>
  </conditionalFormatting>
  <conditionalFormatting sqref="E16">
    <cfRule type="notContainsBlanks" dxfId="966" priority="173">
      <formula>LEN(TRIM(E16))&gt;0</formula>
    </cfRule>
  </conditionalFormatting>
  <conditionalFormatting sqref="D16">
    <cfRule type="notContainsBlanks" dxfId="965" priority="172">
      <formula>LEN(TRIM(D16))&gt;0</formula>
    </cfRule>
  </conditionalFormatting>
  <conditionalFormatting sqref="C16">
    <cfRule type="notContainsBlanks" dxfId="964" priority="171">
      <formula>LEN(TRIM(C16))&gt;0</formula>
    </cfRule>
  </conditionalFormatting>
  <conditionalFormatting sqref="I16">
    <cfRule type="notContainsBlanks" dxfId="963" priority="170">
      <formula>LEN(TRIM(I16))&gt;0</formula>
    </cfRule>
  </conditionalFormatting>
  <conditionalFormatting sqref="F57">
    <cfRule type="notContainsBlanks" dxfId="962" priority="169">
      <formula>LEN(TRIM(F57))&gt;0</formula>
    </cfRule>
  </conditionalFormatting>
  <conditionalFormatting sqref="H57">
    <cfRule type="notContainsBlanks" dxfId="961" priority="168">
      <formula>LEN(TRIM(H57))&gt;0</formula>
    </cfRule>
  </conditionalFormatting>
  <conditionalFormatting sqref="G57">
    <cfRule type="notContainsBlanks" dxfId="960" priority="167">
      <formula>LEN(TRIM(G57))&gt;0</formula>
    </cfRule>
  </conditionalFormatting>
  <conditionalFormatting sqref="D57">
    <cfRule type="notContainsBlanks" dxfId="959" priority="166">
      <formula>LEN(TRIM(D57))&gt;0</formula>
    </cfRule>
  </conditionalFormatting>
  <conditionalFormatting sqref="C57">
    <cfRule type="notContainsBlanks" dxfId="958" priority="165">
      <formula>LEN(TRIM(C57))&gt;0</formula>
    </cfRule>
  </conditionalFormatting>
  <conditionalFormatting sqref="I57">
    <cfRule type="notContainsBlanks" dxfId="957" priority="164">
      <formula>LEN(TRIM(I57))&gt;0</formula>
    </cfRule>
  </conditionalFormatting>
  <conditionalFormatting sqref="E57">
    <cfRule type="notContainsBlanks" dxfId="956" priority="163">
      <formula>LEN(TRIM(E57))&gt;0</formula>
    </cfRule>
  </conditionalFormatting>
  <conditionalFormatting sqref="H60">
    <cfRule type="notContainsBlanks" dxfId="955" priority="162">
      <formula>LEN(TRIM(H60))&gt;0</formula>
    </cfRule>
  </conditionalFormatting>
  <conditionalFormatting sqref="G60">
    <cfRule type="notContainsBlanks" dxfId="954" priority="161">
      <formula>LEN(TRIM(G60))&gt;0</formula>
    </cfRule>
  </conditionalFormatting>
  <conditionalFormatting sqref="F60">
    <cfRule type="notContainsBlanks" dxfId="953" priority="160">
      <formula>LEN(TRIM(F60))&gt;0</formula>
    </cfRule>
  </conditionalFormatting>
  <conditionalFormatting sqref="E60">
    <cfRule type="notContainsBlanks" dxfId="952" priority="159">
      <formula>LEN(TRIM(E60))&gt;0</formula>
    </cfRule>
  </conditionalFormatting>
  <conditionalFormatting sqref="D60">
    <cfRule type="notContainsBlanks" dxfId="951" priority="158">
      <formula>LEN(TRIM(D60))&gt;0</formula>
    </cfRule>
  </conditionalFormatting>
  <conditionalFormatting sqref="C60">
    <cfRule type="notContainsBlanks" dxfId="950" priority="157">
      <formula>LEN(TRIM(C60))&gt;0</formula>
    </cfRule>
  </conditionalFormatting>
  <conditionalFormatting sqref="I60">
    <cfRule type="notContainsBlanks" dxfId="949" priority="156">
      <formula>LEN(TRIM(I60))&gt;0</formula>
    </cfRule>
  </conditionalFormatting>
  <conditionalFormatting sqref="N57">
    <cfRule type="expression" dxfId="948" priority="153">
      <formula>N57=" "</formula>
    </cfRule>
    <cfRule type="expression" dxfId="947" priority="154">
      <formula>N57="NO PRESENTÓ CERTIFICADO"</formula>
    </cfRule>
    <cfRule type="expression" dxfId="946" priority="155">
      <formula>N57="PRESENTÓ CERTIFICADO"</formula>
    </cfRule>
  </conditionalFormatting>
  <conditionalFormatting sqref="P57">
    <cfRule type="expression" dxfId="945" priority="140">
      <formula>Q57="NO SUBSANABLE"</formula>
    </cfRule>
    <cfRule type="expression" dxfId="944" priority="142">
      <formula>Q57="REQUERIMIENTOS SUBSANADOS"</formula>
    </cfRule>
    <cfRule type="expression" dxfId="943" priority="143">
      <formula>Q57="PENDIENTES POR SUBSANAR"</formula>
    </cfRule>
    <cfRule type="expression" dxfId="942" priority="148">
      <formula>Q57="SIN OBSERVACIÓN"</formula>
    </cfRule>
    <cfRule type="containsBlanks" dxfId="941" priority="149">
      <formula>LEN(TRIM(P57))=0</formula>
    </cfRule>
  </conditionalFormatting>
  <conditionalFormatting sqref="O57">
    <cfRule type="cellIs" dxfId="940" priority="141" operator="equal">
      <formula>"PENDIENTE POR DESCRIPCIÓN"</formula>
    </cfRule>
    <cfRule type="cellIs" dxfId="939" priority="145" operator="equal">
      <formula>"DESCRIPCIÓN INSUFICIENTE"</formula>
    </cfRule>
    <cfRule type="cellIs" dxfId="938" priority="146" operator="equal">
      <formula>"NO ESTÁ ACORDE A ITEM 5.2.1 (T.R.)"</formula>
    </cfRule>
    <cfRule type="cellIs" dxfId="937" priority="147" operator="equal">
      <formula>"ACORDE A ITEM 5.2.1 (T.R.)"</formula>
    </cfRule>
  </conditionalFormatting>
  <conditionalFormatting sqref="Q57">
    <cfRule type="containsBlanks" dxfId="936" priority="135">
      <formula>LEN(TRIM(Q57))=0</formula>
    </cfRule>
    <cfRule type="cellIs" dxfId="935" priority="144" operator="equal">
      <formula>"REQUERIMIENTOS SUBSANADOS"</formula>
    </cfRule>
    <cfRule type="containsText" dxfId="934" priority="150" operator="containsText" text="NO SUBSANABLE">
      <formula>NOT(ISERROR(SEARCH("NO SUBSANABLE",Q57)))</formula>
    </cfRule>
    <cfRule type="containsText" dxfId="933" priority="151" operator="containsText" text="PENDIENTES POR SUBSANAR">
      <formula>NOT(ISERROR(SEARCH("PENDIENTES POR SUBSANAR",Q57)))</formula>
    </cfRule>
    <cfRule type="containsText" dxfId="932" priority="152" operator="containsText" text="SIN OBSERVACIÓN">
      <formula>NOT(ISERROR(SEARCH("SIN OBSERVACIÓN",Q57)))</formula>
    </cfRule>
  </conditionalFormatting>
  <conditionalFormatting sqref="R57">
    <cfRule type="containsBlanks" dxfId="931" priority="134">
      <formula>LEN(TRIM(R57))=0</formula>
    </cfRule>
    <cfRule type="cellIs" dxfId="930" priority="136" operator="equal">
      <formula>"NO CUMPLEN CON LO SOLICITADO"</formula>
    </cfRule>
    <cfRule type="cellIs" dxfId="929" priority="137" operator="equal">
      <formula>"CUMPLEN CON LO SOLICITADO"</formula>
    </cfRule>
    <cfRule type="cellIs" dxfId="928" priority="138" operator="equal">
      <formula>"PENDIENTES"</formula>
    </cfRule>
    <cfRule type="cellIs" dxfId="927" priority="139" operator="equal">
      <formula>"NINGUNO"</formula>
    </cfRule>
  </conditionalFormatting>
  <conditionalFormatting sqref="N60">
    <cfRule type="expression" dxfId="926" priority="131">
      <formula>N60=" "</formula>
    </cfRule>
    <cfRule type="expression" dxfId="925" priority="132">
      <formula>N60="NO PRESENTÓ CERTIFICADO"</formula>
    </cfRule>
    <cfRule type="expression" dxfId="924" priority="133">
      <formula>N60="PRESENTÓ CERTIFICADO"</formula>
    </cfRule>
  </conditionalFormatting>
  <conditionalFormatting sqref="P60">
    <cfRule type="expression" dxfId="923" priority="118">
      <formula>Q60="NO SUBSANABLE"</formula>
    </cfRule>
    <cfRule type="expression" dxfId="922" priority="120">
      <formula>Q60="REQUERIMIENTOS SUBSANADOS"</formula>
    </cfRule>
    <cfRule type="expression" dxfId="921" priority="121">
      <formula>Q60="PENDIENTES POR SUBSANAR"</formula>
    </cfRule>
    <cfRule type="expression" dxfId="920" priority="126">
      <formula>Q60="SIN OBSERVACIÓN"</formula>
    </cfRule>
    <cfRule type="containsBlanks" dxfId="919" priority="127">
      <formula>LEN(TRIM(P60))=0</formula>
    </cfRule>
  </conditionalFormatting>
  <conditionalFormatting sqref="O60">
    <cfRule type="cellIs" dxfId="918" priority="119" operator="equal">
      <formula>"PENDIENTE POR DESCRIPCIÓN"</formula>
    </cfRule>
    <cfRule type="cellIs" dxfId="917" priority="123" operator="equal">
      <formula>"DESCRIPCIÓN INSUFICIENTE"</formula>
    </cfRule>
    <cfRule type="cellIs" dxfId="916" priority="124" operator="equal">
      <formula>"NO ESTÁ ACORDE A ITEM 5.2.1 (T.R.)"</formula>
    </cfRule>
    <cfRule type="cellIs" dxfId="915" priority="125" operator="equal">
      <formula>"ACORDE A ITEM 5.2.1 (T.R.)"</formula>
    </cfRule>
  </conditionalFormatting>
  <conditionalFormatting sqref="Q60">
    <cfRule type="containsBlanks" dxfId="914" priority="113">
      <formula>LEN(TRIM(Q60))=0</formula>
    </cfRule>
    <cfRule type="cellIs" dxfId="913" priority="122" operator="equal">
      <formula>"REQUERIMIENTOS SUBSANADOS"</formula>
    </cfRule>
    <cfRule type="containsText" dxfId="912" priority="128" operator="containsText" text="NO SUBSANABLE">
      <formula>NOT(ISERROR(SEARCH("NO SUBSANABLE",Q60)))</formula>
    </cfRule>
    <cfRule type="containsText" dxfId="911" priority="129" operator="containsText" text="PENDIENTES POR SUBSANAR">
      <formula>NOT(ISERROR(SEARCH("PENDIENTES POR SUBSANAR",Q60)))</formula>
    </cfRule>
    <cfRule type="containsText" dxfId="910" priority="130" operator="containsText" text="SIN OBSERVACIÓN">
      <formula>NOT(ISERROR(SEARCH("SIN OBSERVACIÓN",Q60)))</formula>
    </cfRule>
  </conditionalFormatting>
  <conditionalFormatting sqref="R60">
    <cfRule type="containsBlanks" dxfId="909" priority="112">
      <formula>LEN(TRIM(R60))=0</formula>
    </cfRule>
    <cfRule type="cellIs" dxfId="908" priority="114" operator="equal">
      <formula>"NO CUMPLEN CON LO SOLICITADO"</formula>
    </cfRule>
    <cfRule type="cellIs" dxfId="907" priority="115" operator="equal">
      <formula>"CUMPLEN CON LO SOLICITADO"</formula>
    </cfRule>
    <cfRule type="cellIs" dxfId="906" priority="116" operator="equal">
      <formula>"PENDIENTES"</formula>
    </cfRule>
    <cfRule type="cellIs" dxfId="905" priority="117" operator="equal">
      <formula>"NINGUNO"</formula>
    </cfRule>
  </conditionalFormatting>
  <conditionalFormatting sqref="S57">
    <cfRule type="cellIs" dxfId="904" priority="110" operator="greaterThan">
      <formula>0</formula>
    </cfRule>
    <cfRule type="cellIs" dxfId="903" priority="111" operator="equal">
      <formula>0</formula>
    </cfRule>
  </conditionalFormatting>
  <conditionalFormatting sqref="S60">
    <cfRule type="cellIs" dxfId="902" priority="108" operator="greaterThan">
      <formula>0</formula>
    </cfRule>
    <cfRule type="cellIs" dxfId="901" priority="109" operator="equal">
      <formula>0</formula>
    </cfRule>
  </conditionalFormatting>
  <conditionalFormatting sqref="H35">
    <cfRule type="notContainsBlanks" dxfId="900" priority="107">
      <formula>LEN(TRIM(H35))&gt;0</formula>
    </cfRule>
  </conditionalFormatting>
  <conditionalFormatting sqref="G35">
    <cfRule type="notContainsBlanks" dxfId="899" priority="106">
      <formula>LEN(TRIM(G35))&gt;0</formula>
    </cfRule>
  </conditionalFormatting>
  <conditionalFormatting sqref="F35">
    <cfRule type="notContainsBlanks" dxfId="898" priority="105">
      <formula>LEN(TRIM(F35))&gt;0</formula>
    </cfRule>
  </conditionalFormatting>
  <conditionalFormatting sqref="E35">
    <cfRule type="notContainsBlanks" dxfId="897" priority="104">
      <formula>LEN(TRIM(E35))&gt;0</formula>
    </cfRule>
  </conditionalFormatting>
  <conditionalFormatting sqref="D35">
    <cfRule type="notContainsBlanks" dxfId="896" priority="103">
      <formula>LEN(TRIM(D35))&gt;0</formula>
    </cfRule>
  </conditionalFormatting>
  <conditionalFormatting sqref="C35">
    <cfRule type="notContainsBlanks" dxfId="895" priority="102">
      <formula>LEN(TRIM(C35))&gt;0</formula>
    </cfRule>
  </conditionalFormatting>
  <conditionalFormatting sqref="I35">
    <cfRule type="notContainsBlanks" dxfId="894" priority="101">
      <formula>LEN(TRIM(I35))&gt;0</formula>
    </cfRule>
  </conditionalFormatting>
  <conditionalFormatting sqref="N79">
    <cfRule type="expression" dxfId="893" priority="98">
      <formula>N79=" "</formula>
    </cfRule>
    <cfRule type="expression" dxfId="892" priority="99">
      <formula>N79="NO PRESENTÓ CERTIFICADO"</formula>
    </cfRule>
    <cfRule type="expression" dxfId="891" priority="100">
      <formula>N79="PRESENTÓ CERTIFICADO"</formula>
    </cfRule>
  </conditionalFormatting>
  <conditionalFormatting sqref="O79">
    <cfRule type="cellIs" dxfId="890" priority="94" operator="equal">
      <formula>"PENDIENTE POR DESCRIPCIÓN"</formula>
    </cfRule>
    <cfRule type="cellIs" dxfId="889" priority="95" operator="equal">
      <formula>"DESCRIPCIÓN INSUFICIENTE"</formula>
    </cfRule>
    <cfRule type="cellIs" dxfId="888" priority="96" operator="equal">
      <formula>"NO ESTÁ ACORDE A ITEM 5.2.1 (T.R.)"</formula>
    </cfRule>
    <cfRule type="cellIs" dxfId="887" priority="97" operator="equal">
      <formula>"ACORDE A ITEM 5.2.1 (T.R.)"</formula>
    </cfRule>
  </conditionalFormatting>
  <conditionalFormatting sqref="H104">
    <cfRule type="notContainsBlanks" dxfId="886" priority="29">
      <formula>LEN(TRIM(H104))&gt;0</formula>
    </cfRule>
  </conditionalFormatting>
  <conditionalFormatting sqref="G104">
    <cfRule type="notContainsBlanks" dxfId="885" priority="28">
      <formula>LEN(TRIM(G104))&gt;0</formula>
    </cfRule>
  </conditionalFormatting>
  <conditionalFormatting sqref="F104">
    <cfRule type="notContainsBlanks" dxfId="884" priority="27">
      <formula>LEN(TRIM(F104))&gt;0</formula>
    </cfRule>
  </conditionalFormatting>
  <conditionalFormatting sqref="E104">
    <cfRule type="notContainsBlanks" dxfId="883" priority="26">
      <formula>LEN(TRIM(E104))&gt;0</formula>
    </cfRule>
  </conditionalFormatting>
  <conditionalFormatting sqref="D104">
    <cfRule type="notContainsBlanks" dxfId="882" priority="25">
      <formula>LEN(TRIM(D104))&gt;0</formula>
    </cfRule>
  </conditionalFormatting>
  <conditionalFormatting sqref="C104">
    <cfRule type="notContainsBlanks" dxfId="881" priority="24">
      <formula>LEN(TRIM(C104))&gt;0</formula>
    </cfRule>
  </conditionalFormatting>
  <conditionalFormatting sqref="I104">
    <cfRule type="notContainsBlanks" dxfId="880" priority="23">
      <formula>LEN(TRIM(I104))&gt;0</formula>
    </cfRule>
  </conditionalFormatting>
  <conditionalFormatting sqref="H107">
    <cfRule type="notContainsBlanks" dxfId="879" priority="86">
      <formula>LEN(TRIM(H107))&gt;0</formula>
    </cfRule>
  </conditionalFormatting>
  <conditionalFormatting sqref="G107">
    <cfRule type="notContainsBlanks" dxfId="878" priority="85">
      <formula>LEN(TRIM(G107))&gt;0</formula>
    </cfRule>
  </conditionalFormatting>
  <conditionalFormatting sqref="F107 F110">
    <cfRule type="notContainsBlanks" dxfId="877" priority="84">
      <formula>LEN(TRIM(F107))&gt;0</formula>
    </cfRule>
  </conditionalFormatting>
  <conditionalFormatting sqref="E107">
    <cfRule type="notContainsBlanks" dxfId="876" priority="83">
      <formula>LEN(TRIM(E107))&gt;0</formula>
    </cfRule>
  </conditionalFormatting>
  <conditionalFormatting sqref="D107">
    <cfRule type="notContainsBlanks" dxfId="875" priority="82">
      <formula>LEN(TRIM(D107))&gt;0</formula>
    </cfRule>
  </conditionalFormatting>
  <conditionalFormatting sqref="C107">
    <cfRule type="notContainsBlanks" dxfId="874" priority="81">
      <formula>LEN(TRIM(C107))&gt;0</formula>
    </cfRule>
  </conditionalFormatting>
  <conditionalFormatting sqref="I107">
    <cfRule type="notContainsBlanks" dxfId="873" priority="80">
      <formula>LEN(TRIM(I107))&gt;0</formula>
    </cfRule>
  </conditionalFormatting>
  <conditionalFormatting sqref="H110">
    <cfRule type="notContainsBlanks" dxfId="872" priority="79">
      <formula>LEN(TRIM(H110))&gt;0</formula>
    </cfRule>
  </conditionalFormatting>
  <conditionalFormatting sqref="G110">
    <cfRule type="notContainsBlanks" dxfId="871" priority="78">
      <formula>LEN(TRIM(G110))&gt;0</formula>
    </cfRule>
  </conditionalFormatting>
  <conditionalFormatting sqref="E110">
    <cfRule type="notContainsBlanks" dxfId="870" priority="77">
      <formula>LEN(TRIM(E110))&gt;0</formula>
    </cfRule>
  </conditionalFormatting>
  <conditionalFormatting sqref="D110">
    <cfRule type="notContainsBlanks" dxfId="869" priority="76">
      <formula>LEN(TRIM(D110))&gt;0</formula>
    </cfRule>
  </conditionalFormatting>
  <conditionalFormatting sqref="C110">
    <cfRule type="notContainsBlanks" dxfId="868" priority="75">
      <formula>LEN(TRIM(C110))&gt;0</formula>
    </cfRule>
  </conditionalFormatting>
  <conditionalFormatting sqref="I110">
    <cfRule type="notContainsBlanks" dxfId="867" priority="74">
      <formula>LEN(TRIM(I110))&gt;0</formula>
    </cfRule>
  </conditionalFormatting>
  <conditionalFormatting sqref="H113">
    <cfRule type="notContainsBlanks" dxfId="866" priority="73">
      <formula>LEN(TRIM(H113))&gt;0</formula>
    </cfRule>
  </conditionalFormatting>
  <conditionalFormatting sqref="G113">
    <cfRule type="notContainsBlanks" dxfId="865" priority="72">
      <formula>LEN(TRIM(G113))&gt;0</formula>
    </cfRule>
  </conditionalFormatting>
  <conditionalFormatting sqref="F113">
    <cfRule type="notContainsBlanks" dxfId="864" priority="71">
      <formula>LEN(TRIM(F113))&gt;0</formula>
    </cfRule>
  </conditionalFormatting>
  <conditionalFormatting sqref="E113">
    <cfRule type="notContainsBlanks" dxfId="863" priority="70">
      <formula>LEN(TRIM(E113))&gt;0</formula>
    </cfRule>
  </conditionalFormatting>
  <conditionalFormatting sqref="D113">
    <cfRule type="notContainsBlanks" dxfId="862" priority="69">
      <formula>LEN(TRIM(D113))&gt;0</formula>
    </cfRule>
  </conditionalFormatting>
  <conditionalFormatting sqref="C113">
    <cfRule type="notContainsBlanks" dxfId="861" priority="68">
      <formula>LEN(TRIM(C113))&gt;0</formula>
    </cfRule>
  </conditionalFormatting>
  <conditionalFormatting sqref="I113">
    <cfRule type="notContainsBlanks" dxfId="860" priority="67">
      <formula>LEN(TRIM(I113))&gt;0</formula>
    </cfRule>
  </conditionalFormatting>
  <conditionalFormatting sqref="J101">
    <cfRule type="cellIs" dxfId="859" priority="63" operator="equal">
      <formula>"NO CUMPLE"</formula>
    </cfRule>
    <cfRule type="cellIs" dxfId="858" priority="64" operator="equal">
      <formula>"CUMPLE"</formula>
    </cfRule>
  </conditionalFormatting>
  <conditionalFormatting sqref="J102:J103">
    <cfRule type="cellIs" dxfId="857" priority="61" operator="equal">
      <formula>"NO CUMPLE"</formula>
    </cfRule>
    <cfRule type="cellIs" dxfId="856" priority="62" operator="equal">
      <formula>"CUMPLE"</formula>
    </cfRule>
  </conditionalFormatting>
  <conditionalFormatting sqref="J104">
    <cfRule type="cellIs" dxfId="855" priority="59" operator="equal">
      <formula>"NO CUMPLE"</formula>
    </cfRule>
    <cfRule type="cellIs" dxfId="854" priority="60" operator="equal">
      <formula>"CUMPLE"</formula>
    </cfRule>
  </conditionalFormatting>
  <conditionalFormatting sqref="J105:J106">
    <cfRule type="cellIs" dxfId="853" priority="57" operator="equal">
      <formula>"NO CUMPLE"</formula>
    </cfRule>
    <cfRule type="cellIs" dxfId="852" priority="58" operator="equal">
      <formula>"CUMPLE"</formula>
    </cfRule>
  </conditionalFormatting>
  <conditionalFormatting sqref="K101">
    <cfRule type="expression" dxfId="851" priority="55">
      <formula>J101="NO CUMPLE"</formula>
    </cfRule>
    <cfRule type="expression" dxfId="850" priority="56">
      <formula>J101="CUMPLE"</formula>
    </cfRule>
  </conditionalFormatting>
  <conditionalFormatting sqref="M101">
    <cfRule type="expression" dxfId="849" priority="53">
      <formula>L101="NO CUMPLE"</formula>
    </cfRule>
    <cfRule type="expression" dxfId="848" priority="54">
      <formula>L101="CUMPLE"</formula>
    </cfRule>
  </conditionalFormatting>
  <conditionalFormatting sqref="L101:L103">
    <cfRule type="cellIs" dxfId="847" priority="51" operator="equal">
      <formula>"NO CUMPLE"</formula>
    </cfRule>
    <cfRule type="cellIs" dxfId="846" priority="52" operator="equal">
      <formula>"CUMPLE"</formula>
    </cfRule>
  </conditionalFormatting>
  <conditionalFormatting sqref="K102:K103">
    <cfRule type="expression" dxfId="845" priority="49">
      <formula>J102="NO CUMPLE"</formula>
    </cfRule>
    <cfRule type="expression" dxfId="844" priority="50">
      <formula>J102="CUMPLE"</formula>
    </cfRule>
  </conditionalFormatting>
  <conditionalFormatting sqref="M102">
    <cfRule type="expression" dxfId="843" priority="47">
      <formula>L102="NO CUMPLE"</formula>
    </cfRule>
    <cfRule type="expression" dxfId="842" priority="48">
      <formula>L102="CUMPLE"</formula>
    </cfRule>
  </conditionalFormatting>
  <conditionalFormatting sqref="K104">
    <cfRule type="expression" dxfId="841" priority="45">
      <formula>J104="NO CUMPLE"</formula>
    </cfRule>
    <cfRule type="expression" dxfId="840" priority="46">
      <formula>J104="CUMPLE"</formula>
    </cfRule>
  </conditionalFormatting>
  <conditionalFormatting sqref="M104">
    <cfRule type="expression" dxfId="839" priority="43">
      <formula>L104="NO CUMPLE"</formula>
    </cfRule>
    <cfRule type="expression" dxfId="838" priority="44">
      <formula>L104="CUMPLE"</formula>
    </cfRule>
  </conditionalFormatting>
  <conditionalFormatting sqref="L104:L106">
    <cfRule type="cellIs" dxfId="837" priority="41" operator="equal">
      <formula>"NO CUMPLE"</formula>
    </cfRule>
    <cfRule type="cellIs" dxfId="836" priority="42" operator="equal">
      <formula>"CUMPLE"</formula>
    </cfRule>
  </conditionalFormatting>
  <conditionalFormatting sqref="K105:K106">
    <cfRule type="expression" dxfId="835" priority="39">
      <formula>J105="NO CUMPLE"</formula>
    </cfRule>
    <cfRule type="expression" dxfId="834" priority="40">
      <formula>J105="CUMPLE"</formula>
    </cfRule>
  </conditionalFormatting>
  <conditionalFormatting sqref="M105">
    <cfRule type="expression" dxfId="833" priority="37">
      <formula>L105="NO CUMPLE"</formula>
    </cfRule>
    <cfRule type="expression" dxfId="832" priority="38">
      <formula>L105="CUMPLE"</formula>
    </cfRule>
  </conditionalFormatting>
  <conditionalFormatting sqref="F101">
    <cfRule type="notContainsBlanks" dxfId="831" priority="36">
      <formula>LEN(TRIM(F101))&gt;0</formula>
    </cfRule>
  </conditionalFormatting>
  <conditionalFormatting sqref="H101">
    <cfRule type="notContainsBlanks" dxfId="830" priority="35">
      <formula>LEN(TRIM(H101))&gt;0</formula>
    </cfRule>
  </conditionalFormatting>
  <conditionalFormatting sqref="G101">
    <cfRule type="notContainsBlanks" dxfId="829" priority="34">
      <formula>LEN(TRIM(G101))&gt;0</formula>
    </cfRule>
  </conditionalFormatting>
  <conditionalFormatting sqref="E101">
    <cfRule type="notContainsBlanks" dxfId="828" priority="33">
      <formula>LEN(TRIM(E101))&gt;0</formula>
    </cfRule>
  </conditionalFormatting>
  <conditionalFormatting sqref="D101">
    <cfRule type="notContainsBlanks" dxfId="827" priority="32">
      <formula>LEN(TRIM(D101))&gt;0</formula>
    </cfRule>
  </conditionalFormatting>
  <conditionalFormatting sqref="C101">
    <cfRule type="notContainsBlanks" dxfId="826" priority="31">
      <formula>LEN(TRIM(C101))&gt;0</formula>
    </cfRule>
  </conditionalFormatting>
  <conditionalFormatting sqref="I101">
    <cfRule type="notContainsBlanks" dxfId="825" priority="30">
      <formula>LEN(TRIM(I101))&gt;0</formula>
    </cfRule>
  </conditionalFormatting>
  <conditionalFormatting sqref="N104">
    <cfRule type="expression" dxfId="824" priority="20">
      <formula>N104=" "</formula>
    </cfRule>
    <cfRule type="expression" dxfId="823" priority="21">
      <formula>N104="NO PRESENTÓ CERTIFICADO"</formula>
    </cfRule>
    <cfRule type="expression" dxfId="822" priority="22">
      <formula>N104="PRESENTÓ CERTIFICADO"</formula>
    </cfRule>
  </conditionalFormatting>
  <conditionalFormatting sqref="P104">
    <cfRule type="expression" dxfId="821" priority="7">
      <formula>Q104="NO SUBSANABLE"</formula>
    </cfRule>
    <cfRule type="expression" dxfId="820" priority="9">
      <formula>Q104="REQUERIMIENTOS SUBSANADOS"</formula>
    </cfRule>
    <cfRule type="expression" dxfId="819" priority="10">
      <formula>Q104="PENDIENTES POR SUBSANAR"</formula>
    </cfRule>
    <cfRule type="expression" dxfId="818" priority="15">
      <formula>Q104="SIN OBSERVACIÓN"</formula>
    </cfRule>
    <cfRule type="containsBlanks" dxfId="817" priority="16">
      <formula>LEN(TRIM(P104))=0</formula>
    </cfRule>
  </conditionalFormatting>
  <conditionalFormatting sqref="O104">
    <cfRule type="cellIs" dxfId="816" priority="8" operator="equal">
      <formula>"PENDIENTE POR DESCRIPCIÓN"</formula>
    </cfRule>
    <cfRule type="cellIs" dxfId="815" priority="12" operator="equal">
      <formula>"DESCRIPCIÓN INSUFICIENTE"</formula>
    </cfRule>
    <cfRule type="cellIs" dxfId="814" priority="13" operator="equal">
      <formula>"NO ESTÁ ACORDE A ITEM 5.2.1 (T.R.)"</formula>
    </cfRule>
    <cfRule type="cellIs" dxfId="813" priority="14" operator="equal">
      <formula>"ACORDE A ITEM 5.2.1 (T.R.)"</formula>
    </cfRule>
  </conditionalFormatting>
  <conditionalFormatting sqref="Q104">
    <cfRule type="containsBlanks" dxfId="812" priority="2">
      <formula>LEN(TRIM(Q104))=0</formula>
    </cfRule>
    <cfRule type="cellIs" dxfId="811" priority="11" operator="equal">
      <formula>"REQUERIMIENTOS SUBSANADOS"</formula>
    </cfRule>
    <cfRule type="containsText" dxfId="810" priority="17" operator="containsText" text="NO SUBSANABLE">
      <formula>NOT(ISERROR(SEARCH("NO SUBSANABLE",Q104)))</formula>
    </cfRule>
    <cfRule type="containsText" dxfId="809" priority="18" operator="containsText" text="PENDIENTES POR SUBSANAR">
      <formula>NOT(ISERROR(SEARCH("PENDIENTES POR SUBSANAR",Q104)))</formula>
    </cfRule>
    <cfRule type="containsText" dxfId="808" priority="19" operator="containsText" text="SIN OBSERVACIÓN">
      <formula>NOT(ISERROR(SEARCH("SIN OBSERVACIÓN",Q104)))</formula>
    </cfRule>
  </conditionalFormatting>
  <conditionalFormatting sqref="R104">
    <cfRule type="containsBlanks" dxfId="807" priority="1">
      <formula>LEN(TRIM(R104))=0</formula>
    </cfRule>
    <cfRule type="cellIs" dxfId="806" priority="3" operator="equal">
      <formula>"NO CUMPLEN CON LO SOLICITADO"</formula>
    </cfRule>
    <cfRule type="cellIs" dxfId="805" priority="4" operator="equal">
      <formula>"CUMPLEN CON LO SOLICITADO"</formula>
    </cfRule>
    <cfRule type="cellIs" dxfId="804" priority="5" operator="equal">
      <formula>"PENDIENTES"</formula>
    </cfRule>
    <cfRule type="cellIs" dxfId="803" priority="6" operator="equal">
      <formula>"NINGUNO"</formula>
    </cfRule>
  </conditionalFormatting>
  <dataValidations count="8">
    <dataValidation type="list" allowBlank="1" showInputMessage="1" showErrorMessage="1" sqref="T13:T27 T35:T49 T57:T71 T79:T93 T101:T115 T123:T137 T145:T159 T167:T181 T189:T203 T211:T225 T233:T247 T255:T269 T277:T291 T299:T313 T321:T335 T343:T357 T365:T379 T387:T401 T409:T423 T431:T445 T453:T467 T475:T489 T497:T511 T519:T533 T541:T555 T563:T577 T585:T599 T607:T621 T629:T643 T651:T665">
      <formula1>"SI,NO"</formula1>
    </dataValidation>
    <dataValidation type="list" allowBlank="1" showInputMessage="1" showErrorMessage="1" sqref="B10 B32 B54 B76 B98 B120 B142 B164 B186 B208 B230 B252 B274 B296 B318">
      <formula1>"1,2,3,4,5,6,7,8,9,10,11,12,13,14,15"</formula1>
    </dataValidation>
    <dataValidation type="list" allowBlank="1" showInputMessage="1" showErrorMessage="1" sqref="O13 O333 O16 O22 O25 O35 O330 O19 O44 O47 O654 O63 O57 O66 O69 O60 O85 O82 O88 O91 O101 O107 O79 O110 O113 O123 O129 O126 O132 O135 O145 O151 O148 O154 O157 O167 O173 O170 O176 O179 O189 O195 O192 O198 O201 O211 O217 O214 O220 O223 O233 O239 O236 O242 O245 O255 O261 O258 O264 O267 O277 O283 O280 O286 O289 O299 O305 O302 O308 O311 O321 O327 O324 O38 O41 O355 O352 O343 O349 O346 O377 O374 O365 O371 O368 O399 O396 O387 O393 O390 O421 O418 O409 O415 O412 O443 O440 O431 O437 O434 O465 O462 O453 O459 O456 O487 O484 O475 O481 O478 O509 O506 O497 O503 O500 O531 O528 O519 O525 O522 O553 O550 O541 O547 O544 O575 O572 O563 O569 O566 O597 O594 O585 O591 O588 O619 O616 O607 O613 O610 O641 O638 O629 O635 O632 O663 O660 O651 O657 O104">
      <formula1>"ACORDE A ITEM 5.2.1 (T.R.),NO ESTÁ ACORDE A ITEM 5.2.1 (T.R.),DESCRIPCIÓN INSUFICIENTE,PENDIENTE POR DESCRIPCIÓN"</formula1>
    </dataValidation>
    <dataValidation type="list" allowBlank="1" showInputMessage="1" showErrorMessage="1" sqref="J35:J49 J211:J225 J189:J203 J233:J247 L167:L181 J79:J93 J57:J71 J167:J181 J145:J159 J255:J269 J123:J137 L13:L27 L101:L115 L35:L49 J13:J27 J321:J335 L189:L203 L431:L445 L145:L159 L453:L467 J629:J643 L651:L665 L79:L93 L57:L71 L629:L643 L123:L137 L211:L225 J277:J291 L233:L247 J299:J313 L255:L269 L277:L291 J343:J357 L299:L313 J365:J379 L321:L335 J387:J401 L343:L357 J409:J423 L365:L379 J431:J445 L387:L401 J453:J467 L409:L423 J475:J489 L475:L489 J497:J511 L497:L511 J519:J533 L519:L533 J541:J555 L541:L555 J563:J577 L563:L577 J585:J599 L585:L599 J607:J621 L607:L621 J651:J665 J101:J115">
      <formula1>",CUMPLE,NO CUMPLE"</formula1>
    </dataValidation>
    <dataValidation type="list" allowBlank="1" showInputMessage="1" showErrorMessage="1" sqref="H38 H19 H13 H22 H25 H79 H41 H60 H44 H47 H16 H63 H57 H66 H69 H663 H85 H82 H88 H91 H651 H657 H654 H660 H35 H123 H129 H126 H132 H135 H145 H151 H148 H154 H157 H167 H173 H170 H176 H179 H189 H195 H192 H198 H201 H211 H217 H214 H220 H223 H233 H239 H236 H242 H245 H255 H261 H258 H264 H267 H277 H283 H280 H286 H289 H299 H305 H302 H308 H311 H321 H327 H324 H330 H333 H343 H349 H346 H352 H355 H365 H371 H368 H374 H377 H387 H393 H390 H396 H399 H409 H415 H412 H418 H421 H431 H437 H434 H440 H443 H453 H459 H456 H462 H465 H475 H481 H478 H484 H487 H497 H503 H500 H506 H509 H519 H525 H522 H528 H531 H541 H547 H544 H550 H553 H563 H569 H566 H572 H575 H585 H591 H588 H594 H597 H607 H613 H610 H616 H619 H629 H635 H632 H638 H641 H110 H107 H113 H101 H104">
      <formula1>"I,C,UT"</formula1>
    </dataValidation>
    <dataValidation type="list" allowBlank="1" showInputMessage="1" showErrorMessage="1" sqref="N13 N333 N16 N22 N25 N35 N330 N19 N44 N47 N654 N63 N57 N66 N69 N60 N85 N82 N88 N91 N101 N107 N79 N110 N113 N123 N129 N126 N132 N135 N145 N151 N148 N154 N157 N167 N173 N170 N176 N179 N189 N195 N192 N198 N201 N211 N217 N214 N220 N223 N233 N239 N236 N242 N245 N255 N261 N258 N264 N267 N277 N283 N280 N286 N289 N299 N305 N302 N308 N311 N321 N327 N324 N38 N41 N355 N352 N343 N349 N346 N377 N374 N365 N371 N368 N399 N396 N387 N393 N390 N421 N418 N409 N415 N412 N443 N440 N431 N437 N434 N465 N462 N453 N459 N456 N487 N484 N475 N481 N478 N509 N506 N497 N503 N500 N531 N528 N519 N525 N522 N553 N550 N541 N547 N544 N575 N572 N563 N569 N566 N597 N594 N585 N591 N588 N619 N616 N607 N613 N610 N641 N638 N629 N635 N632 N663 N660 N651 N657 N104">
      <formula1>"PRESENTÓ CERTIFICADO,NO PRESENTÓ CERTIFICADO"</formula1>
    </dataValidation>
    <dataValidation type="list" allowBlank="1" showInputMessage="1" showErrorMessage="1" sqref="Q13 Q333 Q16 Q22 Q25 Q35 Q41 Q38 Q44 Q47 Q660 Q63 Q57 Q19 Q69 Q79 Q85 Q82 Q88 Q91 Q101 Q107 Q60 Q110 Q113 Q123 Q129 Q126 Q132 Q135 Q145 Q151 Q148 Q154 Q157 Q167 Q173 Q170 Q176 Q179 Q189 Q195 Q192 Q198 Q201 Q211 Q217 Q214 Q220 Q223 Q233 Q239 Q236 Q242 Q245 Q255 Q261 Q258 Q264 Q267 Q277 Q283 Q280 Q286 Q289 Q299 Q305 Q302 Q308 Q311 Q321 Q327 Q324 Q330 Q66 Q355 Q343 Q349 Q346 Q352 Q377 Q365 Q371 Q368 Q374 Q399 Q387 Q393 Q390 Q396 Q421 Q409 Q415 Q412 Q418 Q443 Q431 Q437 Q434 Q440 Q465 Q453 Q459 Q456 Q462 Q487 Q475 Q481 Q478 Q484 Q509 Q497 Q503 Q500 Q506 Q531 Q519 Q525 Q522 Q528 Q553 Q541 Q547 Q544 Q550 Q575 Q563 Q569 Q566 Q572 Q597 Q585 Q591 Q588 Q594 Q619 Q607 Q613 Q610 Q616 Q641 Q629 Q635 Q632 Q638 Q663 Q651 Q657 Q654 Q104">
      <formula1>"SIN OBSERVACIÓN, PENDIENTES POR SUBSANAR, REQUERIMIENTOS SUBSANADOS, NO SUBSANABLE"</formula1>
    </dataValidation>
    <dataValidation type="list" allowBlank="1" showInputMessage="1" showErrorMessage="1" sqref="R13 R333 R16 R22 R25 R35 R41 R38 R44 R47 R660 R63 R57 R66 R69 R79 R85 R82 R88 R91 R101 R107 R60 R110 R113 R123 R129 R126 R132 R135 R145 R151 R148 R154 R157 R167 R173 R170 R176 R179 R189 R195 R192 R198 R201 R211 R217 R214 R220 R223 R233 R239 R236 R242 R245 R255 R261 R258 R264 R267 R277 R283 R280 R286 R289 R299 R305 R302 R308 R311 R321 R327 R324 R330 R19 R355 R343 R349 R346 R352 R377 R365 R371 R368 R374 R399 R387 R393 R390 R396 R421 R409 R415 R412 R418 R443 R431 R437 R434 R440 R465 R453 R459 R456 R462 R487 R475 R481 R478 R484 R509 R497 R503 R500 R506 R531 R519 R525 R522 R528 R553 R541 R547 R544 R550 R575 R563 R569 R566 R572 R597 R585 R591 R588 R594 R619 R607 R613 R610 R616 R641 R629 R635 R632 R638 R663 R651 R657 R654 R104">
      <formula1>"NINGUNO, PENDIENTES, CUMPLEN CON LO SOLICITADO, NO CUMPLEN CON LO SOLICITADO"</formula1>
    </dataValidation>
  </dataValidations>
  <pageMargins left="0.7" right="0.7" top="0.75" bottom="0.75" header="0.3" footer="0.3"/>
  <pageSetup paperSize="9" orientation="portrait" horizontalDpi="4294967292"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O35"/>
  <sheetViews>
    <sheetView workbookViewId="0">
      <selection activeCell="J54" sqref="J54"/>
    </sheetView>
  </sheetViews>
  <sheetFormatPr baseColWidth="10" defaultColWidth="11.42578125" defaultRowHeight="15"/>
  <cols>
    <col min="1" max="1" width="6.42578125" style="20" bestFit="1" customWidth="1"/>
    <col min="2" max="2" width="30.42578125" style="20" bestFit="1" customWidth="1"/>
    <col min="3" max="3" width="16.42578125" style="20" bestFit="1" customWidth="1"/>
    <col min="4" max="4" width="17.42578125" style="20" bestFit="1" customWidth="1"/>
    <col min="5" max="5" width="9.7109375" style="54" customWidth="1"/>
    <col min="6" max="6" width="14.85546875" style="54" customWidth="1"/>
    <col min="7" max="7" width="18" style="54" bestFit="1" customWidth="1"/>
    <col min="8" max="8" width="16.42578125" style="54" bestFit="1" customWidth="1"/>
    <col min="9" max="9" width="17.28515625" style="54" customWidth="1"/>
    <col min="10" max="10" width="20.7109375" style="54" customWidth="1"/>
    <col min="11" max="11" width="16" style="20" customWidth="1"/>
    <col min="12" max="12" width="11.42578125" style="20"/>
    <col min="13" max="13" width="11.42578125" style="37"/>
    <col min="14" max="14" width="38" style="20" customWidth="1"/>
    <col min="15" max="15" width="12.7109375" style="38" bestFit="1" customWidth="1"/>
    <col min="16" max="16384" width="11.42578125" style="20"/>
  </cols>
  <sheetData>
    <row r="1" spans="1:15" ht="24" customHeight="1">
      <c r="A1" s="498" t="s">
        <v>37</v>
      </c>
      <c r="B1" s="498"/>
      <c r="C1" s="498"/>
      <c r="D1" s="498"/>
      <c r="E1" s="498"/>
      <c r="F1" s="498"/>
      <c r="G1" s="498"/>
      <c r="H1" s="498"/>
      <c r="I1" s="498"/>
      <c r="J1" s="498"/>
    </row>
    <row r="2" spans="1:15" s="40" customFormat="1" ht="15.75" customHeight="1">
      <c r="A2" s="39"/>
      <c r="B2" s="39"/>
      <c r="C2" s="39"/>
      <c r="D2" s="39"/>
      <c r="E2" s="39"/>
      <c r="F2" s="39"/>
      <c r="G2" s="39"/>
      <c r="H2" s="39"/>
      <c r="I2" s="39"/>
      <c r="J2" s="39"/>
      <c r="M2" s="41"/>
      <c r="O2" s="42"/>
    </row>
    <row r="3" spans="1:15" ht="15.75" customHeight="1">
      <c r="A3" s="500" t="s">
        <v>24</v>
      </c>
      <c r="B3" s="500" t="s">
        <v>11</v>
      </c>
      <c r="C3" s="501" t="s">
        <v>7</v>
      </c>
      <c r="D3" s="501"/>
      <c r="E3" s="501"/>
      <c r="F3" s="501"/>
      <c r="G3" s="502" t="s">
        <v>8</v>
      </c>
      <c r="H3" s="502"/>
      <c r="I3" s="502"/>
      <c r="J3" s="502"/>
    </row>
    <row r="4" spans="1:15" ht="35.25" customHeight="1">
      <c r="A4" s="500"/>
      <c r="B4" s="500"/>
      <c r="C4" s="43" t="s">
        <v>123</v>
      </c>
      <c r="D4" s="503" t="s">
        <v>124</v>
      </c>
      <c r="E4" s="504"/>
      <c r="F4" s="722">
        <v>0.65</v>
      </c>
      <c r="G4" s="44" t="s">
        <v>42</v>
      </c>
      <c r="H4" s="505" t="s">
        <v>132</v>
      </c>
      <c r="I4" s="506"/>
      <c r="J4" s="723">
        <f>+'5.2.2 EXPERIENCIA ESPEC'!N6*3</f>
        <v>545840478</v>
      </c>
    </row>
    <row r="5" spans="1:15" s="23" customFormat="1" ht="27.75" customHeight="1">
      <c r="A5" s="500"/>
      <c r="B5" s="500"/>
      <c r="C5" s="43" t="s">
        <v>9</v>
      </c>
      <c r="D5" s="43" t="s">
        <v>10</v>
      </c>
      <c r="E5" s="43" t="s">
        <v>2</v>
      </c>
      <c r="F5" s="43" t="s">
        <v>65</v>
      </c>
      <c r="G5" s="46" t="s">
        <v>5</v>
      </c>
      <c r="H5" s="46" t="s">
        <v>6</v>
      </c>
      <c r="I5" s="46" t="s">
        <v>2</v>
      </c>
      <c r="J5" s="46" t="s">
        <v>65</v>
      </c>
      <c r="M5" s="499" t="s">
        <v>99</v>
      </c>
      <c r="N5" s="499"/>
      <c r="O5" s="47" t="s">
        <v>98</v>
      </c>
    </row>
    <row r="6" spans="1:15" s="23" customFormat="1" ht="15.75">
      <c r="A6" s="48">
        <f>IF('1_ENTREGA'!A8="","",'1_ENTREGA'!A8)</f>
        <v>1</v>
      </c>
      <c r="B6" s="49" t="str">
        <f t="shared" ref="B6:B19" si="0">IF(A6="","",VLOOKUP(A6,LISTA_OFERENTES,2,FALSE))</f>
        <v>SERVISEL S.A.S</v>
      </c>
      <c r="C6" s="724">
        <v>731664444</v>
      </c>
      <c r="D6" s="725">
        <v>1124289282</v>
      </c>
      <c r="E6" s="307">
        <f>C6/D6</f>
        <v>0.65077952419722529</v>
      </c>
      <c r="F6" s="50" t="str">
        <f t="shared" ref="F6:F35" si="1">IF(B6="","",IF(E6&lt;=$F$4,"CUMPLE","NO CUMPLE"))</f>
        <v>NO CUMPLE</v>
      </c>
      <c r="G6" s="726">
        <v>1044139970</v>
      </c>
      <c r="H6" s="726">
        <v>480929421</v>
      </c>
      <c r="I6" s="45">
        <f>G6-H6</f>
        <v>563210549</v>
      </c>
      <c r="J6" s="50" t="str">
        <f>IF(B6="","",IF(I6="","NO CUMPLE",IF(I6&gt;=$J$4,"CUMPLE","NO CUMPLE")))</f>
        <v>CUMPLE</v>
      </c>
      <c r="M6" s="51">
        <v>1</v>
      </c>
      <c r="N6" s="52" t="str">
        <f t="shared" ref="N6:N19" si="2">VLOOKUP(M6,LISTA_OFERENTES,2,FALSE)</f>
        <v>SERVISEL S.A.S</v>
      </c>
      <c r="O6" s="53" t="str">
        <f t="shared" ref="O6:O35" si="3">IF(OR(F6="NO CUMPLE",J6="NO CUMPLE"),"NH","H")</f>
        <v>NH</v>
      </c>
    </row>
    <row r="7" spans="1:15" s="23" customFormat="1" ht="31.5">
      <c r="A7" s="48">
        <f>IF('1_ENTREGA'!A9="","",'1_ENTREGA'!A9)</f>
        <v>2</v>
      </c>
      <c r="B7" s="49" t="str">
        <f t="shared" si="0"/>
        <v>FRISSON TECHNOLOGIES S.A.S</v>
      </c>
      <c r="C7" s="725">
        <v>867240847</v>
      </c>
      <c r="D7" s="725">
        <v>1458457390</v>
      </c>
      <c r="E7" s="150">
        <f t="shared" ref="E7:E35" si="4">C7/D7</f>
        <v>0.59462885439525937</v>
      </c>
      <c r="F7" s="50" t="str">
        <f t="shared" si="1"/>
        <v>CUMPLE</v>
      </c>
      <c r="G7" s="726">
        <v>1406576988</v>
      </c>
      <c r="H7" s="726">
        <v>825440847</v>
      </c>
      <c r="I7" s="45">
        <f t="shared" ref="I7:I35" si="5">G7-H7</f>
        <v>581136141</v>
      </c>
      <c r="J7" s="50" t="str">
        <f t="shared" ref="J7:J35" si="6">IF(B7="","",IF(I7="","NO CUMPLE",IF(I7&gt;=$J$4,"CUMPLE","NO CUMPLE")))</f>
        <v>CUMPLE</v>
      </c>
      <c r="M7" s="51">
        <v>2</v>
      </c>
      <c r="N7" s="52" t="str">
        <f t="shared" si="2"/>
        <v>FRISSON TECHNOLOGIES S.A.S</v>
      </c>
      <c r="O7" s="53" t="str">
        <f t="shared" si="3"/>
        <v>H</v>
      </c>
    </row>
    <row r="8" spans="1:15" s="23" customFormat="1" ht="15.75">
      <c r="A8" s="48">
        <f>IF('1_ENTREGA'!A10="","",'1_ENTREGA'!A10)</f>
        <v>3</v>
      </c>
      <c r="B8" s="49" t="str">
        <f t="shared" si="0"/>
        <v>SEGURIDAD ATLAS LTDA.</v>
      </c>
      <c r="C8" s="724">
        <v>65194499000</v>
      </c>
      <c r="D8" s="724">
        <v>109409000000</v>
      </c>
      <c r="E8" s="150">
        <f t="shared" si="4"/>
        <v>0.59587875768903842</v>
      </c>
      <c r="F8" s="50" t="str">
        <f t="shared" si="1"/>
        <v>CUMPLE</v>
      </c>
      <c r="G8" s="727">
        <v>63080422000</v>
      </c>
      <c r="H8" s="727">
        <v>41622455000</v>
      </c>
      <c r="I8" s="308">
        <f t="shared" si="5"/>
        <v>21457967000</v>
      </c>
      <c r="J8" s="50" t="str">
        <f t="shared" si="6"/>
        <v>CUMPLE</v>
      </c>
      <c r="M8" s="51">
        <v>3</v>
      </c>
      <c r="N8" s="52" t="str">
        <f t="shared" si="2"/>
        <v>SEGURIDAD ATLAS LTDA.</v>
      </c>
      <c r="O8" s="53" t="str">
        <f t="shared" si="3"/>
        <v>H</v>
      </c>
    </row>
    <row r="9" spans="1:15" s="23" customFormat="1" ht="25.5" customHeight="1">
      <c r="A9" s="48">
        <f>IF('1_ENTREGA'!A11="","",'1_ENTREGA'!A11)</f>
        <v>4</v>
      </c>
      <c r="B9" s="49" t="str">
        <f t="shared" si="0"/>
        <v>SECURITY SHOPS LTDA</v>
      </c>
      <c r="C9" s="724">
        <v>4461299566</v>
      </c>
      <c r="D9" s="724">
        <v>7671146156</v>
      </c>
      <c r="E9" s="150">
        <f t="shared" si="4"/>
        <v>0.58156883929405867</v>
      </c>
      <c r="F9" s="50" t="str">
        <f t="shared" si="1"/>
        <v>CUMPLE</v>
      </c>
      <c r="G9" s="726">
        <v>7457138584</v>
      </c>
      <c r="H9" s="726">
        <v>3295911488</v>
      </c>
      <c r="I9" s="45">
        <f t="shared" si="5"/>
        <v>4161227096</v>
      </c>
      <c r="J9" s="50" t="str">
        <f t="shared" si="6"/>
        <v>CUMPLE</v>
      </c>
      <c r="M9" s="51">
        <v>4</v>
      </c>
      <c r="N9" s="52" t="str">
        <f t="shared" si="2"/>
        <v>SECURITY SHOPS LTDA</v>
      </c>
      <c r="O9" s="53" t="str">
        <f t="shared" si="3"/>
        <v>H</v>
      </c>
    </row>
    <row r="10" spans="1:15" s="23" customFormat="1" ht="25.5" customHeight="1">
      <c r="A10" s="48">
        <f>IF('1_ENTREGA'!A12="","",'1_ENTREGA'!A12)</f>
        <v>5</v>
      </c>
      <c r="B10" s="49" t="str">
        <f t="shared" si="0"/>
        <v>CYS TECNOLOGIA SAS</v>
      </c>
      <c r="C10" s="724">
        <v>6025467000</v>
      </c>
      <c r="D10" s="724">
        <v>12043369000</v>
      </c>
      <c r="E10" s="150">
        <f t="shared" si="4"/>
        <v>0.50031407324644794</v>
      </c>
      <c r="F10" s="50" t="str">
        <f t="shared" si="1"/>
        <v>CUMPLE</v>
      </c>
      <c r="G10" s="726">
        <v>9895556000</v>
      </c>
      <c r="H10" s="726">
        <v>4402456000</v>
      </c>
      <c r="I10" s="45">
        <f t="shared" si="5"/>
        <v>5493100000</v>
      </c>
      <c r="J10" s="50" t="str">
        <f t="shared" si="6"/>
        <v>CUMPLE</v>
      </c>
      <c r="M10" s="51">
        <v>5</v>
      </c>
      <c r="N10" s="52" t="str">
        <f t="shared" si="2"/>
        <v>CYS TECNOLOGIA SAS</v>
      </c>
      <c r="O10" s="53" t="str">
        <f t="shared" si="3"/>
        <v>H</v>
      </c>
    </row>
    <row r="11" spans="1:15" s="23" customFormat="1" ht="25.5" hidden="1" customHeight="1">
      <c r="A11" s="48">
        <f>IF('1_ENTREGA'!A13="","",'1_ENTREGA'!A13)</f>
        <v>6</v>
      </c>
      <c r="B11" s="49" t="str">
        <f t="shared" si="0"/>
        <v>F</v>
      </c>
      <c r="C11" s="725"/>
      <c r="D11" s="725"/>
      <c r="E11" s="150" t="e">
        <f t="shared" si="4"/>
        <v>#DIV/0!</v>
      </c>
      <c r="F11" s="50" t="e">
        <f t="shared" si="1"/>
        <v>#DIV/0!</v>
      </c>
      <c r="G11" s="726"/>
      <c r="H11" s="726"/>
      <c r="I11" s="45">
        <f t="shared" si="5"/>
        <v>0</v>
      </c>
      <c r="J11" s="50" t="str">
        <f t="shared" si="6"/>
        <v>NO CUMPLE</v>
      </c>
      <c r="M11" s="51">
        <v>6</v>
      </c>
      <c r="N11" s="52" t="str">
        <f t="shared" si="2"/>
        <v>F</v>
      </c>
      <c r="O11" s="53" t="e">
        <f t="shared" si="3"/>
        <v>#DIV/0!</v>
      </c>
    </row>
    <row r="12" spans="1:15" s="23" customFormat="1" ht="32.25" hidden="1" customHeight="1">
      <c r="A12" s="48">
        <f>IF('1_ENTREGA'!A14="","",'1_ENTREGA'!A14)</f>
        <v>7</v>
      </c>
      <c r="B12" s="49" t="str">
        <f t="shared" si="0"/>
        <v>G</v>
      </c>
      <c r="C12" s="95"/>
      <c r="D12" s="95"/>
      <c r="E12" s="150" t="e">
        <f t="shared" si="4"/>
        <v>#DIV/0!</v>
      </c>
      <c r="F12" s="50" t="e">
        <f t="shared" si="1"/>
        <v>#DIV/0!</v>
      </c>
      <c r="G12" s="96"/>
      <c r="H12" s="96"/>
      <c r="I12" s="45">
        <f t="shared" si="5"/>
        <v>0</v>
      </c>
      <c r="J12" s="50" t="str">
        <f t="shared" si="6"/>
        <v>NO CUMPLE</v>
      </c>
      <c r="M12" s="51">
        <v>7</v>
      </c>
      <c r="N12" s="52" t="str">
        <f t="shared" si="2"/>
        <v>G</v>
      </c>
      <c r="O12" s="53" t="e">
        <f t="shared" si="3"/>
        <v>#DIV/0!</v>
      </c>
    </row>
    <row r="13" spans="1:15" s="23" customFormat="1" ht="25.5" hidden="1" customHeight="1">
      <c r="A13" s="48">
        <f>IF('1_ENTREGA'!A15="","",'1_ENTREGA'!A15)</f>
        <v>8</v>
      </c>
      <c r="B13" s="49" t="str">
        <f t="shared" si="0"/>
        <v>H</v>
      </c>
      <c r="C13" s="95"/>
      <c r="D13" s="95"/>
      <c r="E13" s="150" t="e">
        <f t="shared" si="4"/>
        <v>#DIV/0!</v>
      </c>
      <c r="F13" s="50" t="e">
        <f t="shared" si="1"/>
        <v>#DIV/0!</v>
      </c>
      <c r="G13" s="96"/>
      <c r="H13" s="96"/>
      <c r="I13" s="45">
        <f t="shared" si="5"/>
        <v>0</v>
      </c>
      <c r="J13" s="50" t="str">
        <f t="shared" si="6"/>
        <v>NO CUMPLE</v>
      </c>
      <c r="M13" s="51">
        <v>8</v>
      </c>
      <c r="N13" s="52" t="str">
        <f t="shared" si="2"/>
        <v>H</v>
      </c>
      <c r="O13" s="53" t="e">
        <f t="shared" si="3"/>
        <v>#DIV/0!</v>
      </c>
    </row>
    <row r="14" spans="1:15" s="23" customFormat="1" ht="25.5" hidden="1" customHeight="1">
      <c r="A14" s="48">
        <f>IF('1_ENTREGA'!A16="","",'1_ENTREGA'!A16)</f>
        <v>9</v>
      </c>
      <c r="B14" s="49" t="str">
        <f t="shared" si="0"/>
        <v>I</v>
      </c>
      <c r="C14" s="95"/>
      <c r="D14" s="95"/>
      <c r="E14" s="150" t="e">
        <f t="shared" si="4"/>
        <v>#DIV/0!</v>
      </c>
      <c r="F14" s="50" t="e">
        <f t="shared" si="1"/>
        <v>#DIV/0!</v>
      </c>
      <c r="G14" s="96"/>
      <c r="H14" s="96"/>
      <c r="I14" s="45">
        <f t="shared" si="5"/>
        <v>0</v>
      </c>
      <c r="J14" s="50" t="str">
        <f t="shared" si="6"/>
        <v>NO CUMPLE</v>
      </c>
      <c r="M14" s="51">
        <v>9</v>
      </c>
      <c r="N14" s="52" t="str">
        <f t="shared" si="2"/>
        <v>I</v>
      </c>
      <c r="O14" s="53" t="e">
        <f t="shared" si="3"/>
        <v>#DIV/0!</v>
      </c>
    </row>
    <row r="15" spans="1:15" s="23" customFormat="1" ht="25.5" hidden="1" customHeight="1">
      <c r="A15" s="48">
        <f>IF('1_ENTREGA'!A17="","",'1_ENTREGA'!A17)</f>
        <v>10</v>
      </c>
      <c r="B15" s="49" t="str">
        <f t="shared" si="0"/>
        <v>J</v>
      </c>
      <c r="C15" s="95"/>
      <c r="D15" s="95"/>
      <c r="E15" s="150" t="e">
        <f t="shared" si="4"/>
        <v>#DIV/0!</v>
      </c>
      <c r="F15" s="50" t="e">
        <f t="shared" si="1"/>
        <v>#DIV/0!</v>
      </c>
      <c r="G15" s="96"/>
      <c r="H15" s="96"/>
      <c r="I15" s="45">
        <f t="shared" si="5"/>
        <v>0</v>
      </c>
      <c r="J15" s="50" t="str">
        <f t="shared" si="6"/>
        <v>NO CUMPLE</v>
      </c>
      <c r="M15" s="51">
        <v>10</v>
      </c>
      <c r="N15" s="52" t="str">
        <f t="shared" si="2"/>
        <v>J</v>
      </c>
      <c r="O15" s="53" t="e">
        <f t="shared" si="3"/>
        <v>#DIV/0!</v>
      </c>
    </row>
    <row r="16" spans="1:15" s="23" customFormat="1" ht="32.25" hidden="1" customHeight="1">
      <c r="A16" s="48">
        <f>IF('1_ENTREGA'!A18="","",'1_ENTREGA'!A18)</f>
        <v>11</v>
      </c>
      <c r="B16" s="49" t="str">
        <f t="shared" si="0"/>
        <v>K</v>
      </c>
      <c r="C16" s="95"/>
      <c r="D16" s="95"/>
      <c r="E16" s="150" t="e">
        <f t="shared" si="4"/>
        <v>#DIV/0!</v>
      </c>
      <c r="F16" s="50" t="e">
        <f t="shared" si="1"/>
        <v>#DIV/0!</v>
      </c>
      <c r="G16" s="96"/>
      <c r="H16" s="96"/>
      <c r="I16" s="45">
        <f t="shared" si="5"/>
        <v>0</v>
      </c>
      <c r="J16" s="50" t="str">
        <f t="shared" si="6"/>
        <v>NO CUMPLE</v>
      </c>
      <c r="M16" s="51">
        <v>11</v>
      </c>
      <c r="N16" s="52" t="str">
        <f t="shared" si="2"/>
        <v>K</v>
      </c>
      <c r="O16" s="53" t="e">
        <f t="shared" si="3"/>
        <v>#DIV/0!</v>
      </c>
    </row>
    <row r="17" spans="1:15" s="23" customFormat="1" ht="25.5" hidden="1" customHeight="1">
      <c r="A17" s="48">
        <f>IF('1_ENTREGA'!A19="","",'1_ENTREGA'!A19)</f>
        <v>12</v>
      </c>
      <c r="B17" s="49" t="str">
        <f t="shared" si="0"/>
        <v>L</v>
      </c>
      <c r="C17" s="95"/>
      <c r="D17" s="95"/>
      <c r="E17" s="150" t="e">
        <f t="shared" si="4"/>
        <v>#DIV/0!</v>
      </c>
      <c r="F17" s="50" t="e">
        <f t="shared" si="1"/>
        <v>#DIV/0!</v>
      </c>
      <c r="G17" s="96"/>
      <c r="H17" s="96"/>
      <c r="I17" s="45">
        <f t="shared" si="5"/>
        <v>0</v>
      </c>
      <c r="J17" s="50" t="str">
        <f t="shared" si="6"/>
        <v>NO CUMPLE</v>
      </c>
      <c r="M17" s="51">
        <v>12</v>
      </c>
      <c r="N17" s="52" t="str">
        <f t="shared" si="2"/>
        <v>L</v>
      </c>
      <c r="O17" s="53" t="e">
        <f t="shared" si="3"/>
        <v>#DIV/0!</v>
      </c>
    </row>
    <row r="18" spans="1:15" s="23" customFormat="1" ht="25.5" hidden="1" customHeight="1">
      <c r="A18" s="48">
        <f>IF('1_ENTREGA'!A20="","",'1_ENTREGA'!A20)</f>
        <v>13</v>
      </c>
      <c r="B18" s="49" t="str">
        <f t="shared" si="0"/>
        <v>M</v>
      </c>
      <c r="C18" s="95"/>
      <c r="D18" s="95"/>
      <c r="E18" s="150" t="e">
        <f t="shared" si="4"/>
        <v>#DIV/0!</v>
      </c>
      <c r="F18" s="50" t="e">
        <f t="shared" si="1"/>
        <v>#DIV/0!</v>
      </c>
      <c r="G18" s="96"/>
      <c r="H18" s="96"/>
      <c r="I18" s="45">
        <f t="shared" si="5"/>
        <v>0</v>
      </c>
      <c r="J18" s="50" t="str">
        <f t="shared" si="6"/>
        <v>NO CUMPLE</v>
      </c>
      <c r="M18" s="51">
        <v>13</v>
      </c>
      <c r="N18" s="52" t="str">
        <f t="shared" si="2"/>
        <v>M</v>
      </c>
      <c r="O18" s="53" t="e">
        <f t="shared" si="3"/>
        <v>#DIV/0!</v>
      </c>
    </row>
    <row r="19" spans="1:15" s="23" customFormat="1" ht="25.5" hidden="1" customHeight="1">
      <c r="A19" s="48">
        <f>IF('1_ENTREGA'!A21="","",'1_ENTREGA'!A21)</f>
        <v>14</v>
      </c>
      <c r="B19" s="49" t="str">
        <f t="shared" si="0"/>
        <v>N</v>
      </c>
      <c r="C19" s="95"/>
      <c r="D19" s="95"/>
      <c r="E19" s="150" t="e">
        <f t="shared" si="4"/>
        <v>#DIV/0!</v>
      </c>
      <c r="F19" s="50" t="e">
        <f t="shared" si="1"/>
        <v>#DIV/0!</v>
      </c>
      <c r="G19" s="96"/>
      <c r="H19" s="96"/>
      <c r="I19" s="45">
        <f t="shared" si="5"/>
        <v>0</v>
      </c>
      <c r="J19" s="50" t="str">
        <f t="shared" si="6"/>
        <v>NO CUMPLE</v>
      </c>
      <c r="M19" s="51">
        <v>14</v>
      </c>
      <c r="N19" s="52" t="str">
        <f t="shared" si="2"/>
        <v>N</v>
      </c>
      <c r="O19" s="53" t="e">
        <f t="shared" si="3"/>
        <v>#DIV/0!</v>
      </c>
    </row>
    <row r="20" spans="1:15" s="23" customFormat="1" ht="25.5" hidden="1" customHeight="1">
      <c r="A20" s="48">
        <f>IF('1_ENTREGA'!A22="","",'1_ENTREGA'!A22)</f>
        <v>15</v>
      </c>
      <c r="B20" s="49" t="str">
        <f t="shared" ref="B20:B35" si="7">IF(A20="","",VLOOKUP(A20,LISTA_OFERENTES,2,FALSE))</f>
        <v>Ñ</v>
      </c>
      <c r="C20" s="95"/>
      <c r="D20" s="95"/>
      <c r="E20" s="150" t="e">
        <f t="shared" si="4"/>
        <v>#DIV/0!</v>
      </c>
      <c r="F20" s="50" t="e">
        <f t="shared" si="1"/>
        <v>#DIV/0!</v>
      </c>
      <c r="G20" s="96"/>
      <c r="H20" s="96"/>
      <c r="I20" s="45">
        <f t="shared" si="5"/>
        <v>0</v>
      </c>
      <c r="J20" s="50" t="str">
        <f t="shared" si="6"/>
        <v>NO CUMPLE</v>
      </c>
      <c r="M20" s="51">
        <v>15</v>
      </c>
      <c r="N20" s="52" t="str">
        <f t="shared" ref="N20:N35" si="8">VLOOKUP(M20,LISTA_OFERENTES,2,FALSE)</f>
        <v>Ñ</v>
      </c>
      <c r="O20" s="53" t="e">
        <f t="shared" si="3"/>
        <v>#DIV/0!</v>
      </c>
    </row>
    <row r="21" spans="1:15" s="23" customFormat="1" ht="25.5" hidden="1" customHeight="1">
      <c r="A21" s="48">
        <f>IF('1_ENTREGA'!A23="","",'1_ENTREGA'!A23)</f>
        <v>16</v>
      </c>
      <c r="B21" s="49" t="str">
        <f t="shared" si="7"/>
        <v>O1</v>
      </c>
      <c r="C21" s="95"/>
      <c r="D21" s="95"/>
      <c r="E21" s="150" t="e">
        <f t="shared" si="4"/>
        <v>#DIV/0!</v>
      </c>
      <c r="F21" s="50" t="e">
        <f t="shared" si="1"/>
        <v>#DIV/0!</v>
      </c>
      <c r="G21" s="96"/>
      <c r="H21" s="96"/>
      <c r="I21" s="45">
        <f t="shared" si="5"/>
        <v>0</v>
      </c>
      <c r="J21" s="50" t="str">
        <f t="shared" si="6"/>
        <v>NO CUMPLE</v>
      </c>
      <c r="M21" s="51">
        <v>16</v>
      </c>
      <c r="N21" s="52" t="str">
        <f t="shared" si="8"/>
        <v>O1</v>
      </c>
      <c r="O21" s="53" t="e">
        <f t="shared" si="3"/>
        <v>#DIV/0!</v>
      </c>
    </row>
    <row r="22" spans="1:15" s="23" customFormat="1" ht="25.5" hidden="1" customHeight="1">
      <c r="A22" s="48">
        <f>IF('1_ENTREGA'!A24="","",'1_ENTREGA'!A24)</f>
        <v>17</v>
      </c>
      <c r="B22" s="49" t="str">
        <f t="shared" si="7"/>
        <v>O2</v>
      </c>
      <c r="C22" s="193"/>
      <c r="D22" s="193"/>
      <c r="E22" s="150" t="e">
        <f t="shared" si="4"/>
        <v>#DIV/0!</v>
      </c>
      <c r="F22" s="50" t="e">
        <f t="shared" si="1"/>
        <v>#DIV/0!</v>
      </c>
      <c r="G22" s="194"/>
      <c r="H22" s="194"/>
      <c r="I22" s="45">
        <f t="shared" si="5"/>
        <v>0</v>
      </c>
      <c r="J22" s="50" t="str">
        <f t="shared" si="6"/>
        <v>NO CUMPLE</v>
      </c>
      <c r="M22" s="51">
        <v>17</v>
      </c>
      <c r="N22" s="52" t="str">
        <f t="shared" si="8"/>
        <v>O2</v>
      </c>
      <c r="O22" s="53" t="e">
        <f t="shared" si="3"/>
        <v>#DIV/0!</v>
      </c>
    </row>
    <row r="23" spans="1:15" s="23" customFormat="1" ht="25.5" hidden="1" customHeight="1">
      <c r="A23" s="48">
        <f>IF('1_ENTREGA'!A25="","",'1_ENTREGA'!A25)</f>
        <v>18</v>
      </c>
      <c r="B23" s="49" t="str">
        <f t="shared" si="7"/>
        <v>O3</v>
      </c>
      <c r="C23" s="193"/>
      <c r="D23" s="193"/>
      <c r="E23" s="150" t="e">
        <f t="shared" si="4"/>
        <v>#DIV/0!</v>
      </c>
      <c r="F23" s="50" t="e">
        <f t="shared" si="1"/>
        <v>#DIV/0!</v>
      </c>
      <c r="G23" s="194"/>
      <c r="H23" s="194"/>
      <c r="I23" s="45">
        <f t="shared" si="5"/>
        <v>0</v>
      </c>
      <c r="J23" s="50" t="str">
        <f t="shared" si="6"/>
        <v>NO CUMPLE</v>
      </c>
      <c r="M23" s="51">
        <v>18</v>
      </c>
      <c r="N23" s="52" t="str">
        <f t="shared" si="8"/>
        <v>O3</v>
      </c>
      <c r="O23" s="53" t="e">
        <f t="shared" si="3"/>
        <v>#DIV/0!</v>
      </c>
    </row>
    <row r="24" spans="1:15" s="23" customFormat="1" ht="25.5" hidden="1" customHeight="1">
      <c r="A24" s="48">
        <f>IF('1_ENTREGA'!A26="","",'1_ENTREGA'!A26)</f>
        <v>19</v>
      </c>
      <c r="B24" s="49" t="str">
        <f t="shared" si="7"/>
        <v>O4</v>
      </c>
      <c r="C24" s="193"/>
      <c r="D24" s="193"/>
      <c r="E24" s="150" t="e">
        <f t="shared" si="4"/>
        <v>#DIV/0!</v>
      </c>
      <c r="F24" s="50" t="e">
        <f t="shared" si="1"/>
        <v>#DIV/0!</v>
      </c>
      <c r="G24" s="194"/>
      <c r="H24" s="194"/>
      <c r="I24" s="45">
        <f t="shared" si="5"/>
        <v>0</v>
      </c>
      <c r="J24" s="50" t="str">
        <f t="shared" si="6"/>
        <v>NO CUMPLE</v>
      </c>
      <c r="M24" s="51">
        <v>19</v>
      </c>
      <c r="N24" s="52" t="str">
        <f t="shared" si="8"/>
        <v>O4</v>
      </c>
      <c r="O24" s="53" t="e">
        <f t="shared" si="3"/>
        <v>#DIV/0!</v>
      </c>
    </row>
    <row r="25" spans="1:15" s="23" customFormat="1" ht="25.5" hidden="1" customHeight="1">
      <c r="A25" s="48">
        <f>IF('1_ENTREGA'!A27="","",'1_ENTREGA'!A27)</f>
        <v>20</v>
      </c>
      <c r="B25" s="49" t="str">
        <f t="shared" si="7"/>
        <v>O5</v>
      </c>
      <c r="C25" s="193"/>
      <c r="D25" s="193"/>
      <c r="E25" s="150" t="e">
        <f t="shared" si="4"/>
        <v>#DIV/0!</v>
      </c>
      <c r="F25" s="50" t="e">
        <f t="shared" si="1"/>
        <v>#DIV/0!</v>
      </c>
      <c r="G25" s="194"/>
      <c r="H25" s="194"/>
      <c r="I25" s="45">
        <f t="shared" si="5"/>
        <v>0</v>
      </c>
      <c r="J25" s="50" t="str">
        <f t="shared" si="6"/>
        <v>NO CUMPLE</v>
      </c>
      <c r="M25" s="51">
        <v>20</v>
      </c>
      <c r="N25" s="52" t="str">
        <f t="shared" si="8"/>
        <v>O5</v>
      </c>
      <c r="O25" s="53" t="e">
        <f t="shared" si="3"/>
        <v>#DIV/0!</v>
      </c>
    </row>
    <row r="26" spans="1:15" s="23" customFormat="1" ht="25.5" hidden="1" customHeight="1">
      <c r="A26" s="48">
        <f>IF('1_ENTREGA'!A28="","",'1_ENTREGA'!A28)</f>
        <v>21</v>
      </c>
      <c r="B26" s="49" t="str">
        <f t="shared" si="7"/>
        <v>O6</v>
      </c>
      <c r="C26" s="193"/>
      <c r="D26" s="193"/>
      <c r="E26" s="150" t="e">
        <f t="shared" si="4"/>
        <v>#DIV/0!</v>
      </c>
      <c r="F26" s="50" t="e">
        <f t="shared" si="1"/>
        <v>#DIV/0!</v>
      </c>
      <c r="G26" s="194"/>
      <c r="H26" s="194"/>
      <c r="I26" s="45">
        <f t="shared" si="5"/>
        <v>0</v>
      </c>
      <c r="J26" s="50" t="str">
        <f t="shared" si="6"/>
        <v>NO CUMPLE</v>
      </c>
      <c r="M26" s="51">
        <v>21</v>
      </c>
      <c r="N26" s="52" t="str">
        <f t="shared" si="8"/>
        <v>O6</v>
      </c>
      <c r="O26" s="53" t="e">
        <f t="shared" si="3"/>
        <v>#DIV/0!</v>
      </c>
    </row>
    <row r="27" spans="1:15" s="23" customFormat="1" ht="25.5" hidden="1" customHeight="1">
      <c r="A27" s="48">
        <f>IF('1_ENTREGA'!A29="","",'1_ENTREGA'!A29)</f>
        <v>22</v>
      </c>
      <c r="B27" s="49" t="str">
        <f t="shared" si="7"/>
        <v>O7</v>
      </c>
      <c r="C27" s="193"/>
      <c r="D27" s="193"/>
      <c r="E27" s="150" t="e">
        <f t="shared" si="4"/>
        <v>#DIV/0!</v>
      </c>
      <c r="F27" s="50" t="e">
        <f t="shared" si="1"/>
        <v>#DIV/0!</v>
      </c>
      <c r="G27" s="194"/>
      <c r="H27" s="194"/>
      <c r="I27" s="45">
        <f t="shared" si="5"/>
        <v>0</v>
      </c>
      <c r="J27" s="50" t="str">
        <f t="shared" si="6"/>
        <v>NO CUMPLE</v>
      </c>
      <c r="M27" s="51">
        <v>22</v>
      </c>
      <c r="N27" s="52" t="str">
        <f t="shared" si="8"/>
        <v>O7</v>
      </c>
      <c r="O27" s="53" t="e">
        <f t="shared" si="3"/>
        <v>#DIV/0!</v>
      </c>
    </row>
    <row r="28" spans="1:15" s="23" customFormat="1" ht="25.5" hidden="1" customHeight="1">
      <c r="A28" s="48">
        <f>IF('1_ENTREGA'!A30="","",'1_ENTREGA'!A30)</f>
        <v>23</v>
      </c>
      <c r="B28" s="49" t="str">
        <f t="shared" si="7"/>
        <v>O8</v>
      </c>
      <c r="C28" s="193"/>
      <c r="D28" s="193"/>
      <c r="E28" s="150" t="e">
        <f t="shared" si="4"/>
        <v>#DIV/0!</v>
      </c>
      <c r="F28" s="50" t="e">
        <f t="shared" si="1"/>
        <v>#DIV/0!</v>
      </c>
      <c r="G28" s="194"/>
      <c r="H28" s="194"/>
      <c r="I28" s="45">
        <f t="shared" si="5"/>
        <v>0</v>
      </c>
      <c r="J28" s="50" t="str">
        <f t="shared" si="6"/>
        <v>NO CUMPLE</v>
      </c>
      <c r="M28" s="51">
        <v>23</v>
      </c>
      <c r="N28" s="52" t="str">
        <f t="shared" si="8"/>
        <v>O8</v>
      </c>
      <c r="O28" s="53" t="e">
        <f t="shared" si="3"/>
        <v>#DIV/0!</v>
      </c>
    </row>
    <row r="29" spans="1:15" s="23" customFormat="1" ht="25.5" hidden="1" customHeight="1">
      <c r="A29" s="48">
        <f>IF('1_ENTREGA'!A31="","",'1_ENTREGA'!A31)</f>
        <v>24</v>
      </c>
      <c r="B29" s="49" t="str">
        <f t="shared" si="7"/>
        <v>O9</v>
      </c>
      <c r="C29" s="193"/>
      <c r="D29" s="193"/>
      <c r="E29" s="150" t="e">
        <f t="shared" si="4"/>
        <v>#DIV/0!</v>
      </c>
      <c r="F29" s="50" t="e">
        <f t="shared" si="1"/>
        <v>#DIV/0!</v>
      </c>
      <c r="G29" s="194"/>
      <c r="H29" s="194"/>
      <c r="I29" s="45">
        <f t="shared" si="5"/>
        <v>0</v>
      </c>
      <c r="J29" s="50" t="str">
        <f t="shared" si="6"/>
        <v>NO CUMPLE</v>
      </c>
      <c r="M29" s="51">
        <v>24</v>
      </c>
      <c r="N29" s="52" t="str">
        <f t="shared" si="8"/>
        <v>O9</v>
      </c>
      <c r="O29" s="53" t="e">
        <f t="shared" si="3"/>
        <v>#DIV/0!</v>
      </c>
    </row>
    <row r="30" spans="1:15" s="23" customFormat="1" ht="25.5" hidden="1" customHeight="1">
      <c r="A30" s="48">
        <f>IF('1_ENTREGA'!A32="","",'1_ENTREGA'!A32)</f>
        <v>25</v>
      </c>
      <c r="B30" s="49" t="str">
        <f t="shared" si="7"/>
        <v>O10</v>
      </c>
      <c r="C30" s="193"/>
      <c r="D30" s="193"/>
      <c r="E30" s="150" t="e">
        <f t="shared" si="4"/>
        <v>#DIV/0!</v>
      </c>
      <c r="F30" s="50" t="e">
        <f t="shared" si="1"/>
        <v>#DIV/0!</v>
      </c>
      <c r="G30" s="194"/>
      <c r="H30" s="194"/>
      <c r="I30" s="45">
        <f t="shared" si="5"/>
        <v>0</v>
      </c>
      <c r="J30" s="50" t="str">
        <f t="shared" si="6"/>
        <v>NO CUMPLE</v>
      </c>
      <c r="M30" s="51">
        <v>25</v>
      </c>
      <c r="N30" s="52" t="str">
        <f t="shared" si="8"/>
        <v>O10</v>
      </c>
      <c r="O30" s="53" t="e">
        <f t="shared" si="3"/>
        <v>#DIV/0!</v>
      </c>
    </row>
    <row r="31" spans="1:15" s="23" customFormat="1" ht="25.5" hidden="1" customHeight="1">
      <c r="A31" s="48">
        <f>IF('1_ENTREGA'!A33="","",'1_ENTREGA'!A33)</f>
        <v>26</v>
      </c>
      <c r="B31" s="49" t="str">
        <f t="shared" si="7"/>
        <v>O11</v>
      </c>
      <c r="C31" s="193"/>
      <c r="D31" s="193"/>
      <c r="E31" s="150" t="e">
        <f t="shared" si="4"/>
        <v>#DIV/0!</v>
      </c>
      <c r="F31" s="50" t="e">
        <f t="shared" si="1"/>
        <v>#DIV/0!</v>
      </c>
      <c r="G31" s="194"/>
      <c r="H31" s="194"/>
      <c r="I31" s="45">
        <f t="shared" si="5"/>
        <v>0</v>
      </c>
      <c r="J31" s="50" t="str">
        <f t="shared" si="6"/>
        <v>NO CUMPLE</v>
      </c>
      <c r="M31" s="51">
        <v>26</v>
      </c>
      <c r="N31" s="52" t="str">
        <f t="shared" si="8"/>
        <v>O11</v>
      </c>
      <c r="O31" s="53" t="e">
        <f t="shared" si="3"/>
        <v>#DIV/0!</v>
      </c>
    </row>
    <row r="32" spans="1:15" s="23" customFormat="1" ht="25.5" hidden="1" customHeight="1">
      <c r="A32" s="48">
        <f>IF('1_ENTREGA'!A34="","",'1_ENTREGA'!A34)</f>
        <v>27</v>
      </c>
      <c r="B32" s="49" t="str">
        <f t="shared" si="7"/>
        <v>O12</v>
      </c>
      <c r="C32" s="193"/>
      <c r="D32" s="193"/>
      <c r="E32" s="150" t="e">
        <f t="shared" si="4"/>
        <v>#DIV/0!</v>
      </c>
      <c r="F32" s="50" t="e">
        <f t="shared" si="1"/>
        <v>#DIV/0!</v>
      </c>
      <c r="G32" s="194"/>
      <c r="H32" s="194"/>
      <c r="I32" s="45">
        <f t="shared" si="5"/>
        <v>0</v>
      </c>
      <c r="J32" s="50" t="str">
        <f t="shared" si="6"/>
        <v>NO CUMPLE</v>
      </c>
      <c r="M32" s="51">
        <v>27</v>
      </c>
      <c r="N32" s="52" t="str">
        <f t="shared" si="8"/>
        <v>O12</v>
      </c>
      <c r="O32" s="53" t="e">
        <f t="shared" si="3"/>
        <v>#DIV/0!</v>
      </c>
    </row>
    <row r="33" spans="1:15" s="23" customFormat="1" ht="25.5" hidden="1" customHeight="1">
      <c r="A33" s="48">
        <f>IF('1_ENTREGA'!A35="","",'1_ENTREGA'!A35)</f>
        <v>28</v>
      </c>
      <c r="B33" s="49" t="str">
        <f t="shared" si="7"/>
        <v>O13</v>
      </c>
      <c r="C33" s="193"/>
      <c r="D33" s="193"/>
      <c r="E33" s="150" t="e">
        <f t="shared" si="4"/>
        <v>#DIV/0!</v>
      </c>
      <c r="F33" s="50" t="e">
        <f t="shared" si="1"/>
        <v>#DIV/0!</v>
      </c>
      <c r="G33" s="194"/>
      <c r="H33" s="194"/>
      <c r="I33" s="45">
        <f t="shared" si="5"/>
        <v>0</v>
      </c>
      <c r="J33" s="50" t="str">
        <f t="shared" si="6"/>
        <v>NO CUMPLE</v>
      </c>
      <c r="M33" s="51">
        <v>28</v>
      </c>
      <c r="N33" s="52" t="str">
        <f t="shared" si="8"/>
        <v>O13</v>
      </c>
      <c r="O33" s="53" t="e">
        <f t="shared" si="3"/>
        <v>#DIV/0!</v>
      </c>
    </row>
    <row r="34" spans="1:15" s="23" customFormat="1" ht="25.5" hidden="1" customHeight="1">
      <c r="A34" s="48">
        <f>IF('1_ENTREGA'!A36="","",'1_ENTREGA'!A36)</f>
        <v>29</v>
      </c>
      <c r="B34" s="49" t="str">
        <f t="shared" si="7"/>
        <v>O14</v>
      </c>
      <c r="C34" s="193"/>
      <c r="D34" s="193"/>
      <c r="E34" s="150" t="e">
        <f t="shared" si="4"/>
        <v>#DIV/0!</v>
      </c>
      <c r="F34" s="50" t="e">
        <f t="shared" si="1"/>
        <v>#DIV/0!</v>
      </c>
      <c r="G34" s="194"/>
      <c r="H34" s="194"/>
      <c r="I34" s="45">
        <f t="shared" si="5"/>
        <v>0</v>
      </c>
      <c r="J34" s="50" t="str">
        <f t="shared" si="6"/>
        <v>NO CUMPLE</v>
      </c>
      <c r="M34" s="51">
        <v>29</v>
      </c>
      <c r="N34" s="52" t="str">
        <f t="shared" si="8"/>
        <v>O14</v>
      </c>
      <c r="O34" s="53" t="e">
        <f t="shared" si="3"/>
        <v>#DIV/0!</v>
      </c>
    </row>
    <row r="35" spans="1:15" s="23" customFormat="1" ht="25.5" hidden="1" customHeight="1">
      <c r="A35" s="48">
        <f>IF('1_ENTREGA'!A37="","",'1_ENTREGA'!A37)</f>
        <v>30</v>
      </c>
      <c r="B35" s="49" t="str">
        <f t="shared" si="7"/>
        <v>O15</v>
      </c>
      <c r="C35" s="95"/>
      <c r="D35" s="95"/>
      <c r="E35" s="150" t="e">
        <f t="shared" si="4"/>
        <v>#DIV/0!</v>
      </c>
      <c r="F35" s="50" t="e">
        <f t="shared" si="1"/>
        <v>#DIV/0!</v>
      </c>
      <c r="G35" s="96"/>
      <c r="H35" s="96"/>
      <c r="I35" s="45">
        <f t="shared" si="5"/>
        <v>0</v>
      </c>
      <c r="J35" s="50" t="str">
        <f t="shared" si="6"/>
        <v>NO CUMPLE</v>
      </c>
      <c r="M35" s="51">
        <v>30</v>
      </c>
      <c r="N35" s="52" t="str">
        <f t="shared" si="8"/>
        <v>O15</v>
      </c>
      <c r="O35" s="53" t="e">
        <f t="shared" si="3"/>
        <v>#DIV/0!</v>
      </c>
    </row>
  </sheetData>
  <sheetProtection algorithmName="SHA-512" hashValue="lSZnluptyWe4VpxAtE/lzfpmIJQlPVGmFxD6mqvgKPuiKOiuR0/qFol8vKlZTfHDsyzZ8G5WqU0svvdxdt4gAA==" saltValue="0oRgVsNdN3yUe92TWCZQiQ==" spinCount="100000" sheet="1" objects="1" scenarios="1"/>
  <mergeCells count="8">
    <mergeCell ref="A1:J1"/>
    <mergeCell ref="M5:N5"/>
    <mergeCell ref="A3:A5"/>
    <mergeCell ref="B3:B5"/>
    <mergeCell ref="C3:F3"/>
    <mergeCell ref="G3:J3"/>
    <mergeCell ref="D4:E4"/>
    <mergeCell ref="H4:I4"/>
  </mergeCells>
  <conditionalFormatting sqref="J6:J35">
    <cfRule type="cellIs" dxfId="802" priority="21" operator="equal">
      <formula>"NO CUMPLE"</formula>
    </cfRule>
  </conditionalFormatting>
  <conditionalFormatting sqref="F6:F35">
    <cfRule type="cellIs" dxfId="801" priority="6" operator="equal">
      <formula>"NO CUMPLE"</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X133"/>
  <sheetViews>
    <sheetView zoomScale="85" zoomScaleNormal="85" workbookViewId="0">
      <selection sqref="A1:XFD1048576"/>
    </sheetView>
  </sheetViews>
  <sheetFormatPr baseColWidth="10" defaultRowHeight="12.75"/>
  <cols>
    <col min="1" max="1" width="3.7109375" style="62" customWidth="1"/>
    <col min="2" max="2" width="9.140625" style="62" customWidth="1"/>
    <col min="3" max="3" width="129.5703125" style="62" customWidth="1"/>
    <col min="4" max="5" width="13" style="62" customWidth="1"/>
    <col min="6" max="6" width="19.42578125" style="62" customWidth="1"/>
    <col min="7" max="7" width="22.85546875" style="62" customWidth="1"/>
    <col min="8" max="8" width="26" style="62" customWidth="1"/>
    <col min="9" max="9" width="13.5703125" style="62" customWidth="1"/>
    <col min="10" max="10" width="12.28515625" style="62" customWidth="1"/>
    <col min="11" max="11" width="9.140625" style="62" customWidth="1"/>
    <col min="12" max="12" width="128" style="62" customWidth="1"/>
    <col min="13" max="13" width="10.85546875" style="62" customWidth="1"/>
    <col min="14" max="14" width="13.7109375" style="62" customWidth="1"/>
    <col min="15" max="15" width="16.140625" style="62" customWidth="1"/>
    <col min="16" max="16" width="22.5703125" style="62" customWidth="1"/>
    <col min="17" max="17" width="20.5703125" style="62" bestFit="1" customWidth="1"/>
    <col min="18" max="23" width="7.5703125" style="59" customWidth="1"/>
    <col min="24" max="24" width="23.28515625" style="59" customWidth="1"/>
    <col min="25" max="25" width="12.28515625" style="59" customWidth="1"/>
    <col min="26" max="26" width="9.42578125" style="62" customWidth="1"/>
    <col min="27" max="27" width="8.140625" style="62" customWidth="1"/>
    <col min="28" max="28" width="9.140625" style="62" customWidth="1"/>
    <col min="29" max="29" width="109" style="62" customWidth="1"/>
    <col min="30" max="30" width="9" style="62" bestFit="1" customWidth="1"/>
    <col min="31" max="31" width="10.85546875" style="62" bestFit="1" customWidth="1"/>
    <col min="32" max="32" width="15.85546875" style="62" customWidth="1"/>
    <col min="33" max="33" width="22.28515625" style="62" customWidth="1"/>
    <col min="34" max="34" width="20.140625" style="62" customWidth="1"/>
    <col min="35" max="40" width="7.42578125" style="59" customWidth="1"/>
    <col min="41" max="41" width="16.85546875" style="59" customWidth="1"/>
    <col min="42" max="42" width="15.140625" style="59" bestFit="1" customWidth="1"/>
    <col min="43" max="44" width="11.42578125" style="62"/>
    <col min="45" max="45" width="9.140625" style="62" customWidth="1"/>
    <col min="46" max="46" width="109" style="62" customWidth="1"/>
    <col min="47" max="47" width="9" style="62" bestFit="1" customWidth="1"/>
    <col min="48" max="48" width="10.85546875" style="62" bestFit="1" customWidth="1"/>
    <col min="49" max="49" width="16.42578125" style="62" bestFit="1" customWidth="1"/>
    <col min="50" max="50" width="22" style="62" customWidth="1"/>
    <col min="51" max="51" width="20.5703125" style="62" bestFit="1" customWidth="1"/>
    <col min="52" max="57" width="8" style="59" customWidth="1"/>
    <col min="58" max="58" width="16.7109375" style="59" customWidth="1"/>
    <col min="59" max="59" width="15" style="59" customWidth="1"/>
    <col min="60" max="60" width="11.42578125" style="62"/>
    <col min="61" max="61" width="11.42578125" style="62" customWidth="1"/>
    <col min="62" max="62" width="9.140625" style="62" customWidth="1"/>
    <col min="63" max="63" width="109" style="62" customWidth="1"/>
    <col min="64" max="64" width="11" style="62" customWidth="1"/>
    <col min="65" max="65" width="13" style="62" customWidth="1"/>
    <col min="66" max="66" width="18.7109375" style="62" customWidth="1"/>
    <col min="67" max="67" width="19.85546875" style="62" customWidth="1"/>
    <col min="68" max="68" width="25" style="62" customWidth="1"/>
    <col min="69" max="74" width="8.42578125" style="59" customWidth="1"/>
    <col min="75" max="75" width="16.7109375" style="59" customWidth="1"/>
    <col min="76" max="76" width="15" style="59" customWidth="1"/>
    <col min="77" max="78" width="11.42578125" style="62" customWidth="1"/>
    <col min="79" max="79" width="9.140625" style="62" customWidth="1"/>
    <col min="80" max="80" width="95" style="62" customWidth="1"/>
    <col min="81" max="81" width="9.42578125" style="62" bestFit="1" customWidth="1"/>
    <col min="82" max="82" width="7.42578125" style="62" bestFit="1" customWidth="1"/>
    <col min="83" max="83" width="16.140625" style="62" bestFit="1" customWidth="1"/>
    <col min="84" max="84" width="19.85546875" style="62" customWidth="1"/>
    <col min="85" max="85" width="25" style="62" customWidth="1"/>
    <col min="86" max="86" width="15.7109375" style="59" customWidth="1"/>
    <col min="87" max="90" width="10.7109375" style="59" customWidth="1"/>
    <col min="91" max="91" width="13.28515625" style="59" customWidth="1"/>
    <col min="92" max="92" width="16.7109375" style="59" customWidth="1"/>
    <col min="93" max="93" width="15" style="59" customWidth="1"/>
    <col min="94" max="95" width="11.42578125" style="62" customWidth="1"/>
    <col min="96" max="96" width="9.140625" style="62" hidden="1" customWidth="1"/>
    <col min="97" max="97" width="109" style="62" hidden="1" customWidth="1"/>
    <col min="98" max="98" width="11" style="62" hidden="1" customWidth="1"/>
    <col min="99" max="99" width="13" style="62" hidden="1" customWidth="1"/>
    <col min="100" max="100" width="18.7109375" style="62" hidden="1" customWidth="1"/>
    <col min="101" max="101" width="19.85546875" style="62" hidden="1" customWidth="1"/>
    <col min="102" max="102" width="25" style="62" hidden="1" customWidth="1"/>
    <col min="103" max="103" width="15.7109375" style="59" hidden="1" customWidth="1"/>
    <col min="104" max="107" width="10.7109375" style="59" hidden="1" customWidth="1"/>
    <col min="108" max="108" width="13.28515625" style="59" hidden="1" customWidth="1"/>
    <col min="109" max="109" width="16.7109375" style="59" hidden="1" customWidth="1"/>
    <col min="110" max="110" width="15" style="59" hidden="1" customWidth="1"/>
    <col min="111" max="112" width="11.42578125" style="62" hidden="1" customWidth="1"/>
    <col min="113" max="113" width="9.140625" style="62" hidden="1" customWidth="1"/>
    <col min="114" max="114" width="109" style="62" hidden="1" customWidth="1"/>
    <col min="115" max="115" width="11" style="62" hidden="1" customWidth="1"/>
    <col min="116" max="116" width="13" style="62" hidden="1" customWidth="1"/>
    <col min="117" max="117" width="18.7109375" style="62" hidden="1" customWidth="1"/>
    <col min="118" max="118" width="19.85546875" style="62" hidden="1" customWidth="1"/>
    <col min="119" max="119" width="25" style="62" hidden="1" customWidth="1"/>
    <col min="120" max="120" width="15.7109375" style="59" hidden="1" customWidth="1"/>
    <col min="121" max="124" width="10.7109375" style="59" hidden="1" customWidth="1"/>
    <col min="125" max="125" width="13.28515625" style="59" hidden="1" customWidth="1"/>
    <col min="126" max="126" width="15" style="59" hidden="1" customWidth="1"/>
    <col min="127" max="127" width="10.140625" style="59" hidden="1" customWidth="1"/>
    <col min="128" max="129" width="11.42578125" style="62" hidden="1" customWidth="1"/>
    <col min="130" max="130" width="9.140625" style="62" hidden="1" customWidth="1"/>
    <col min="131" max="131" width="109" style="62" hidden="1" customWidth="1"/>
    <col min="132" max="132" width="11" style="62" hidden="1" customWidth="1"/>
    <col min="133" max="133" width="13" style="62" hidden="1" customWidth="1"/>
    <col min="134" max="134" width="18.7109375" style="62" hidden="1" customWidth="1"/>
    <col min="135" max="135" width="19.85546875" style="62" hidden="1" customWidth="1"/>
    <col min="136" max="136" width="25" style="62" hidden="1" customWidth="1"/>
    <col min="137" max="137" width="15.7109375" style="59" hidden="1" customWidth="1"/>
    <col min="138" max="141" width="10.7109375" style="59" hidden="1" customWidth="1"/>
    <col min="142" max="142" width="13.28515625" style="59" hidden="1" customWidth="1"/>
    <col min="143" max="143" width="16.7109375" style="59" hidden="1" customWidth="1"/>
    <col min="144" max="144" width="15" style="59" hidden="1" customWidth="1"/>
    <col min="145" max="146" width="11.42578125" style="62" hidden="1" customWidth="1"/>
    <col min="147" max="147" width="9.140625" style="62" hidden="1" customWidth="1"/>
    <col min="148" max="148" width="109" style="62" hidden="1" customWidth="1"/>
    <col min="149" max="149" width="11" style="62" hidden="1" customWidth="1"/>
    <col min="150" max="150" width="13" style="62" hidden="1" customWidth="1"/>
    <col min="151" max="151" width="18.7109375" style="62" hidden="1" customWidth="1"/>
    <col min="152" max="152" width="19.85546875" style="62" hidden="1" customWidth="1"/>
    <col min="153" max="153" width="25" style="62" hidden="1" customWidth="1"/>
    <col min="154" max="154" width="15.7109375" style="59" hidden="1" customWidth="1"/>
    <col min="155" max="158" width="10.7109375" style="59" hidden="1" customWidth="1"/>
    <col min="159" max="159" width="13.28515625" style="59" hidden="1" customWidth="1"/>
    <col min="160" max="160" width="16.7109375" style="59" hidden="1" customWidth="1"/>
    <col min="161" max="161" width="15" style="59" hidden="1" customWidth="1"/>
    <col min="162" max="163" width="11.42578125" style="62" hidden="1" customWidth="1"/>
    <col min="164" max="164" width="9.140625" style="62" hidden="1" customWidth="1"/>
    <col min="165" max="165" width="109" style="62" hidden="1" customWidth="1"/>
    <col min="166" max="166" width="11" style="62" hidden="1" customWidth="1"/>
    <col min="167" max="167" width="13" style="62" hidden="1" customWidth="1"/>
    <col min="168" max="168" width="18.7109375" style="62" hidden="1" customWidth="1"/>
    <col min="169" max="169" width="19.85546875" style="62" hidden="1" customWidth="1"/>
    <col min="170" max="170" width="25" style="62" hidden="1" customWidth="1"/>
    <col min="171" max="171" width="7.85546875" style="59" hidden="1" customWidth="1"/>
    <col min="172" max="172" width="7.42578125" style="59" hidden="1" customWidth="1"/>
    <col min="173" max="175" width="10.7109375" style="59" hidden="1" customWidth="1"/>
    <col min="176" max="176" width="13.28515625" style="59" hidden="1" customWidth="1"/>
    <col min="177" max="177" width="16.7109375" style="59" hidden="1" customWidth="1"/>
    <col min="178" max="178" width="15" style="59" hidden="1" customWidth="1"/>
    <col min="179" max="180" width="11.42578125" style="62" hidden="1" customWidth="1"/>
    <col min="181" max="181" width="9.140625" style="62" hidden="1" customWidth="1"/>
    <col min="182" max="182" width="109" style="62" hidden="1" customWidth="1"/>
    <col min="183" max="183" width="11" style="62" hidden="1" customWidth="1"/>
    <col min="184" max="184" width="13" style="62" hidden="1" customWidth="1"/>
    <col min="185" max="185" width="18.7109375" style="62" hidden="1" customWidth="1"/>
    <col min="186" max="186" width="19.85546875" style="62" hidden="1" customWidth="1"/>
    <col min="187" max="187" width="25" style="62" hidden="1" customWidth="1"/>
    <col min="188" max="188" width="15.7109375" style="59" hidden="1" customWidth="1"/>
    <col min="189" max="192" width="10.7109375" style="59" hidden="1" customWidth="1"/>
    <col min="193" max="193" width="13.28515625" style="59" hidden="1" customWidth="1"/>
    <col min="194" max="194" width="16.7109375" style="59" hidden="1" customWidth="1"/>
    <col min="195" max="195" width="15" style="59" hidden="1" customWidth="1"/>
    <col min="196" max="197" width="11.42578125" style="62" hidden="1" customWidth="1"/>
    <col min="198" max="198" width="9.140625" style="62" hidden="1" customWidth="1"/>
    <col min="199" max="199" width="109" style="62" hidden="1" customWidth="1"/>
    <col min="200" max="200" width="11" style="62" hidden="1" customWidth="1"/>
    <col min="201" max="201" width="13" style="62" hidden="1" customWidth="1"/>
    <col min="202" max="202" width="18.7109375" style="62" hidden="1" customWidth="1"/>
    <col min="203" max="203" width="19.85546875" style="62" hidden="1" customWidth="1"/>
    <col min="204" max="204" width="25" style="62" hidden="1" customWidth="1"/>
    <col min="205" max="205" width="15.7109375" style="59" hidden="1" customWidth="1"/>
    <col min="206" max="209" width="10.7109375" style="59" hidden="1" customWidth="1"/>
    <col min="210" max="210" width="13.28515625" style="59" hidden="1" customWidth="1"/>
    <col min="211" max="211" width="16.7109375" style="59" hidden="1" customWidth="1"/>
    <col min="212" max="212" width="15" style="59" hidden="1" customWidth="1"/>
    <col min="213" max="214" width="11.42578125" style="62" hidden="1" customWidth="1"/>
    <col min="215" max="215" width="9.140625" style="62" hidden="1" customWidth="1"/>
    <col min="216" max="216" width="109" style="62" hidden="1" customWidth="1"/>
    <col min="217" max="217" width="11" style="62" hidden="1" customWidth="1"/>
    <col min="218" max="218" width="13" style="62" hidden="1" customWidth="1"/>
    <col min="219" max="219" width="18.7109375" style="62" hidden="1" customWidth="1"/>
    <col min="220" max="220" width="19.85546875" style="62" hidden="1" customWidth="1"/>
    <col min="221" max="221" width="25" style="62" hidden="1" customWidth="1"/>
    <col min="222" max="222" width="15.7109375" style="59" hidden="1" customWidth="1"/>
    <col min="223" max="226" width="10.7109375" style="59" hidden="1" customWidth="1"/>
    <col min="227" max="227" width="13.28515625" style="59" hidden="1" customWidth="1"/>
    <col min="228" max="228" width="16.7109375" style="59" hidden="1" customWidth="1"/>
    <col min="229" max="229" width="15" style="59" hidden="1" customWidth="1"/>
    <col min="230" max="231" width="11.42578125" style="62" hidden="1" customWidth="1"/>
    <col min="232" max="232" width="9.140625" style="62" hidden="1" customWidth="1"/>
    <col min="233" max="233" width="109" style="62" hidden="1" customWidth="1"/>
    <col min="234" max="234" width="11" style="62" hidden="1" customWidth="1"/>
    <col min="235" max="235" width="13" style="62" hidden="1" customWidth="1"/>
    <col min="236" max="236" width="18.7109375" style="62" hidden="1" customWidth="1"/>
    <col min="237" max="237" width="19.85546875" style="62" hidden="1" customWidth="1"/>
    <col min="238" max="238" width="25" style="62" hidden="1" customWidth="1"/>
    <col min="239" max="239" width="15.7109375" style="59" hidden="1" customWidth="1"/>
    <col min="240" max="243" width="10.7109375" style="59" hidden="1" customWidth="1"/>
    <col min="244" max="244" width="13.28515625" style="59" hidden="1" customWidth="1"/>
    <col min="245" max="245" width="16.7109375" style="59" hidden="1" customWidth="1"/>
    <col min="246" max="246" width="15" style="59" hidden="1" customWidth="1"/>
    <col min="247" max="248" width="11.42578125" style="62" hidden="1" customWidth="1"/>
    <col min="249" max="249" width="9.140625" style="62" hidden="1" customWidth="1"/>
    <col min="250" max="250" width="109" style="62" hidden="1" customWidth="1"/>
    <col min="251" max="251" width="11" style="62" hidden="1" customWidth="1"/>
    <col min="252" max="252" width="13" style="62" hidden="1" customWidth="1"/>
    <col min="253" max="253" width="18.7109375" style="62" hidden="1" customWidth="1"/>
    <col min="254" max="254" width="19.85546875" style="62" hidden="1" customWidth="1"/>
    <col min="255" max="255" width="25" style="62" hidden="1" customWidth="1"/>
    <col min="256" max="256" width="15.7109375" style="59" hidden="1" customWidth="1"/>
    <col min="257" max="260" width="10.7109375" style="59" hidden="1" customWidth="1"/>
    <col min="261" max="261" width="13.28515625" style="59" hidden="1" customWidth="1"/>
    <col min="262" max="262" width="16.7109375" style="59" hidden="1" customWidth="1"/>
    <col min="263" max="263" width="15" style="59" hidden="1" customWidth="1"/>
    <col min="264" max="264" width="11.42578125" style="62" hidden="1" customWidth="1"/>
    <col min="265" max="266" width="0" style="62" hidden="1" customWidth="1"/>
    <col min="267" max="267" width="98" style="62" hidden="1" customWidth="1"/>
    <col min="268" max="272" width="0" style="62" hidden="1" customWidth="1"/>
    <col min="273" max="278" width="7.5703125" style="62" hidden="1" customWidth="1"/>
    <col min="279" max="283" width="0" style="62" hidden="1" customWidth="1"/>
    <col min="284" max="284" width="81.42578125" style="62" hidden="1" customWidth="1"/>
    <col min="285" max="287" width="0" style="62" hidden="1" customWidth="1"/>
    <col min="288" max="288" width="16.140625" style="62" hidden="1" customWidth="1"/>
    <col min="289" max="289" width="17.7109375" style="62" hidden="1" customWidth="1"/>
    <col min="290" max="295" width="7.7109375" style="62" hidden="1" customWidth="1"/>
    <col min="296" max="296" width="13.42578125" style="62" hidden="1" customWidth="1"/>
    <col min="297" max="300" width="0" style="62" hidden="1" customWidth="1"/>
    <col min="301" max="301" width="17.140625" style="62" hidden="1" customWidth="1"/>
    <col min="302" max="302" width="19" style="62" hidden="1" customWidth="1"/>
    <col min="303" max="303" width="20" style="62" hidden="1" customWidth="1"/>
    <col min="304" max="304" width="16.85546875" style="62" hidden="1" customWidth="1"/>
    <col min="305" max="334" width="0" style="62" hidden="1" customWidth="1"/>
    <col min="335" max="335" width="17.140625" style="62" hidden="1" customWidth="1"/>
    <col min="336" max="348" width="0" style="62" hidden="1" customWidth="1"/>
    <col min="349" max="350" width="11.42578125" style="62"/>
    <col min="351" max="436" width="0" style="62" hidden="1" customWidth="1"/>
    <col min="437" max="437" width="49.42578125" style="62" hidden="1" customWidth="1"/>
    <col min="438" max="453" width="0" style="62" hidden="1" customWidth="1"/>
    <col min="454" max="454" width="47.85546875" style="62" hidden="1" customWidth="1"/>
    <col min="455" max="469" width="0" style="62" hidden="1" customWidth="1"/>
    <col min="470" max="470" width="4.5703125" style="62" hidden="1" customWidth="1"/>
    <col min="471" max="471" width="44.85546875" style="62" hidden="1" customWidth="1"/>
    <col min="472" max="486" width="0" style="62" hidden="1" customWidth="1"/>
    <col min="487" max="487" width="4.5703125" style="62" hidden="1" customWidth="1"/>
    <col min="488" max="488" width="28.85546875" style="62" hidden="1" customWidth="1"/>
    <col min="489" max="504" width="0" style="62" hidden="1" customWidth="1"/>
    <col min="505" max="505" width="57.85546875" style="62" hidden="1" customWidth="1"/>
    <col min="506" max="519" width="0" style="62" hidden="1" customWidth="1"/>
    <col min="520" max="16384" width="11.42578125" style="62"/>
  </cols>
  <sheetData>
    <row r="1" spans="2:518" ht="13.5" thickBot="1"/>
    <row r="2" spans="2:518" ht="13.5" customHeight="1" thickTop="1">
      <c r="K2" s="555">
        <v>1</v>
      </c>
      <c r="L2" s="555" t="s">
        <v>3</v>
      </c>
      <c r="M2" s="549" t="str">
        <f>VLOOKUP(K2,LISTA_OFERENTES,2,FALSE)</f>
        <v>SERVISEL S.A.S</v>
      </c>
      <c r="N2" s="550"/>
      <c r="O2" s="550"/>
      <c r="P2" s="551"/>
      <c r="AB2" s="555">
        <v>2</v>
      </c>
      <c r="AC2" s="555" t="s">
        <v>3</v>
      </c>
      <c r="AD2" s="549" t="str">
        <f>VLOOKUP(AB2,LISTA_OFERENTES,2,FALSE)</f>
        <v>FRISSON TECHNOLOGIES S.A.S</v>
      </c>
      <c r="AE2" s="550"/>
      <c r="AF2" s="550"/>
      <c r="AG2" s="551"/>
      <c r="AS2" s="555">
        <v>3</v>
      </c>
      <c r="AT2" s="555" t="s">
        <v>3</v>
      </c>
      <c r="AU2" s="549" t="str">
        <f>VLOOKUP(AS2,LISTA_OFERENTES,2,FALSE)</f>
        <v>SEGURIDAD ATLAS LTDA.</v>
      </c>
      <c r="AV2" s="550"/>
      <c r="AW2" s="550"/>
      <c r="AX2" s="551"/>
      <c r="BJ2" s="555">
        <v>4</v>
      </c>
      <c r="BK2" s="555" t="s">
        <v>3</v>
      </c>
      <c r="BL2" s="549" t="str">
        <f>VLOOKUP(BJ2,LISTA_OFERENTES,2,FALSE)</f>
        <v>SECURITY SHOPS LTDA</v>
      </c>
      <c r="BM2" s="550"/>
      <c r="BN2" s="550"/>
      <c r="BO2" s="551"/>
      <c r="CA2" s="555">
        <v>5</v>
      </c>
      <c r="CB2" s="555" t="s">
        <v>3</v>
      </c>
      <c r="CC2" s="549" t="str">
        <f>VLOOKUP(CA2,LISTA_OFERENTES,2,FALSE)</f>
        <v>CYS TECNOLOGIA SAS</v>
      </c>
      <c r="CD2" s="550"/>
      <c r="CE2" s="550"/>
      <c r="CF2" s="551"/>
      <c r="CR2" s="555">
        <v>6</v>
      </c>
      <c r="CS2" s="555" t="s">
        <v>3</v>
      </c>
      <c r="CT2" s="549" t="str">
        <f>VLOOKUP(CR2,LISTA_OFERENTES,2,FALSE)</f>
        <v>F</v>
      </c>
      <c r="CU2" s="550"/>
      <c r="CV2" s="550"/>
      <c r="CW2" s="551"/>
      <c r="DI2" s="555">
        <v>7</v>
      </c>
      <c r="DJ2" s="555" t="s">
        <v>3</v>
      </c>
      <c r="DK2" s="549" t="str">
        <f>VLOOKUP(DI2,LISTA_OFERENTES,2,FALSE)</f>
        <v>G</v>
      </c>
      <c r="DL2" s="550"/>
      <c r="DM2" s="550"/>
      <c r="DN2" s="551"/>
      <c r="DZ2" s="555">
        <v>8</v>
      </c>
      <c r="EA2" s="555" t="s">
        <v>3</v>
      </c>
      <c r="EB2" s="549" t="str">
        <f>VLOOKUP(DZ2,LISTA_OFERENTES,2,FALSE)</f>
        <v>H</v>
      </c>
      <c r="EC2" s="550"/>
      <c r="ED2" s="550"/>
      <c r="EE2" s="551"/>
      <c r="EQ2" s="555">
        <v>9</v>
      </c>
      <c r="ER2" s="555" t="s">
        <v>3</v>
      </c>
      <c r="ES2" s="549" t="str">
        <f>VLOOKUP(EQ2,LISTA_OFERENTES,2,FALSE)</f>
        <v>I</v>
      </c>
      <c r="ET2" s="550"/>
      <c r="EU2" s="550"/>
      <c r="EV2" s="551"/>
      <c r="FH2" s="555">
        <v>10</v>
      </c>
      <c r="FI2" s="555" t="s">
        <v>3</v>
      </c>
      <c r="FJ2" s="549" t="str">
        <f>VLOOKUP(FH2,LISTA_OFERENTES,2,FALSE)</f>
        <v>J</v>
      </c>
      <c r="FK2" s="550"/>
      <c r="FL2" s="550"/>
      <c r="FM2" s="551"/>
      <c r="FY2" s="555">
        <v>11</v>
      </c>
      <c r="FZ2" s="555" t="s">
        <v>3</v>
      </c>
      <c r="GA2" s="549" t="str">
        <f>VLOOKUP(FY2,LISTA_OFERENTES,2,FALSE)</f>
        <v>K</v>
      </c>
      <c r="GB2" s="550"/>
      <c r="GC2" s="550"/>
      <c r="GD2" s="551"/>
      <c r="GP2" s="555">
        <v>12</v>
      </c>
      <c r="GQ2" s="555" t="s">
        <v>3</v>
      </c>
      <c r="GR2" s="549" t="str">
        <f>VLOOKUP(GP2,LISTA_OFERENTES,2,FALSE)</f>
        <v>L</v>
      </c>
      <c r="GS2" s="550"/>
      <c r="GT2" s="550"/>
      <c r="GU2" s="551"/>
      <c r="HG2" s="555">
        <v>13</v>
      </c>
      <c r="HH2" s="555" t="s">
        <v>3</v>
      </c>
      <c r="HI2" s="549" t="str">
        <f>VLOOKUP(HG2,LISTA_OFERENTES,2,FALSE)</f>
        <v>M</v>
      </c>
      <c r="HJ2" s="550"/>
      <c r="HK2" s="550"/>
      <c r="HL2" s="551"/>
      <c r="HX2" s="555">
        <v>14</v>
      </c>
      <c r="HY2" s="555" t="s">
        <v>3</v>
      </c>
      <c r="HZ2" s="549" t="str">
        <f>VLOOKUP(HX2,LISTA_OFERENTES,2,FALSE)</f>
        <v>N</v>
      </c>
      <c r="IA2" s="550"/>
      <c r="IB2" s="550"/>
      <c r="IC2" s="551"/>
      <c r="IO2" s="555">
        <v>15</v>
      </c>
      <c r="IP2" s="555" t="s">
        <v>3</v>
      </c>
      <c r="IQ2" s="549" t="str">
        <f>VLOOKUP(IO2,LISTA_OFERENTES,2,FALSE)</f>
        <v>Ñ</v>
      </c>
      <c r="IR2" s="550"/>
      <c r="IS2" s="550"/>
      <c r="IT2" s="551"/>
      <c r="JF2" s="555">
        <v>16</v>
      </c>
      <c r="JG2" s="555" t="s">
        <v>3</v>
      </c>
      <c r="JH2" s="549" t="str">
        <f>VLOOKUP(JF2,LISTA_OFERENTES,2,FALSE)</f>
        <v>O1</v>
      </c>
      <c r="JI2" s="550"/>
      <c r="JJ2" s="550"/>
      <c r="JK2" s="551"/>
      <c r="JM2" s="59"/>
      <c r="JN2" s="59"/>
      <c r="JO2" s="59"/>
      <c r="JP2" s="59"/>
      <c r="JQ2" s="59"/>
      <c r="JR2" s="59"/>
      <c r="JS2" s="59"/>
      <c r="JT2" s="59"/>
      <c r="JW2" s="555">
        <v>17</v>
      </c>
      <c r="JX2" s="555" t="s">
        <v>3</v>
      </c>
      <c r="JY2" s="549" t="str">
        <f>VLOOKUP(JW2,LISTA_OFERENTES,2,FALSE)</f>
        <v>O2</v>
      </c>
      <c r="JZ2" s="550"/>
      <c r="KA2" s="550"/>
      <c r="KB2" s="551"/>
      <c r="KD2" s="59"/>
      <c r="KE2" s="59"/>
      <c r="KF2" s="59"/>
      <c r="KG2" s="59"/>
      <c r="KH2" s="59"/>
      <c r="KI2" s="59"/>
      <c r="KJ2" s="59"/>
      <c r="KK2" s="59"/>
      <c r="KN2" s="555">
        <v>18</v>
      </c>
      <c r="KO2" s="555" t="s">
        <v>3</v>
      </c>
      <c r="KP2" s="549" t="str">
        <f>VLOOKUP(KN2,LISTA_OFERENTES,2,FALSE)</f>
        <v>O3</v>
      </c>
      <c r="KQ2" s="550"/>
      <c r="KR2" s="550"/>
      <c r="KS2" s="551"/>
      <c r="KU2" s="59"/>
      <c r="KV2" s="59"/>
      <c r="KW2" s="59"/>
      <c r="KX2" s="59"/>
      <c r="KY2" s="59"/>
      <c r="KZ2" s="59"/>
      <c r="LA2" s="59"/>
      <c r="LB2" s="59"/>
      <c r="LE2" s="555">
        <v>19</v>
      </c>
      <c r="LF2" s="555" t="s">
        <v>3</v>
      </c>
      <c r="LG2" s="549" t="str">
        <f>VLOOKUP(LE2,LISTA_OFERENTES,2,FALSE)</f>
        <v>O4</v>
      </c>
      <c r="LH2" s="550"/>
      <c r="LI2" s="550"/>
      <c r="LJ2" s="551"/>
      <c r="LL2" s="59"/>
      <c r="LM2" s="59"/>
      <c r="LN2" s="59"/>
      <c r="LO2" s="59"/>
      <c r="LP2" s="59"/>
      <c r="LQ2" s="59"/>
      <c r="LR2" s="59"/>
      <c r="LS2" s="59"/>
      <c r="LV2" s="555">
        <v>20</v>
      </c>
      <c r="LW2" s="555" t="s">
        <v>3</v>
      </c>
      <c r="LX2" s="549" t="str">
        <f>VLOOKUP(LV2,LISTA_OFERENTES,2,FALSE)</f>
        <v>O5</v>
      </c>
      <c r="LY2" s="550"/>
      <c r="LZ2" s="550"/>
      <c r="MA2" s="551"/>
      <c r="MC2" s="59"/>
      <c r="MD2" s="59"/>
      <c r="ME2" s="59"/>
      <c r="MF2" s="59"/>
      <c r="MG2" s="59"/>
      <c r="MH2" s="59"/>
      <c r="MI2" s="59"/>
      <c r="MJ2" s="59"/>
      <c r="MM2" s="555">
        <v>21</v>
      </c>
      <c r="MN2" s="555" t="s">
        <v>3</v>
      </c>
      <c r="MO2" s="549" t="str">
        <f>VLOOKUP(MM2,LISTA_OFERENTES,2,FALSE)</f>
        <v>O6</v>
      </c>
      <c r="MP2" s="550"/>
      <c r="MQ2" s="550"/>
      <c r="MR2" s="551"/>
      <c r="MT2" s="59"/>
      <c r="MU2" s="59"/>
      <c r="MV2" s="59"/>
      <c r="MW2" s="59"/>
      <c r="MX2" s="59"/>
      <c r="MY2" s="59"/>
      <c r="MZ2" s="59"/>
      <c r="NA2" s="59"/>
      <c r="ND2" s="555">
        <v>22</v>
      </c>
      <c r="NE2" s="555" t="s">
        <v>3</v>
      </c>
      <c r="NF2" s="549" t="str">
        <f>VLOOKUP(ND2,LISTA_OFERENTES,2,FALSE)</f>
        <v>O7</v>
      </c>
      <c r="NG2" s="550"/>
      <c r="NH2" s="550"/>
      <c r="NI2" s="551"/>
      <c r="NK2" s="59"/>
      <c r="NL2" s="59"/>
      <c r="NM2" s="59"/>
      <c r="NN2" s="59"/>
      <c r="NO2" s="59"/>
      <c r="NP2" s="59"/>
      <c r="NQ2" s="59"/>
      <c r="NR2" s="59"/>
      <c r="NU2" s="555">
        <v>23</v>
      </c>
      <c r="NV2" s="555" t="s">
        <v>3</v>
      </c>
      <c r="NW2" s="549" t="str">
        <f>VLOOKUP(NU2,LISTA_OFERENTES,2,FALSE)</f>
        <v>O8</v>
      </c>
      <c r="NX2" s="550"/>
      <c r="NY2" s="550"/>
      <c r="NZ2" s="551"/>
      <c r="OB2" s="59"/>
      <c r="OC2" s="59"/>
      <c r="OD2" s="59"/>
      <c r="OE2" s="59"/>
      <c r="OF2" s="59"/>
      <c r="OG2" s="59"/>
      <c r="OH2" s="59"/>
      <c r="OI2" s="59"/>
      <c r="OL2" s="555">
        <v>24</v>
      </c>
      <c r="OM2" s="555" t="s">
        <v>3</v>
      </c>
      <c r="ON2" s="549" t="str">
        <f>VLOOKUP(OL2,LISTA_OFERENTES,2,FALSE)</f>
        <v>O9</v>
      </c>
      <c r="OO2" s="550"/>
      <c r="OP2" s="550"/>
      <c r="OQ2" s="551"/>
      <c r="OS2" s="59"/>
      <c r="OT2" s="59"/>
      <c r="OU2" s="59"/>
      <c r="OV2" s="59"/>
      <c r="OW2" s="59"/>
      <c r="OX2" s="59"/>
      <c r="OY2" s="59"/>
      <c r="OZ2" s="59"/>
      <c r="PC2" s="555">
        <v>25</v>
      </c>
      <c r="PD2" s="555" t="s">
        <v>3</v>
      </c>
      <c r="PE2" s="549" t="str">
        <f>VLOOKUP(PC2,LISTA_OFERENTES,2,FALSE)</f>
        <v>O10</v>
      </c>
      <c r="PF2" s="550"/>
      <c r="PG2" s="550"/>
      <c r="PH2" s="551"/>
      <c r="PJ2" s="59"/>
      <c r="PK2" s="59"/>
      <c r="PL2" s="59"/>
      <c r="PM2" s="59"/>
      <c r="PN2" s="59"/>
      <c r="PO2" s="59"/>
      <c r="PP2" s="59"/>
      <c r="PQ2" s="59"/>
      <c r="PT2" s="555">
        <v>26</v>
      </c>
      <c r="PU2" s="555" t="s">
        <v>3</v>
      </c>
      <c r="PV2" s="549" t="str">
        <f>VLOOKUP(PT2,LISTA_OFERENTES,2,FALSE)</f>
        <v>O11</v>
      </c>
      <c r="PW2" s="550"/>
      <c r="PX2" s="550"/>
      <c r="PY2" s="551"/>
      <c r="QA2" s="59"/>
      <c r="QB2" s="59"/>
      <c r="QC2" s="59"/>
      <c r="QD2" s="59"/>
      <c r="QE2" s="59"/>
      <c r="QF2" s="59"/>
      <c r="QG2" s="59"/>
      <c r="QH2" s="59"/>
      <c r="QK2" s="555">
        <v>27</v>
      </c>
      <c r="QL2" s="555" t="s">
        <v>3</v>
      </c>
      <c r="QM2" s="549" t="str">
        <f>VLOOKUP(QK2,LISTA_OFERENTES,2,FALSE)</f>
        <v>O12</v>
      </c>
      <c r="QN2" s="550"/>
      <c r="QO2" s="550"/>
      <c r="QP2" s="551"/>
      <c r="QR2" s="59"/>
      <c r="QS2" s="59"/>
      <c r="QT2" s="59"/>
      <c r="QU2" s="59"/>
      <c r="QV2" s="59"/>
      <c r="QW2" s="59"/>
      <c r="QX2" s="59"/>
      <c r="QY2" s="59"/>
      <c r="RB2" s="555">
        <v>28</v>
      </c>
      <c r="RC2" s="555" t="s">
        <v>3</v>
      </c>
      <c r="RD2" s="549" t="str">
        <f>VLOOKUP(RB2,LISTA_OFERENTES,2,FALSE)</f>
        <v>O13</v>
      </c>
      <c r="RE2" s="550"/>
      <c r="RF2" s="550"/>
      <c r="RG2" s="551"/>
      <c r="RI2" s="59"/>
      <c r="RJ2" s="59"/>
      <c r="RK2" s="59"/>
      <c r="RL2" s="59"/>
      <c r="RM2" s="59"/>
      <c r="RN2" s="59"/>
      <c r="RO2" s="59"/>
      <c r="RP2" s="59"/>
      <c r="RS2" s="555">
        <v>29</v>
      </c>
      <c r="RT2" s="555" t="s">
        <v>3</v>
      </c>
      <c r="RU2" s="549" t="str">
        <f>VLOOKUP(RS2,LISTA_OFERENTES,2,FALSE)</f>
        <v>O14</v>
      </c>
      <c r="RV2" s="550"/>
      <c r="RW2" s="550"/>
      <c r="RX2" s="551"/>
      <c r="RZ2" s="59"/>
      <c r="SA2" s="59"/>
      <c r="SB2" s="59"/>
      <c r="SC2" s="59"/>
      <c r="SD2" s="59"/>
      <c r="SE2" s="59"/>
      <c r="SF2" s="59"/>
      <c r="SG2" s="59"/>
      <c r="SJ2" s="555">
        <v>30</v>
      </c>
      <c r="SK2" s="555" t="s">
        <v>3</v>
      </c>
      <c r="SL2" s="549" t="str">
        <f>VLOOKUP(SJ2,LISTA_OFERENTES,2,FALSE)</f>
        <v>O15</v>
      </c>
      <c r="SM2" s="550"/>
      <c r="SN2" s="550"/>
      <c r="SO2" s="551"/>
      <c r="SQ2" s="59"/>
      <c r="SR2" s="59"/>
      <c r="SS2" s="59"/>
      <c r="ST2" s="59"/>
      <c r="SU2" s="59"/>
      <c r="SV2" s="59"/>
      <c r="SW2" s="59"/>
      <c r="SX2" s="59"/>
    </row>
    <row r="3" spans="2:518" ht="39.75" customHeight="1" thickBot="1">
      <c r="K3" s="556"/>
      <c r="L3" s="556"/>
      <c r="M3" s="552"/>
      <c r="N3" s="553"/>
      <c r="O3" s="553"/>
      <c r="P3" s="554"/>
      <c r="AB3" s="556"/>
      <c r="AC3" s="556"/>
      <c r="AD3" s="552"/>
      <c r="AE3" s="553"/>
      <c r="AF3" s="553"/>
      <c r="AG3" s="554"/>
      <c r="AS3" s="556"/>
      <c r="AT3" s="556"/>
      <c r="AU3" s="552"/>
      <c r="AV3" s="553"/>
      <c r="AW3" s="553"/>
      <c r="AX3" s="554"/>
      <c r="BJ3" s="556"/>
      <c r="BK3" s="556"/>
      <c r="BL3" s="552"/>
      <c r="BM3" s="553"/>
      <c r="BN3" s="553"/>
      <c r="BO3" s="554"/>
      <c r="CA3" s="556"/>
      <c r="CB3" s="556"/>
      <c r="CC3" s="552"/>
      <c r="CD3" s="553"/>
      <c r="CE3" s="553"/>
      <c r="CF3" s="554"/>
      <c r="CR3" s="556"/>
      <c r="CS3" s="556"/>
      <c r="CT3" s="552"/>
      <c r="CU3" s="553"/>
      <c r="CV3" s="553"/>
      <c r="CW3" s="554"/>
      <c r="DI3" s="556"/>
      <c r="DJ3" s="556"/>
      <c r="DK3" s="552"/>
      <c r="DL3" s="553"/>
      <c r="DM3" s="553"/>
      <c r="DN3" s="554"/>
      <c r="DZ3" s="556"/>
      <c r="EA3" s="556"/>
      <c r="EB3" s="552"/>
      <c r="EC3" s="553"/>
      <c r="ED3" s="553"/>
      <c r="EE3" s="554"/>
      <c r="EQ3" s="556"/>
      <c r="ER3" s="556"/>
      <c r="ES3" s="552"/>
      <c r="ET3" s="553"/>
      <c r="EU3" s="553"/>
      <c r="EV3" s="554"/>
      <c r="FH3" s="556"/>
      <c r="FI3" s="556"/>
      <c r="FJ3" s="552"/>
      <c r="FK3" s="553"/>
      <c r="FL3" s="553"/>
      <c r="FM3" s="554"/>
      <c r="FY3" s="556"/>
      <c r="FZ3" s="556"/>
      <c r="GA3" s="552"/>
      <c r="GB3" s="553"/>
      <c r="GC3" s="553"/>
      <c r="GD3" s="554"/>
      <c r="GP3" s="556"/>
      <c r="GQ3" s="556"/>
      <c r="GR3" s="552"/>
      <c r="GS3" s="553"/>
      <c r="GT3" s="553"/>
      <c r="GU3" s="554"/>
      <c r="HG3" s="556"/>
      <c r="HH3" s="556"/>
      <c r="HI3" s="552"/>
      <c r="HJ3" s="553"/>
      <c r="HK3" s="553"/>
      <c r="HL3" s="554"/>
      <c r="HX3" s="556"/>
      <c r="HY3" s="556"/>
      <c r="HZ3" s="552"/>
      <c r="IA3" s="553"/>
      <c r="IB3" s="553"/>
      <c r="IC3" s="554"/>
      <c r="IO3" s="556"/>
      <c r="IP3" s="556"/>
      <c r="IQ3" s="552"/>
      <c r="IR3" s="553"/>
      <c r="IS3" s="553"/>
      <c r="IT3" s="554"/>
      <c r="JF3" s="556"/>
      <c r="JG3" s="556"/>
      <c r="JH3" s="552"/>
      <c r="JI3" s="553"/>
      <c r="JJ3" s="553"/>
      <c r="JK3" s="554"/>
      <c r="JM3" s="59"/>
      <c r="JN3" s="59"/>
      <c r="JO3" s="59"/>
      <c r="JP3" s="59"/>
      <c r="JQ3" s="59"/>
      <c r="JR3" s="59"/>
      <c r="JS3" s="59"/>
      <c r="JT3" s="59"/>
      <c r="JW3" s="556"/>
      <c r="JX3" s="556"/>
      <c r="JY3" s="552"/>
      <c r="JZ3" s="553"/>
      <c r="KA3" s="553"/>
      <c r="KB3" s="554"/>
      <c r="KD3" s="59"/>
      <c r="KE3" s="59"/>
      <c r="KF3" s="59"/>
      <c r="KG3" s="59"/>
      <c r="KH3" s="59"/>
      <c r="KI3" s="59"/>
      <c r="KJ3" s="59"/>
      <c r="KK3" s="59"/>
      <c r="KN3" s="556"/>
      <c r="KO3" s="556"/>
      <c r="KP3" s="552"/>
      <c r="KQ3" s="553"/>
      <c r="KR3" s="553"/>
      <c r="KS3" s="554"/>
      <c r="KU3" s="59"/>
      <c r="KV3" s="59"/>
      <c r="KW3" s="59"/>
      <c r="KX3" s="59"/>
      <c r="KY3" s="59"/>
      <c r="KZ3" s="59"/>
      <c r="LA3" s="59"/>
      <c r="LB3" s="59"/>
      <c r="LE3" s="556"/>
      <c r="LF3" s="556"/>
      <c r="LG3" s="552"/>
      <c r="LH3" s="553"/>
      <c r="LI3" s="553"/>
      <c r="LJ3" s="554"/>
      <c r="LL3" s="59"/>
      <c r="LM3" s="59"/>
      <c r="LN3" s="59"/>
      <c r="LO3" s="59"/>
      <c r="LP3" s="59"/>
      <c r="LQ3" s="59"/>
      <c r="LR3" s="59"/>
      <c r="LS3" s="59"/>
      <c r="LV3" s="556"/>
      <c r="LW3" s="556"/>
      <c r="LX3" s="552"/>
      <c r="LY3" s="553"/>
      <c r="LZ3" s="553"/>
      <c r="MA3" s="554"/>
      <c r="MC3" s="59"/>
      <c r="MD3" s="59"/>
      <c r="ME3" s="59"/>
      <c r="MF3" s="59"/>
      <c r="MG3" s="59"/>
      <c r="MH3" s="59"/>
      <c r="MI3" s="59"/>
      <c r="MJ3" s="59"/>
      <c r="MM3" s="556"/>
      <c r="MN3" s="556"/>
      <c r="MO3" s="552"/>
      <c r="MP3" s="553"/>
      <c r="MQ3" s="553"/>
      <c r="MR3" s="554"/>
      <c r="MT3" s="59"/>
      <c r="MU3" s="59"/>
      <c r="MV3" s="59"/>
      <c r="MW3" s="59"/>
      <c r="MX3" s="59"/>
      <c r="MY3" s="59"/>
      <c r="MZ3" s="59"/>
      <c r="NA3" s="59"/>
      <c r="ND3" s="556"/>
      <c r="NE3" s="556"/>
      <c r="NF3" s="552"/>
      <c r="NG3" s="553"/>
      <c r="NH3" s="553"/>
      <c r="NI3" s="554"/>
      <c r="NK3" s="59"/>
      <c r="NL3" s="59"/>
      <c r="NM3" s="59"/>
      <c r="NN3" s="59"/>
      <c r="NO3" s="59"/>
      <c r="NP3" s="59"/>
      <c r="NQ3" s="59"/>
      <c r="NR3" s="59"/>
      <c r="NU3" s="556"/>
      <c r="NV3" s="556"/>
      <c r="NW3" s="552"/>
      <c r="NX3" s="553"/>
      <c r="NY3" s="553"/>
      <c r="NZ3" s="554"/>
      <c r="OB3" s="59"/>
      <c r="OC3" s="59"/>
      <c r="OD3" s="59"/>
      <c r="OE3" s="59"/>
      <c r="OF3" s="59"/>
      <c r="OG3" s="59"/>
      <c r="OH3" s="59"/>
      <c r="OI3" s="59"/>
      <c r="OL3" s="556"/>
      <c r="OM3" s="556"/>
      <c r="ON3" s="552"/>
      <c r="OO3" s="553"/>
      <c r="OP3" s="553"/>
      <c r="OQ3" s="554"/>
      <c r="OS3" s="59"/>
      <c r="OT3" s="59"/>
      <c r="OU3" s="59"/>
      <c r="OV3" s="59"/>
      <c r="OW3" s="59"/>
      <c r="OX3" s="59"/>
      <c r="OY3" s="59"/>
      <c r="OZ3" s="59"/>
      <c r="PC3" s="556"/>
      <c r="PD3" s="556"/>
      <c r="PE3" s="552"/>
      <c r="PF3" s="553"/>
      <c r="PG3" s="553"/>
      <c r="PH3" s="554"/>
      <c r="PJ3" s="59"/>
      <c r="PK3" s="59"/>
      <c r="PL3" s="59"/>
      <c r="PM3" s="59"/>
      <c r="PN3" s="59"/>
      <c r="PO3" s="59"/>
      <c r="PP3" s="59"/>
      <c r="PQ3" s="59"/>
      <c r="PT3" s="556"/>
      <c r="PU3" s="556"/>
      <c r="PV3" s="552"/>
      <c r="PW3" s="553"/>
      <c r="PX3" s="553"/>
      <c r="PY3" s="554"/>
      <c r="QA3" s="59"/>
      <c r="QB3" s="59"/>
      <c r="QC3" s="59"/>
      <c r="QD3" s="59"/>
      <c r="QE3" s="59"/>
      <c r="QF3" s="59"/>
      <c r="QG3" s="59"/>
      <c r="QH3" s="59"/>
      <c r="QK3" s="556"/>
      <c r="QL3" s="556"/>
      <c r="QM3" s="552"/>
      <c r="QN3" s="553"/>
      <c r="QO3" s="553"/>
      <c r="QP3" s="554"/>
      <c r="QR3" s="59"/>
      <c r="QS3" s="59"/>
      <c r="QT3" s="59"/>
      <c r="QU3" s="59"/>
      <c r="QV3" s="59"/>
      <c r="QW3" s="59"/>
      <c r="QX3" s="59"/>
      <c r="QY3" s="59"/>
      <c r="RB3" s="556"/>
      <c r="RC3" s="556"/>
      <c r="RD3" s="552"/>
      <c r="RE3" s="553"/>
      <c r="RF3" s="553"/>
      <c r="RG3" s="554"/>
      <c r="RI3" s="59"/>
      <c r="RJ3" s="59"/>
      <c r="RK3" s="59"/>
      <c r="RL3" s="59"/>
      <c r="RM3" s="59"/>
      <c r="RN3" s="59"/>
      <c r="RO3" s="59"/>
      <c r="RP3" s="59"/>
      <c r="RS3" s="556"/>
      <c r="RT3" s="556"/>
      <c r="RU3" s="552"/>
      <c r="RV3" s="553"/>
      <c r="RW3" s="553"/>
      <c r="RX3" s="554"/>
      <c r="RZ3" s="59"/>
      <c r="SA3" s="59"/>
      <c r="SB3" s="59"/>
      <c r="SC3" s="59"/>
      <c r="SD3" s="59"/>
      <c r="SE3" s="59"/>
      <c r="SF3" s="59"/>
      <c r="SG3" s="59"/>
      <c r="SJ3" s="556"/>
      <c r="SK3" s="556"/>
      <c r="SL3" s="552"/>
      <c r="SM3" s="553"/>
      <c r="SN3" s="553"/>
      <c r="SO3" s="554"/>
      <c r="SQ3" s="59"/>
      <c r="SR3" s="59"/>
      <c r="SS3" s="59"/>
      <c r="ST3" s="59"/>
      <c r="SU3" s="59"/>
      <c r="SV3" s="59"/>
      <c r="SW3" s="59"/>
      <c r="SX3" s="59"/>
    </row>
    <row r="4" spans="2:518" ht="19.5" customHeight="1" thickTop="1" thickBot="1">
      <c r="B4" s="539" t="s">
        <v>125</v>
      </c>
      <c r="C4" s="540"/>
      <c r="D4" s="519" t="s">
        <v>4</v>
      </c>
      <c r="E4" s="520"/>
      <c r="F4" s="520"/>
      <c r="G4" s="520"/>
      <c r="H4" s="521"/>
      <c r="K4" s="539" t="s">
        <v>103</v>
      </c>
      <c r="L4" s="540"/>
      <c r="M4" s="519" t="s">
        <v>4</v>
      </c>
      <c r="N4" s="520"/>
      <c r="O4" s="520"/>
      <c r="P4" s="520"/>
      <c r="Q4" s="521"/>
      <c r="R4" s="545" t="s">
        <v>104</v>
      </c>
      <c r="S4" s="545" t="s">
        <v>85</v>
      </c>
      <c r="T4" s="545" t="s">
        <v>86</v>
      </c>
      <c r="U4" s="547" t="s">
        <v>87</v>
      </c>
      <c r="V4" s="547" t="s">
        <v>88</v>
      </c>
      <c r="W4" s="545" t="s">
        <v>89</v>
      </c>
      <c r="X4" s="545" t="s">
        <v>90</v>
      </c>
      <c r="Y4" s="545" t="s">
        <v>91</v>
      </c>
      <c r="AB4" s="539" t="s">
        <v>103</v>
      </c>
      <c r="AC4" s="540"/>
      <c r="AD4" s="519" t="s">
        <v>4</v>
      </c>
      <c r="AE4" s="520"/>
      <c r="AF4" s="520"/>
      <c r="AG4" s="520"/>
      <c r="AH4" s="521"/>
      <c r="AI4" s="545" t="s">
        <v>104</v>
      </c>
      <c r="AJ4" s="545" t="s">
        <v>85</v>
      </c>
      <c r="AK4" s="545" t="s">
        <v>86</v>
      </c>
      <c r="AL4" s="547" t="s">
        <v>87</v>
      </c>
      <c r="AM4" s="547" t="s">
        <v>88</v>
      </c>
      <c r="AN4" s="545" t="s">
        <v>89</v>
      </c>
      <c r="AO4" s="545" t="s">
        <v>90</v>
      </c>
      <c r="AP4" s="545" t="s">
        <v>91</v>
      </c>
      <c r="AS4" s="539" t="s">
        <v>103</v>
      </c>
      <c r="AT4" s="540"/>
      <c r="AU4" s="519" t="s">
        <v>4</v>
      </c>
      <c r="AV4" s="520"/>
      <c r="AW4" s="520"/>
      <c r="AX4" s="520"/>
      <c r="AY4" s="521"/>
      <c r="AZ4" s="545" t="s">
        <v>104</v>
      </c>
      <c r="BA4" s="545" t="s">
        <v>85</v>
      </c>
      <c r="BB4" s="545" t="s">
        <v>86</v>
      </c>
      <c r="BC4" s="547" t="s">
        <v>87</v>
      </c>
      <c r="BD4" s="547" t="s">
        <v>88</v>
      </c>
      <c r="BE4" s="545" t="s">
        <v>89</v>
      </c>
      <c r="BF4" s="545" t="s">
        <v>90</v>
      </c>
      <c r="BG4" s="545" t="s">
        <v>91</v>
      </c>
      <c r="BJ4" s="539" t="s">
        <v>103</v>
      </c>
      <c r="BK4" s="540"/>
      <c r="BL4" s="519" t="s">
        <v>4</v>
      </c>
      <c r="BM4" s="520"/>
      <c r="BN4" s="520"/>
      <c r="BO4" s="520"/>
      <c r="BP4" s="521"/>
      <c r="BQ4" s="545" t="s">
        <v>104</v>
      </c>
      <c r="BR4" s="545" t="s">
        <v>85</v>
      </c>
      <c r="BS4" s="545" t="s">
        <v>86</v>
      </c>
      <c r="BT4" s="547" t="s">
        <v>87</v>
      </c>
      <c r="BU4" s="547" t="s">
        <v>88</v>
      </c>
      <c r="BV4" s="545" t="s">
        <v>89</v>
      </c>
      <c r="BW4" s="545" t="s">
        <v>90</v>
      </c>
      <c r="BX4" s="545" t="s">
        <v>91</v>
      </c>
      <c r="CA4" s="539" t="s">
        <v>103</v>
      </c>
      <c r="CB4" s="540"/>
      <c r="CC4" s="519" t="s">
        <v>4</v>
      </c>
      <c r="CD4" s="520"/>
      <c r="CE4" s="520"/>
      <c r="CF4" s="520"/>
      <c r="CG4" s="521"/>
      <c r="CH4" s="545" t="s">
        <v>104</v>
      </c>
      <c r="CI4" s="545" t="s">
        <v>85</v>
      </c>
      <c r="CJ4" s="545" t="s">
        <v>86</v>
      </c>
      <c r="CK4" s="547" t="s">
        <v>87</v>
      </c>
      <c r="CL4" s="547" t="s">
        <v>88</v>
      </c>
      <c r="CM4" s="545" t="s">
        <v>89</v>
      </c>
      <c r="CN4" s="545" t="s">
        <v>90</v>
      </c>
      <c r="CO4" s="545" t="s">
        <v>91</v>
      </c>
      <c r="CR4" s="539" t="s">
        <v>103</v>
      </c>
      <c r="CS4" s="540"/>
      <c r="CT4" s="519" t="s">
        <v>4</v>
      </c>
      <c r="CU4" s="520"/>
      <c r="CV4" s="520"/>
      <c r="CW4" s="520"/>
      <c r="CX4" s="521"/>
      <c r="CY4" s="545" t="s">
        <v>104</v>
      </c>
      <c r="CZ4" s="545" t="s">
        <v>85</v>
      </c>
      <c r="DA4" s="545" t="s">
        <v>86</v>
      </c>
      <c r="DB4" s="547" t="s">
        <v>87</v>
      </c>
      <c r="DC4" s="547" t="s">
        <v>88</v>
      </c>
      <c r="DD4" s="545" t="s">
        <v>89</v>
      </c>
      <c r="DE4" s="545" t="s">
        <v>90</v>
      </c>
      <c r="DF4" s="545" t="s">
        <v>91</v>
      </c>
      <c r="DI4" s="539" t="s">
        <v>103</v>
      </c>
      <c r="DJ4" s="540"/>
      <c r="DK4" s="519" t="s">
        <v>4</v>
      </c>
      <c r="DL4" s="520"/>
      <c r="DM4" s="520"/>
      <c r="DN4" s="520"/>
      <c r="DO4" s="521"/>
      <c r="DP4" s="545" t="s">
        <v>104</v>
      </c>
      <c r="DQ4" s="545" t="s">
        <v>85</v>
      </c>
      <c r="DR4" s="545" t="s">
        <v>86</v>
      </c>
      <c r="DS4" s="547" t="s">
        <v>87</v>
      </c>
      <c r="DT4" s="547" t="s">
        <v>88</v>
      </c>
      <c r="DU4" s="545" t="s">
        <v>89</v>
      </c>
      <c r="DV4" s="545" t="s">
        <v>90</v>
      </c>
      <c r="DW4" s="545" t="s">
        <v>91</v>
      </c>
      <c r="DZ4" s="539" t="s">
        <v>103</v>
      </c>
      <c r="EA4" s="540"/>
      <c r="EB4" s="519" t="s">
        <v>4</v>
      </c>
      <c r="EC4" s="520"/>
      <c r="ED4" s="520"/>
      <c r="EE4" s="520"/>
      <c r="EF4" s="521"/>
      <c r="EG4" s="545" t="s">
        <v>104</v>
      </c>
      <c r="EH4" s="545" t="s">
        <v>85</v>
      </c>
      <c r="EI4" s="545" t="s">
        <v>86</v>
      </c>
      <c r="EJ4" s="547" t="s">
        <v>87</v>
      </c>
      <c r="EK4" s="547" t="s">
        <v>88</v>
      </c>
      <c r="EL4" s="545" t="s">
        <v>89</v>
      </c>
      <c r="EM4" s="545" t="s">
        <v>90</v>
      </c>
      <c r="EN4" s="545" t="s">
        <v>91</v>
      </c>
      <c r="EQ4" s="539" t="s">
        <v>103</v>
      </c>
      <c r="ER4" s="540"/>
      <c r="ES4" s="519" t="s">
        <v>4</v>
      </c>
      <c r="ET4" s="520"/>
      <c r="EU4" s="520"/>
      <c r="EV4" s="520"/>
      <c r="EW4" s="521"/>
      <c r="EX4" s="545" t="s">
        <v>104</v>
      </c>
      <c r="EY4" s="545" t="s">
        <v>85</v>
      </c>
      <c r="EZ4" s="545" t="s">
        <v>86</v>
      </c>
      <c r="FA4" s="547" t="s">
        <v>87</v>
      </c>
      <c r="FB4" s="547" t="s">
        <v>88</v>
      </c>
      <c r="FC4" s="545" t="s">
        <v>89</v>
      </c>
      <c r="FD4" s="545" t="s">
        <v>90</v>
      </c>
      <c r="FE4" s="545" t="s">
        <v>91</v>
      </c>
      <c r="FH4" s="539" t="s">
        <v>103</v>
      </c>
      <c r="FI4" s="540"/>
      <c r="FJ4" s="519" t="s">
        <v>4</v>
      </c>
      <c r="FK4" s="520"/>
      <c r="FL4" s="520"/>
      <c r="FM4" s="520"/>
      <c r="FN4" s="521"/>
      <c r="FO4" s="545" t="s">
        <v>104</v>
      </c>
      <c r="FP4" s="545" t="s">
        <v>85</v>
      </c>
      <c r="FQ4" s="545" t="s">
        <v>86</v>
      </c>
      <c r="FR4" s="547" t="s">
        <v>87</v>
      </c>
      <c r="FS4" s="547" t="s">
        <v>88</v>
      </c>
      <c r="FT4" s="545" t="s">
        <v>89</v>
      </c>
      <c r="FU4" s="545" t="s">
        <v>90</v>
      </c>
      <c r="FV4" s="545" t="s">
        <v>91</v>
      </c>
      <c r="FY4" s="539" t="s">
        <v>103</v>
      </c>
      <c r="FZ4" s="540"/>
      <c r="GA4" s="519" t="s">
        <v>4</v>
      </c>
      <c r="GB4" s="520"/>
      <c r="GC4" s="520"/>
      <c r="GD4" s="520"/>
      <c r="GE4" s="521"/>
      <c r="GF4" s="545" t="s">
        <v>104</v>
      </c>
      <c r="GG4" s="545" t="s">
        <v>85</v>
      </c>
      <c r="GH4" s="545" t="s">
        <v>86</v>
      </c>
      <c r="GI4" s="547" t="s">
        <v>87</v>
      </c>
      <c r="GJ4" s="547" t="s">
        <v>88</v>
      </c>
      <c r="GK4" s="545" t="s">
        <v>89</v>
      </c>
      <c r="GL4" s="545" t="s">
        <v>90</v>
      </c>
      <c r="GM4" s="545" t="s">
        <v>91</v>
      </c>
      <c r="GP4" s="539" t="s">
        <v>103</v>
      </c>
      <c r="GQ4" s="540"/>
      <c r="GR4" s="519" t="s">
        <v>4</v>
      </c>
      <c r="GS4" s="520"/>
      <c r="GT4" s="520"/>
      <c r="GU4" s="520"/>
      <c r="GV4" s="521"/>
      <c r="GW4" s="545" t="s">
        <v>104</v>
      </c>
      <c r="GX4" s="545" t="s">
        <v>85</v>
      </c>
      <c r="GY4" s="545" t="s">
        <v>86</v>
      </c>
      <c r="GZ4" s="547" t="s">
        <v>87</v>
      </c>
      <c r="HA4" s="547" t="s">
        <v>88</v>
      </c>
      <c r="HB4" s="545" t="s">
        <v>89</v>
      </c>
      <c r="HC4" s="545" t="s">
        <v>90</v>
      </c>
      <c r="HD4" s="545" t="s">
        <v>91</v>
      </c>
      <c r="HG4" s="539" t="s">
        <v>103</v>
      </c>
      <c r="HH4" s="540"/>
      <c r="HI4" s="519" t="s">
        <v>4</v>
      </c>
      <c r="HJ4" s="520"/>
      <c r="HK4" s="520"/>
      <c r="HL4" s="520"/>
      <c r="HM4" s="521"/>
      <c r="HN4" s="545" t="s">
        <v>104</v>
      </c>
      <c r="HO4" s="545" t="s">
        <v>85</v>
      </c>
      <c r="HP4" s="545" t="s">
        <v>86</v>
      </c>
      <c r="HQ4" s="547" t="s">
        <v>87</v>
      </c>
      <c r="HR4" s="547" t="s">
        <v>88</v>
      </c>
      <c r="HS4" s="545" t="s">
        <v>89</v>
      </c>
      <c r="HT4" s="545" t="s">
        <v>90</v>
      </c>
      <c r="HU4" s="545" t="s">
        <v>91</v>
      </c>
      <c r="HX4" s="539" t="s">
        <v>103</v>
      </c>
      <c r="HY4" s="540"/>
      <c r="HZ4" s="519" t="s">
        <v>4</v>
      </c>
      <c r="IA4" s="520"/>
      <c r="IB4" s="520"/>
      <c r="IC4" s="520"/>
      <c r="ID4" s="521"/>
      <c r="IE4" s="545" t="s">
        <v>104</v>
      </c>
      <c r="IF4" s="545" t="s">
        <v>85</v>
      </c>
      <c r="IG4" s="545" t="s">
        <v>86</v>
      </c>
      <c r="IH4" s="547" t="s">
        <v>87</v>
      </c>
      <c r="II4" s="547" t="s">
        <v>88</v>
      </c>
      <c r="IJ4" s="545" t="s">
        <v>89</v>
      </c>
      <c r="IK4" s="545" t="s">
        <v>90</v>
      </c>
      <c r="IL4" s="545" t="s">
        <v>91</v>
      </c>
      <c r="IO4" s="539" t="s">
        <v>103</v>
      </c>
      <c r="IP4" s="540"/>
      <c r="IQ4" s="519" t="s">
        <v>4</v>
      </c>
      <c r="IR4" s="520"/>
      <c r="IS4" s="520"/>
      <c r="IT4" s="520"/>
      <c r="IU4" s="521"/>
      <c r="IV4" s="545" t="s">
        <v>104</v>
      </c>
      <c r="IW4" s="545" t="s">
        <v>85</v>
      </c>
      <c r="IX4" s="545" t="s">
        <v>86</v>
      </c>
      <c r="IY4" s="547" t="s">
        <v>87</v>
      </c>
      <c r="IZ4" s="547" t="s">
        <v>88</v>
      </c>
      <c r="JA4" s="545" t="s">
        <v>89</v>
      </c>
      <c r="JB4" s="545" t="s">
        <v>90</v>
      </c>
      <c r="JC4" s="545" t="s">
        <v>91</v>
      </c>
      <c r="JF4" s="539" t="s">
        <v>103</v>
      </c>
      <c r="JG4" s="540"/>
      <c r="JH4" s="519" t="s">
        <v>4</v>
      </c>
      <c r="JI4" s="520"/>
      <c r="JJ4" s="520"/>
      <c r="JK4" s="520"/>
      <c r="JL4" s="521"/>
      <c r="JM4" s="545" t="s">
        <v>104</v>
      </c>
      <c r="JN4" s="545" t="s">
        <v>85</v>
      </c>
      <c r="JO4" s="545" t="s">
        <v>86</v>
      </c>
      <c r="JP4" s="547" t="s">
        <v>87</v>
      </c>
      <c r="JQ4" s="547" t="s">
        <v>88</v>
      </c>
      <c r="JR4" s="545" t="s">
        <v>89</v>
      </c>
      <c r="JS4" s="545" t="s">
        <v>90</v>
      </c>
      <c r="JT4" s="545" t="s">
        <v>91</v>
      </c>
      <c r="JW4" s="539" t="s">
        <v>103</v>
      </c>
      <c r="JX4" s="540"/>
      <c r="JY4" s="519" t="s">
        <v>4</v>
      </c>
      <c r="JZ4" s="520"/>
      <c r="KA4" s="520"/>
      <c r="KB4" s="520"/>
      <c r="KC4" s="521"/>
      <c r="KD4" s="545" t="s">
        <v>104</v>
      </c>
      <c r="KE4" s="545" t="s">
        <v>85</v>
      </c>
      <c r="KF4" s="545" t="s">
        <v>86</v>
      </c>
      <c r="KG4" s="547" t="s">
        <v>87</v>
      </c>
      <c r="KH4" s="547" t="s">
        <v>88</v>
      </c>
      <c r="KI4" s="545" t="s">
        <v>89</v>
      </c>
      <c r="KJ4" s="545" t="s">
        <v>90</v>
      </c>
      <c r="KK4" s="545" t="s">
        <v>91</v>
      </c>
      <c r="KN4" s="539" t="s">
        <v>103</v>
      </c>
      <c r="KO4" s="540"/>
      <c r="KP4" s="519" t="s">
        <v>4</v>
      </c>
      <c r="KQ4" s="520"/>
      <c r="KR4" s="520"/>
      <c r="KS4" s="520"/>
      <c r="KT4" s="521"/>
      <c r="KU4" s="545" t="s">
        <v>104</v>
      </c>
      <c r="KV4" s="545" t="s">
        <v>85</v>
      </c>
      <c r="KW4" s="545" t="s">
        <v>86</v>
      </c>
      <c r="KX4" s="547" t="s">
        <v>87</v>
      </c>
      <c r="KY4" s="547" t="s">
        <v>88</v>
      </c>
      <c r="KZ4" s="545" t="s">
        <v>89</v>
      </c>
      <c r="LA4" s="545" t="s">
        <v>90</v>
      </c>
      <c r="LB4" s="545" t="s">
        <v>91</v>
      </c>
      <c r="LE4" s="539" t="s">
        <v>103</v>
      </c>
      <c r="LF4" s="540"/>
      <c r="LG4" s="519" t="s">
        <v>4</v>
      </c>
      <c r="LH4" s="520"/>
      <c r="LI4" s="520"/>
      <c r="LJ4" s="520"/>
      <c r="LK4" s="521"/>
      <c r="LL4" s="545" t="s">
        <v>104</v>
      </c>
      <c r="LM4" s="545" t="s">
        <v>85</v>
      </c>
      <c r="LN4" s="545" t="s">
        <v>86</v>
      </c>
      <c r="LO4" s="547" t="s">
        <v>87</v>
      </c>
      <c r="LP4" s="547" t="s">
        <v>88</v>
      </c>
      <c r="LQ4" s="545" t="s">
        <v>89</v>
      </c>
      <c r="LR4" s="545" t="s">
        <v>90</v>
      </c>
      <c r="LS4" s="545" t="s">
        <v>91</v>
      </c>
      <c r="LV4" s="539" t="s">
        <v>103</v>
      </c>
      <c r="LW4" s="540"/>
      <c r="LX4" s="519" t="s">
        <v>4</v>
      </c>
      <c r="LY4" s="520"/>
      <c r="LZ4" s="520"/>
      <c r="MA4" s="520"/>
      <c r="MB4" s="521"/>
      <c r="MC4" s="545" t="s">
        <v>104</v>
      </c>
      <c r="MD4" s="545" t="s">
        <v>85</v>
      </c>
      <c r="ME4" s="545" t="s">
        <v>86</v>
      </c>
      <c r="MF4" s="547" t="s">
        <v>87</v>
      </c>
      <c r="MG4" s="547" t="s">
        <v>88</v>
      </c>
      <c r="MH4" s="545" t="s">
        <v>89</v>
      </c>
      <c r="MI4" s="545" t="s">
        <v>90</v>
      </c>
      <c r="MJ4" s="545" t="s">
        <v>91</v>
      </c>
      <c r="MM4" s="539" t="s">
        <v>103</v>
      </c>
      <c r="MN4" s="540"/>
      <c r="MO4" s="519" t="s">
        <v>4</v>
      </c>
      <c r="MP4" s="520"/>
      <c r="MQ4" s="520"/>
      <c r="MR4" s="520"/>
      <c r="MS4" s="521"/>
      <c r="MT4" s="545" t="s">
        <v>104</v>
      </c>
      <c r="MU4" s="545" t="s">
        <v>85</v>
      </c>
      <c r="MV4" s="545" t="s">
        <v>86</v>
      </c>
      <c r="MW4" s="547" t="s">
        <v>87</v>
      </c>
      <c r="MX4" s="547" t="s">
        <v>88</v>
      </c>
      <c r="MY4" s="545" t="s">
        <v>89</v>
      </c>
      <c r="MZ4" s="545" t="s">
        <v>90</v>
      </c>
      <c r="NA4" s="545" t="s">
        <v>91</v>
      </c>
      <c r="ND4" s="539" t="s">
        <v>103</v>
      </c>
      <c r="NE4" s="540"/>
      <c r="NF4" s="519" t="s">
        <v>4</v>
      </c>
      <c r="NG4" s="520"/>
      <c r="NH4" s="520"/>
      <c r="NI4" s="520"/>
      <c r="NJ4" s="521"/>
      <c r="NK4" s="545" t="s">
        <v>104</v>
      </c>
      <c r="NL4" s="545" t="s">
        <v>85</v>
      </c>
      <c r="NM4" s="545" t="s">
        <v>86</v>
      </c>
      <c r="NN4" s="547" t="s">
        <v>87</v>
      </c>
      <c r="NO4" s="547" t="s">
        <v>88</v>
      </c>
      <c r="NP4" s="545" t="s">
        <v>89</v>
      </c>
      <c r="NQ4" s="545" t="s">
        <v>90</v>
      </c>
      <c r="NR4" s="545" t="s">
        <v>91</v>
      </c>
      <c r="NU4" s="539" t="s">
        <v>103</v>
      </c>
      <c r="NV4" s="540"/>
      <c r="NW4" s="519" t="s">
        <v>4</v>
      </c>
      <c r="NX4" s="520"/>
      <c r="NY4" s="520"/>
      <c r="NZ4" s="520"/>
      <c r="OA4" s="521"/>
      <c r="OB4" s="545" t="s">
        <v>104</v>
      </c>
      <c r="OC4" s="545" t="s">
        <v>85</v>
      </c>
      <c r="OD4" s="545" t="s">
        <v>86</v>
      </c>
      <c r="OE4" s="547" t="s">
        <v>87</v>
      </c>
      <c r="OF4" s="547" t="s">
        <v>88</v>
      </c>
      <c r="OG4" s="545" t="s">
        <v>89</v>
      </c>
      <c r="OH4" s="545" t="s">
        <v>90</v>
      </c>
      <c r="OI4" s="545" t="s">
        <v>91</v>
      </c>
      <c r="OL4" s="539" t="s">
        <v>103</v>
      </c>
      <c r="OM4" s="540"/>
      <c r="ON4" s="519" t="s">
        <v>4</v>
      </c>
      <c r="OO4" s="520"/>
      <c r="OP4" s="520"/>
      <c r="OQ4" s="520"/>
      <c r="OR4" s="521"/>
      <c r="OS4" s="545" t="s">
        <v>104</v>
      </c>
      <c r="OT4" s="545" t="s">
        <v>85</v>
      </c>
      <c r="OU4" s="545" t="s">
        <v>86</v>
      </c>
      <c r="OV4" s="547" t="s">
        <v>87</v>
      </c>
      <c r="OW4" s="547" t="s">
        <v>88</v>
      </c>
      <c r="OX4" s="545" t="s">
        <v>89</v>
      </c>
      <c r="OY4" s="545" t="s">
        <v>90</v>
      </c>
      <c r="OZ4" s="545" t="s">
        <v>91</v>
      </c>
      <c r="PC4" s="539" t="s">
        <v>103</v>
      </c>
      <c r="PD4" s="540"/>
      <c r="PE4" s="519" t="s">
        <v>4</v>
      </c>
      <c r="PF4" s="520"/>
      <c r="PG4" s="520"/>
      <c r="PH4" s="520"/>
      <c r="PI4" s="521"/>
      <c r="PJ4" s="545" t="s">
        <v>104</v>
      </c>
      <c r="PK4" s="545" t="s">
        <v>85</v>
      </c>
      <c r="PL4" s="545" t="s">
        <v>86</v>
      </c>
      <c r="PM4" s="547" t="s">
        <v>87</v>
      </c>
      <c r="PN4" s="547" t="s">
        <v>88</v>
      </c>
      <c r="PO4" s="545" t="s">
        <v>89</v>
      </c>
      <c r="PP4" s="545" t="s">
        <v>90</v>
      </c>
      <c r="PQ4" s="545" t="s">
        <v>91</v>
      </c>
      <c r="PT4" s="539" t="s">
        <v>103</v>
      </c>
      <c r="PU4" s="540"/>
      <c r="PV4" s="519" t="s">
        <v>4</v>
      </c>
      <c r="PW4" s="520"/>
      <c r="PX4" s="520"/>
      <c r="PY4" s="520"/>
      <c r="PZ4" s="521"/>
      <c r="QA4" s="545" t="s">
        <v>104</v>
      </c>
      <c r="QB4" s="545" t="s">
        <v>85</v>
      </c>
      <c r="QC4" s="545" t="s">
        <v>86</v>
      </c>
      <c r="QD4" s="547" t="s">
        <v>87</v>
      </c>
      <c r="QE4" s="547" t="s">
        <v>88</v>
      </c>
      <c r="QF4" s="545" t="s">
        <v>89</v>
      </c>
      <c r="QG4" s="545" t="s">
        <v>90</v>
      </c>
      <c r="QH4" s="545" t="s">
        <v>91</v>
      </c>
      <c r="QK4" s="539" t="s">
        <v>103</v>
      </c>
      <c r="QL4" s="540"/>
      <c r="QM4" s="519" t="s">
        <v>4</v>
      </c>
      <c r="QN4" s="520"/>
      <c r="QO4" s="520"/>
      <c r="QP4" s="520"/>
      <c r="QQ4" s="521"/>
      <c r="QR4" s="545" t="s">
        <v>104</v>
      </c>
      <c r="QS4" s="545" t="s">
        <v>85</v>
      </c>
      <c r="QT4" s="545" t="s">
        <v>86</v>
      </c>
      <c r="QU4" s="547" t="s">
        <v>87</v>
      </c>
      <c r="QV4" s="547" t="s">
        <v>88</v>
      </c>
      <c r="QW4" s="545" t="s">
        <v>89</v>
      </c>
      <c r="QX4" s="545" t="s">
        <v>90</v>
      </c>
      <c r="QY4" s="545" t="s">
        <v>91</v>
      </c>
      <c r="RB4" s="539" t="s">
        <v>103</v>
      </c>
      <c r="RC4" s="540"/>
      <c r="RD4" s="519" t="s">
        <v>4</v>
      </c>
      <c r="RE4" s="520"/>
      <c r="RF4" s="520"/>
      <c r="RG4" s="520"/>
      <c r="RH4" s="521"/>
      <c r="RI4" s="545" t="s">
        <v>104</v>
      </c>
      <c r="RJ4" s="545" t="s">
        <v>85</v>
      </c>
      <c r="RK4" s="545" t="s">
        <v>86</v>
      </c>
      <c r="RL4" s="547" t="s">
        <v>87</v>
      </c>
      <c r="RM4" s="547" t="s">
        <v>88</v>
      </c>
      <c r="RN4" s="545" t="s">
        <v>89</v>
      </c>
      <c r="RO4" s="545" t="s">
        <v>90</v>
      </c>
      <c r="RP4" s="545" t="s">
        <v>91</v>
      </c>
      <c r="RS4" s="539" t="s">
        <v>103</v>
      </c>
      <c r="RT4" s="540"/>
      <c r="RU4" s="519" t="s">
        <v>4</v>
      </c>
      <c r="RV4" s="520"/>
      <c r="RW4" s="520"/>
      <c r="RX4" s="520"/>
      <c r="RY4" s="521"/>
      <c r="RZ4" s="545" t="s">
        <v>104</v>
      </c>
      <c r="SA4" s="545" t="s">
        <v>85</v>
      </c>
      <c r="SB4" s="545" t="s">
        <v>86</v>
      </c>
      <c r="SC4" s="547" t="s">
        <v>87</v>
      </c>
      <c r="SD4" s="547" t="s">
        <v>88</v>
      </c>
      <c r="SE4" s="545" t="s">
        <v>89</v>
      </c>
      <c r="SF4" s="545" t="s">
        <v>90</v>
      </c>
      <c r="SG4" s="545" t="s">
        <v>91</v>
      </c>
      <c r="SJ4" s="539" t="s">
        <v>103</v>
      </c>
      <c r="SK4" s="540"/>
      <c r="SL4" s="519" t="s">
        <v>4</v>
      </c>
      <c r="SM4" s="520"/>
      <c r="SN4" s="520"/>
      <c r="SO4" s="520"/>
      <c r="SP4" s="521"/>
      <c r="SQ4" s="545" t="s">
        <v>104</v>
      </c>
      <c r="SR4" s="545" t="s">
        <v>85</v>
      </c>
      <c r="SS4" s="545" t="s">
        <v>86</v>
      </c>
      <c r="ST4" s="547" t="s">
        <v>87</v>
      </c>
      <c r="SU4" s="547" t="s">
        <v>88</v>
      </c>
      <c r="SV4" s="545" t="s">
        <v>89</v>
      </c>
      <c r="SW4" s="545" t="s">
        <v>90</v>
      </c>
      <c r="SX4" s="545" t="s">
        <v>91</v>
      </c>
    </row>
    <row r="5" spans="2:518" ht="13.5" customHeight="1" thickTop="1">
      <c r="B5" s="541"/>
      <c r="C5" s="542"/>
      <c r="D5" s="522" t="s">
        <v>130</v>
      </c>
      <c r="E5" s="523"/>
      <c r="F5" s="523"/>
      <c r="G5" s="523"/>
      <c r="H5" s="524"/>
      <c r="K5" s="541"/>
      <c r="L5" s="542"/>
      <c r="M5" s="522" t="s">
        <v>130</v>
      </c>
      <c r="N5" s="523"/>
      <c r="O5" s="523"/>
      <c r="P5" s="523"/>
      <c r="Q5" s="524"/>
      <c r="R5" s="546"/>
      <c r="S5" s="546"/>
      <c r="T5" s="546"/>
      <c r="U5" s="548"/>
      <c r="V5" s="548"/>
      <c r="W5" s="546"/>
      <c r="X5" s="546"/>
      <c r="Y5" s="546"/>
      <c r="AB5" s="541"/>
      <c r="AC5" s="542"/>
      <c r="AD5" s="522" t="s">
        <v>130</v>
      </c>
      <c r="AE5" s="523"/>
      <c r="AF5" s="523"/>
      <c r="AG5" s="523"/>
      <c r="AH5" s="524"/>
      <c r="AI5" s="546"/>
      <c r="AJ5" s="546"/>
      <c r="AK5" s="546"/>
      <c r="AL5" s="548"/>
      <c r="AM5" s="548"/>
      <c r="AN5" s="546"/>
      <c r="AO5" s="546"/>
      <c r="AP5" s="546"/>
      <c r="AS5" s="541"/>
      <c r="AT5" s="542"/>
      <c r="AU5" s="522" t="s">
        <v>130</v>
      </c>
      <c r="AV5" s="523"/>
      <c r="AW5" s="523"/>
      <c r="AX5" s="523"/>
      <c r="AY5" s="524"/>
      <c r="AZ5" s="546"/>
      <c r="BA5" s="546"/>
      <c r="BB5" s="546"/>
      <c r="BC5" s="548"/>
      <c r="BD5" s="548"/>
      <c r="BE5" s="546"/>
      <c r="BF5" s="546"/>
      <c r="BG5" s="546"/>
      <c r="BJ5" s="541"/>
      <c r="BK5" s="542"/>
      <c r="BL5" s="522" t="s">
        <v>130</v>
      </c>
      <c r="BM5" s="523"/>
      <c r="BN5" s="523"/>
      <c r="BO5" s="523"/>
      <c r="BP5" s="524"/>
      <c r="BQ5" s="546"/>
      <c r="BR5" s="546"/>
      <c r="BS5" s="546"/>
      <c r="BT5" s="548"/>
      <c r="BU5" s="548"/>
      <c r="BV5" s="546"/>
      <c r="BW5" s="546"/>
      <c r="BX5" s="546"/>
      <c r="CA5" s="541"/>
      <c r="CB5" s="542"/>
      <c r="CC5" s="522" t="s">
        <v>130</v>
      </c>
      <c r="CD5" s="523"/>
      <c r="CE5" s="523"/>
      <c r="CF5" s="523"/>
      <c r="CG5" s="524"/>
      <c r="CH5" s="546"/>
      <c r="CI5" s="546"/>
      <c r="CJ5" s="546"/>
      <c r="CK5" s="548"/>
      <c r="CL5" s="548"/>
      <c r="CM5" s="546"/>
      <c r="CN5" s="546"/>
      <c r="CO5" s="546"/>
      <c r="CR5" s="541"/>
      <c r="CS5" s="542"/>
      <c r="CT5" s="522" t="s">
        <v>130</v>
      </c>
      <c r="CU5" s="523"/>
      <c r="CV5" s="523"/>
      <c r="CW5" s="523"/>
      <c r="CX5" s="524"/>
      <c r="CY5" s="546"/>
      <c r="CZ5" s="546"/>
      <c r="DA5" s="546"/>
      <c r="DB5" s="548"/>
      <c r="DC5" s="548"/>
      <c r="DD5" s="546"/>
      <c r="DE5" s="546"/>
      <c r="DF5" s="546"/>
      <c r="DI5" s="541"/>
      <c r="DJ5" s="542"/>
      <c r="DK5" s="522" t="s">
        <v>130</v>
      </c>
      <c r="DL5" s="523"/>
      <c r="DM5" s="523"/>
      <c r="DN5" s="523"/>
      <c r="DO5" s="524"/>
      <c r="DP5" s="546"/>
      <c r="DQ5" s="546"/>
      <c r="DR5" s="546"/>
      <c r="DS5" s="548"/>
      <c r="DT5" s="548"/>
      <c r="DU5" s="546"/>
      <c r="DV5" s="546"/>
      <c r="DW5" s="546"/>
      <c r="DZ5" s="541"/>
      <c r="EA5" s="542"/>
      <c r="EB5" s="522" t="s">
        <v>130</v>
      </c>
      <c r="EC5" s="523"/>
      <c r="ED5" s="523"/>
      <c r="EE5" s="523"/>
      <c r="EF5" s="524"/>
      <c r="EG5" s="546"/>
      <c r="EH5" s="546"/>
      <c r="EI5" s="546"/>
      <c r="EJ5" s="548"/>
      <c r="EK5" s="548"/>
      <c r="EL5" s="546"/>
      <c r="EM5" s="546"/>
      <c r="EN5" s="546"/>
      <c r="EQ5" s="541"/>
      <c r="ER5" s="542"/>
      <c r="ES5" s="522" t="s">
        <v>130</v>
      </c>
      <c r="ET5" s="523"/>
      <c r="EU5" s="523"/>
      <c r="EV5" s="523"/>
      <c r="EW5" s="524"/>
      <c r="EX5" s="546"/>
      <c r="EY5" s="546"/>
      <c r="EZ5" s="546"/>
      <c r="FA5" s="548"/>
      <c r="FB5" s="548"/>
      <c r="FC5" s="546"/>
      <c r="FD5" s="546"/>
      <c r="FE5" s="546"/>
      <c r="FH5" s="541"/>
      <c r="FI5" s="542"/>
      <c r="FJ5" s="522" t="s">
        <v>130</v>
      </c>
      <c r="FK5" s="523"/>
      <c r="FL5" s="523"/>
      <c r="FM5" s="523"/>
      <c r="FN5" s="524"/>
      <c r="FO5" s="546"/>
      <c r="FP5" s="546"/>
      <c r="FQ5" s="546"/>
      <c r="FR5" s="548"/>
      <c r="FS5" s="548"/>
      <c r="FT5" s="546"/>
      <c r="FU5" s="546"/>
      <c r="FV5" s="546"/>
      <c r="FY5" s="541"/>
      <c r="FZ5" s="542"/>
      <c r="GA5" s="522" t="s">
        <v>130</v>
      </c>
      <c r="GB5" s="523"/>
      <c r="GC5" s="523"/>
      <c r="GD5" s="523"/>
      <c r="GE5" s="524"/>
      <c r="GF5" s="546"/>
      <c r="GG5" s="546"/>
      <c r="GH5" s="546"/>
      <c r="GI5" s="548"/>
      <c r="GJ5" s="548"/>
      <c r="GK5" s="546"/>
      <c r="GL5" s="546"/>
      <c r="GM5" s="546"/>
      <c r="GP5" s="541"/>
      <c r="GQ5" s="542"/>
      <c r="GR5" s="522" t="s">
        <v>130</v>
      </c>
      <c r="GS5" s="523"/>
      <c r="GT5" s="523"/>
      <c r="GU5" s="523"/>
      <c r="GV5" s="524"/>
      <c r="GW5" s="546"/>
      <c r="GX5" s="546"/>
      <c r="GY5" s="546"/>
      <c r="GZ5" s="548"/>
      <c r="HA5" s="548"/>
      <c r="HB5" s="546"/>
      <c r="HC5" s="546"/>
      <c r="HD5" s="546"/>
      <c r="HG5" s="541"/>
      <c r="HH5" s="542"/>
      <c r="HI5" s="522" t="s">
        <v>130</v>
      </c>
      <c r="HJ5" s="523"/>
      <c r="HK5" s="523"/>
      <c r="HL5" s="523"/>
      <c r="HM5" s="524"/>
      <c r="HN5" s="546"/>
      <c r="HO5" s="546"/>
      <c r="HP5" s="546"/>
      <c r="HQ5" s="548"/>
      <c r="HR5" s="548"/>
      <c r="HS5" s="546"/>
      <c r="HT5" s="546"/>
      <c r="HU5" s="546"/>
      <c r="HX5" s="541"/>
      <c r="HY5" s="542"/>
      <c r="HZ5" s="522" t="s">
        <v>130</v>
      </c>
      <c r="IA5" s="523"/>
      <c r="IB5" s="523"/>
      <c r="IC5" s="523"/>
      <c r="ID5" s="524"/>
      <c r="IE5" s="546"/>
      <c r="IF5" s="546"/>
      <c r="IG5" s="546"/>
      <c r="IH5" s="548"/>
      <c r="II5" s="548"/>
      <c r="IJ5" s="546"/>
      <c r="IK5" s="546"/>
      <c r="IL5" s="546"/>
      <c r="IO5" s="541"/>
      <c r="IP5" s="542"/>
      <c r="IQ5" s="522" t="s">
        <v>130</v>
      </c>
      <c r="IR5" s="523"/>
      <c r="IS5" s="523"/>
      <c r="IT5" s="523"/>
      <c r="IU5" s="524"/>
      <c r="IV5" s="546"/>
      <c r="IW5" s="546"/>
      <c r="IX5" s="546"/>
      <c r="IY5" s="548"/>
      <c r="IZ5" s="548"/>
      <c r="JA5" s="546"/>
      <c r="JB5" s="546"/>
      <c r="JC5" s="546"/>
      <c r="JF5" s="541"/>
      <c r="JG5" s="542"/>
      <c r="JH5" s="522" t="s">
        <v>130</v>
      </c>
      <c r="JI5" s="523"/>
      <c r="JJ5" s="523"/>
      <c r="JK5" s="523"/>
      <c r="JL5" s="524"/>
      <c r="JM5" s="546"/>
      <c r="JN5" s="546"/>
      <c r="JO5" s="546"/>
      <c r="JP5" s="548"/>
      <c r="JQ5" s="548"/>
      <c r="JR5" s="546"/>
      <c r="JS5" s="546"/>
      <c r="JT5" s="546"/>
      <c r="JW5" s="541"/>
      <c r="JX5" s="542"/>
      <c r="JY5" s="522" t="s">
        <v>130</v>
      </c>
      <c r="JZ5" s="523"/>
      <c r="KA5" s="523"/>
      <c r="KB5" s="523"/>
      <c r="KC5" s="524"/>
      <c r="KD5" s="546"/>
      <c r="KE5" s="546"/>
      <c r="KF5" s="546"/>
      <c r="KG5" s="548"/>
      <c r="KH5" s="548"/>
      <c r="KI5" s="546"/>
      <c r="KJ5" s="546"/>
      <c r="KK5" s="546"/>
      <c r="KN5" s="541"/>
      <c r="KO5" s="542"/>
      <c r="KP5" s="522" t="s">
        <v>130</v>
      </c>
      <c r="KQ5" s="523"/>
      <c r="KR5" s="523"/>
      <c r="KS5" s="523"/>
      <c r="KT5" s="524"/>
      <c r="KU5" s="546"/>
      <c r="KV5" s="546"/>
      <c r="KW5" s="546"/>
      <c r="KX5" s="548"/>
      <c r="KY5" s="548"/>
      <c r="KZ5" s="546"/>
      <c r="LA5" s="546"/>
      <c r="LB5" s="546"/>
      <c r="LE5" s="541"/>
      <c r="LF5" s="542"/>
      <c r="LG5" s="522" t="s">
        <v>130</v>
      </c>
      <c r="LH5" s="523"/>
      <c r="LI5" s="523"/>
      <c r="LJ5" s="523"/>
      <c r="LK5" s="524"/>
      <c r="LL5" s="546"/>
      <c r="LM5" s="546"/>
      <c r="LN5" s="546"/>
      <c r="LO5" s="548"/>
      <c r="LP5" s="548"/>
      <c r="LQ5" s="546"/>
      <c r="LR5" s="546"/>
      <c r="LS5" s="546"/>
      <c r="LV5" s="541"/>
      <c r="LW5" s="542"/>
      <c r="LX5" s="522" t="s">
        <v>130</v>
      </c>
      <c r="LY5" s="523"/>
      <c r="LZ5" s="523"/>
      <c r="MA5" s="523"/>
      <c r="MB5" s="524"/>
      <c r="MC5" s="546"/>
      <c r="MD5" s="546"/>
      <c r="ME5" s="546"/>
      <c r="MF5" s="548"/>
      <c r="MG5" s="548"/>
      <c r="MH5" s="546"/>
      <c r="MI5" s="546"/>
      <c r="MJ5" s="546"/>
      <c r="MM5" s="541"/>
      <c r="MN5" s="542"/>
      <c r="MO5" s="522" t="s">
        <v>130</v>
      </c>
      <c r="MP5" s="523"/>
      <c r="MQ5" s="523"/>
      <c r="MR5" s="523"/>
      <c r="MS5" s="524"/>
      <c r="MT5" s="546"/>
      <c r="MU5" s="546"/>
      <c r="MV5" s="546"/>
      <c r="MW5" s="548"/>
      <c r="MX5" s="548"/>
      <c r="MY5" s="546"/>
      <c r="MZ5" s="546"/>
      <c r="NA5" s="546"/>
      <c r="ND5" s="541"/>
      <c r="NE5" s="542"/>
      <c r="NF5" s="522" t="s">
        <v>130</v>
      </c>
      <c r="NG5" s="523"/>
      <c r="NH5" s="523"/>
      <c r="NI5" s="523"/>
      <c r="NJ5" s="524"/>
      <c r="NK5" s="546"/>
      <c r="NL5" s="546"/>
      <c r="NM5" s="546"/>
      <c r="NN5" s="548"/>
      <c r="NO5" s="548"/>
      <c r="NP5" s="546"/>
      <c r="NQ5" s="546"/>
      <c r="NR5" s="546"/>
      <c r="NU5" s="541"/>
      <c r="NV5" s="542"/>
      <c r="NW5" s="522" t="s">
        <v>130</v>
      </c>
      <c r="NX5" s="523"/>
      <c r="NY5" s="523"/>
      <c r="NZ5" s="523"/>
      <c r="OA5" s="524"/>
      <c r="OB5" s="546"/>
      <c r="OC5" s="546"/>
      <c r="OD5" s="546"/>
      <c r="OE5" s="548"/>
      <c r="OF5" s="548"/>
      <c r="OG5" s="546"/>
      <c r="OH5" s="546"/>
      <c r="OI5" s="546"/>
      <c r="OL5" s="541"/>
      <c r="OM5" s="542"/>
      <c r="ON5" s="522" t="s">
        <v>130</v>
      </c>
      <c r="OO5" s="523"/>
      <c r="OP5" s="523"/>
      <c r="OQ5" s="523"/>
      <c r="OR5" s="524"/>
      <c r="OS5" s="546"/>
      <c r="OT5" s="546"/>
      <c r="OU5" s="546"/>
      <c r="OV5" s="548"/>
      <c r="OW5" s="548"/>
      <c r="OX5" s="546"/>
      <c r="OY5" s="546"/>
      <c r="OZ5" s="546"/>
      <c r="PC5" s="541"/>
      <c r="PD5" s="542"/>
      <c r="PE5" s="522" t="s">
        <v>130</v>
      </c>
      <c r="PF5" s="523"/>
      <c r="PG5" s="523"/>
      <c r="PH5" s="523"/>
      <c r="PI5" s="524"/>
      <c r="PJ5" s="546"/>
      <c r="PK5" s="546"/>
      <c r="PL5" s="546"/>
      <c r="PM5" s="548"/>
      <c r="PN5" s="548"/>
      <c r="PO5" s="546"/>
      <c r="PP5" s="546"/>
      <c r="PQ5" s="546"/>
      <c r="PT5" s="541"/>
      <c r="PU5" s="542"/>
      <c r="PV5" s="522" t="s">
        <v>130</v>
      </c>
      <c r="PW5" s="523"/>
      <c r="PX5" s="523"/>
      <c r="PY5" s="523"/>
      <c r="PZ5" s="524"/>
      <c r="QA5" s="546"/>
      <c r="QB5" s="546"/>
      <c r="QC5" s="546"/>
      <c r="QD5" s="548"/>
      <c r="QE5" s="548"/>
      <c r="QF5" s="546"/>
      <c r="QG5" s="546"/>
      <c r="QH5" s="546"/>
      <c r="QK5" s="541"/>
      <c r="QL5" s="542"/>
      <c r="QM5" s="522" t="s">
        <v>130</v>
      </c>
      <c r="QN5" s="523"/>
      <c r="QO5" s="523"/>
      <c r="QP5" s="523"/>
      <c r="QQ5" s="524"/>
      <c r="QR5" s="546"/>
      <c r="QS5" s="546"/>
      <c r="QT5" s="546"/>
      <c r="QU5" s="548"/>
      <c r="QV5" s="548"/>
      <c r="QW5" s="546"/>
      <c r="QX5" s="546"/>
      <c r="QY5" s="546"/>
      <c r="RB5" s="541"/>
      <c r="RC5" s="542"/>
      <c r="RD5" s="522" t="s">
        <v>130</v>
      </c>
      <c r="RE5" s="523"/>
      <c r="RF5" s="523"/>
      <c r="RG5" s="523"/>
      <c r="RH5" s="524"/>
      <c r="RI5" s="546"/>
      <c r="RJ5" s="546"/>
      <c r="RK5" s="546"/>
      <c r="RL5" s="548"/>
      <c r="RM5" s="548"/>
      <c r="RN5" s="546"/>
      <c r="RO5" s="546"/>
      <c r="RP5" s="546"/>
      <c r="RS5" s="541"/>
      <c r="RT5" s="542"/>
      <c r="RU5" s="522" t="s">
        <v>130</v>
      </c>
      <c r="RV5" s="523"/>
      <c r="RW5" s="523"/>
      <c r="RX5" s="523"/>
      <c r="RY5" s="524"/>
      <c r="RZ5" s="546"/>
      <c r="SA5" s="546"/>
      <c r="SB5" s="546"/>
      <c r="SC5" s="548"/>
      <c r="SD5" s="548"/>
      <c r="SE5" s="546"/>
      <c r="SF5" s="546"/>
      <c r="SG5" s="546"/>
      <c r="SJ5" s="541"/>
      <c r="SK5" s="542"/>
      <c r="SL5" s="522" t="s">
        <v>130</v>
      </c>
      <c r="SM5" s="523"/>
      <c r="SN5" s="523"/>
      <c r="SO5" s="523"/>
      <c r="SP5" s="524"/>
      <c r="SQ5" s="546"/>
      <c r="SR5" s="546"/>
      <c r="SS5" s="546"/>
      <c r="ST5" s="548"/>
      <c r="SU5" s="548"/>
      <c r="SV5" s="546"/>
      <c r="SW5" s="546"/>
      <c r="SX5" s="546"/>
    </row>
    <row r="6" spans="2:518" ht="12.75" customHeight="1">
      <c r="B6" s="541"/>
      <c r="C6" s="542"/>
      <c r="D6" s="525"/>
      <c r="E6" s="526"/>
      <c r="F6" s="526"/>
      <c r="G6" s="526"/>
      <c r="H6" s="527"/>
      <c r="K6" s="541"/>
      <c r="L6" s="542"/>
      <c r="M6" s="525"/>
      <c r="N6" s="526"/>
      <c r="O6" s="526"/>
      <c r="P6" s="526"/>
      <c r="Q6" s="527"/>
      <c r="R6" s="546"/>
      <c r="S6" s="546"/>
      <c r="T6" s="546"/>
      <c r="U6" s="548"/>
      <c r="V6" s="548"/>
      <c r="W6" s="546"/>
      <c r="X6" s="546"/>
      <c r="Y6" s="546"/>
      <c r="AB6" s="541"/>
      <c r="AC6" s="542"/>
      <c r="AD6" s="525"/>
      <c r="AE6" s="526"/>
      <c r="AF6" s="526"/>
      <c r="AG6" s="526"/>
      <c r="AH6" s="527"/>
      <c r="AI6" s="546"/>
      <c r="AJ6" s="546"/>
      <c r="AK6" s="546"/>
      <c r="AL6" s="548"/>
      <c r="AM6" s="548"/>
      <c r="AN6" s="546"/>
      <c r="AO6" s="546"/>
      <c r="AP6" s="546"/>
      <c r="AS6" s="541"/>
      <c r="AT6" s="542"/>
      <c r="AU6" s="525"/>
      <c r="AV6" s="526"/>
      <c r="AW6" s="526"/>
      <c r="AX6" s="526"/>
      <c r="AY6" s="527"/>
      <c r="AZ6" s="546"/>
      <c r="BA6" s="546"/>
      <c r="BB6" s="546"/>
      <c r="BC6" s="548"/>
      <c r="BD6" s="548"/>
      <c r="BE6" s="546"/>
      <c r="BF6" s="546"/>
      <c r="BG6" s="546"/>
      <c r="BJ6" s="541"/>
      <c r="BK6" s="542"/>
      <c r="BL6" s="525"/>
      <c r="BM6" s="526"/>
      <c r="BN6" s="526"/>
      <c r="BO6" s="526"/>
      <c r="BP6" s="527"/>
      <c r="BQ6" s="546"/>
      <c r="BR6" s="546"/>
      <c r="BS6" s="546"/>
      <c r="BT6" s="548"/>
      <c r="BU6" s="548"/>
      <c r="BV6" s="546"/>
      <c r="BW6" s="546"/>
      <c r="BX6" s="546"/>
      <c r="CA6" s="541"/>
      <c r="CB6" s="542"/>
      <c r="CC6" s="525"/>
      <c r="CD6" s="526"/>
      <c r="CE6" s="526"/>
      <c r="CF6" s="526"/>
      <c r="CG6" s="527"/>
      <c r="CH6" s="546"/>
      <c r="CI6" s="546"/>
      <c r="CJ6" s="546"/>
      <c r="CK6" s="548"/>
      <c r="CL6" s="548"/>
      <c r="CM6" s="546"/>
      <c r="CN6" s="546"/>
      <c r="CO6" s="546"/>
      <c r="CR6" s="541"/>
      <c r="CS6" s="542"/>
      <c r="CT6" s="525"/>
      <c r="CU6" s="526"/>
      <c r="CV6" s="526"/>
      <c r="CW6" s="526"/>
      <c r="CX6" s="527"/>
      <c r="CY6" s="546"/>
      <c r="CZ6" s="546"/>
      <c r="DA6" s="546"/>
      <c r="DB6" s="548"/>
      <c r="DC6" s="548"/>
      <c r="DD6" s="546"/>
      <c r="DE6" s="546"/>
      <c r="DF6" s="546"/>
      <c r="DI6" s="541"/>
      <c r="DJ6" s="542"/>
      <c r="DK6" s="525"/>
      <c r="DL6" s="526"/>
      <c r="DM6" s="526"/>
      <c r="DN6" s="526"/>
      <c r="DO6" s="527"/>
      <c r="DP6" s="546"/>
      <c r="DQ6" s="546"/>
      <c r="DR6" s="546"/>
      <c r="DS6" s="548"/>
      <c r="DT6" s="548"/>
      <c r="DU6" s="546"/>
      <c r="DV6" s="546"/>
      <c r="DW6" s="546"/>
      <c r="DZ6" s="541"/>
      <c r="EA6" s="542"/>
      <c r="EB6" s="525"/>
      <c r="EC6" s="526"/>
      <c r="ED6" s="526"/>
      <c r="EE6" s="526"/>
      <c r="EF6" s="527"/>
      <c r="EG6" s="546"/>
      <c r="EH6" s="546"/>
      <c r="EI6" s="546"/>
      <c r="EJ6" s="548"/>
      <c r="EK6" s="548"/>
      <c r="EL6" s="546"/>
      <c r="EM6" s="546"/>
      <c r="EN6" s="546"/>
      <c r="EQ6" s="541"/>
      <c r="ER6" s="542"/>
      <c r="ES6" s="525"/>
      <c r="ET6" s="526"/>
      <c r="EU6" s="526"/>
      <c r="EV6" s="526"/>
      <c r="EW6" s="527"/>
      <c r="EX6" s="546"/>
      <c r="EY6" s="546"/>
      <c r="EZ6" s="546"/>
      <c r="FA6" s="548"/>
      <c r="FB6" s="548"/>
      <c r="FC6" s="546"/>
      <c r="FD6" s="546"/>
      <c r="FE6" s="546"/>
      <c r="FH6" s="541"/>
      <c r="FI6" s="542"/>
      <c r="FJ6" s="525"/>
      <c r="FK6" s="526"/>
      <c r="FL6" s="526"/>
      <c r="FM6" s="526"/>
      <c r="FN6" s="527"/>
      <c r="FO6" s="546"/>
      <c r="FP6" s="546"/>
      <c r="FQ6" s="546"/>
      <c r="FR6" s="548"/>
      <c r="FS6" s="548"/>
      <c r="FT6" s="546"/>
      <c r="FU6" s="546"/>
      <c r="FV6" s="546"/>
      <c r="FY6" s="541"/>
      <c r="FZ6" s="542"/>
      <c r="GA6" s="525"/>
      <c r="GB6" s="526"/>
      <c r="GC6" s="526"/>
      <c r="GD6" s="526"/>
      <c r="GE6" s="527"/>
      <c r="GF6" s="546"/>
      <c r="GG6" s="546"/>
      <c r="GH6" s="546"/>
      <c r="GI6" s="548"/>
      <c r="GJ6" s="548"/>
      <c r="GK6" s="546"/>
      <c r="GL6" s="546"/>
      <c r="GM6" s="546"/>
      <c r="GP6" s="541"/>
      <c r="GQ6" s="542"/>
      <c r="GR6" s="525"/>
      <c r="GS6" s="526"/>
      <c r="GT6" s="526"/>
      <c r="GU6" s="526"/>
      <c r="GV6" s="527"/>
      <c r="GW6" s="546"/>
      <c r="GX6" s="546"/>
      <c r="GY6" s="546"/>
      <c r="GZ6" s="548"/>
      <c r="HA6" s="548"/>
      <c r="HB6" s="546"/>
      <c r="HC6" s="546"/>
      <c r="HD6" s="546"/>
      <c r="HG6" s="541"/>
      <c r="HH6" s="542"/>
      <c r="HI6" s="525"/>
      <c r="HJ6" s="526"/>
      <c r="HK6" s="526"/>
      <c r="HL6" s="526"/>
      <c r="HM6" s="527"/>
      <c r="HN6" s="546"/>
      <c r="HO6" s="546"/>
      <c r="HP6" s="546"/>
      <c r="HQ6" s="548"/>
      <c r="HR6" s="548"/>
      <c r="HS6" s="546"/>
      <c r="HT6" s="546"/>
      <c r="HU6" s="546"/>
      <c r="HX6" s="541"/>
      <c r="HY6" s="542"/>
      <c r="HZ6" s="525"/>
      <c r="IA6" s="526"/>
      <c r="IB6" s="526"/>
      <c r="IC6" s="526"/>
      <c r="ID6" s="527"/>
      <c r="IE6" s="546"/>
      <c r="IF6" s="546"/>
      <c r="IG6" s="546"/>
      <c r="IH6" s="548"/>
      <c r="II6" s="548"/>
      <c r="IJ6" s="546"/>
      <c r="IK6" s="546"/>
      <c r="IL6" s="546"/>
      <c r="IO6" s="541"/>
      <c r="IP6" s="542"/>
      <c r="IQ6" s="525"/>
      <c r="IR6" s="526"/>
      <c r="IS6" s="526"/>
      <c r="IT6" s="526"/>
      <c r="IU6" s="527"/>
      <c r="IV6" s="546"/>
      <c r="IW6" s="546"/>
      <c r="IX6" s="546"/>
      <c r="IY6" s="548"/>
      <c r="IZ6" s="548"/>
      <c r="JA6" s="546"/>
      <c r="JB6" s="546"/>
      <c r="JC6" s="546"/>
      <c r="JF6" s="541"/>
      <c r="JG6" s="542"/>
      <c r="JH6" s="525"/>
      <c r="JI6" s="526"/>
      <c r="JJ6" s="526"/>
      <c r="JK6" s="526"/>
      <c r="JL6" s="527"/>
      <c r="JM6" s="546"/>
      <c r="JN6" s="546"/>
      <c r="JO6" s="546"/>
      <c r="JP6" s="548"/>
      <c r="JQ6" s="548"/>
      <c r="JR6" s="546"/>
      <c r="JS6" s="546"/>
      <c r="JT6" s="546"/>
      <c r="JW6" s="541"/>
      <c r="JX6" s="542"/>
      <c r="JY6" s="525"/>
      <c r="JZ6" s="526"/>
      <c r="KA6" s="526"/>
      <c r="KB6" s="526"/>
      <c r="KC6" s="527"/>
      <c r="KD6" s="546"/>
      <c r="KE6" s="546"/>
      <c r="KF6" s="546"/>
      <c r="KG6" s="548"/>
      <c r="KH6" s="548"/>
      <c r="KI6" s="546"/>
      <c r="KJ6" s="546"/>
      <c r="KK6" s="546"/>
      <c r="KN6" s="541"/>
      <c r="KO6" s="542"/>
      <c r="KP6" s="525"/>
      <c r="KQ6" s="526"/>
      <c r="KR6" s="526"/>
      <c r="KS6" s="526"/>
      <c r="KT6" s="527"/>
      <c r="KU6" s="546"/>
      <c r="KV6" s="546"/>
      <c r="KW6" s="546"/>
      <c r="KX6" s="548"/>
      <c r="KY6" s="548"/>
      <c r="KZ6" s="546"/>
      <c r="LA6" s="546"/>
      <c r="LB6" s="546"/>
      <c r="LE6" s="541"/>
      <c r="LF6" s="542"/>
      <c r="LG6" s="525"/>
      <c r="LH6" s="526"/>
      <c r="LI6" s="526"/>
      <c r="LJ6" s="526"/>
      <c r="LK6" s="527"/>
      <c r="LL6" s="546"/>
      <c r="LM6" s="546"/>
      <c r="LN6" s="546"/>
      <c r="LO6" s="548"/>
      <c r="LP6" s="548"/>
      <c r="LQ6" s="546"/>
      <c r="LR6" s="546"/>
      <c r="LS6" s="546"/>
      <c r="LV6" s="541"/>
      <c r="LW6" s="542"/>
      <c r="LX6" s="525"/>
      <c r="LY6" s="526"/>
      <c r="LZ6" s="526"/>
      <c r="MA6" s="526"/>
      <c r="MB6" s="527"/>
      <c r="MC6" s="546"/>
      <c r="MD6" s="546"/>
      <c r="ME6" s="546"/>
      <c r="MF6" s="548"/>
      <c r="MG6" s="548"/>
      <c r="MH6" s="546"/>
      <c r="MI6" s="546"/>
      <c r="MJ6" s="546"/>
      <c r="MM6" s="541"/>
      <c r="MN6" s="542"/>
      <c r="MO6" s="525"/>
      <c r="MP6" s="526"/>
      <c r="MQ6" s="526"/>
      <c r="MR6" s="526"/>
      <c r="MS6" s="527"/>
      <c r="MT6" s="546"/>
      <c r="MU6" s="546"/>
      <c r="MV6" s="546"/>
      <c r="MW6" s="548"/>
      <c r="MX6" s="548"/>
      <c r="MY6" s="546"/>
      <c r="MZ6" s="546"/>
      <c r="NA6" s="546"/>
      <c r="ND6" s="541"/>
      <c r="NE6" s="542"/>
      <c r="NF6" s="525"/>
      <c r="NG6" s="526"/>
      <c r="NH6" s="526"/>
      <c r="NI6" s="526"/>
      <c r="NJ6" s="527"/>
      <c r="NK6" s="546"/>
      <c r="NL6" s="546"/>
      <c r="NM6" s="546"/>
      <c r="NN6" s="548"/>
      <c r="NO6" s="548"/>
      <c r="NP6" s="546"/>
      <c r="NQ6" s="546"/>
      <c r="NR6" s="546"/>
      <c r="NU6" s="541"/>
      <c r="NV6" s="542"/>
      <c r="NW6" s="525"/>
      <c r="NX6" s="526"/>
      <c r="NY6" s="526"/>
      <c r="NZ6" s="526"/>
      <c r="OA6" s="527"/>
      <c r="OB6" s="546"/>
      <c r="OC6" s="546"/>
      <c r="OD6" s="546"/>
      <c r="OE6" s="548"/>
      <c r="OF6" s="548"/>
      <c r="OG6" s="546"/>
      <c r="OH6" s="546"/>
      <c r="OI6" s="546"/>
      <c r="OL6" s="541"/>
      <c r="OM6" s="542"/>
      <c r="ON6" s="525"/>
      <c r="OO6" s="526"/>
      <c r="OP6" s="526"/>
      <c r="OQ6" s="526"/>
      <c r="OR6" s="527"/>
      <c r="OS6" s="546"/>
      <c r="OT6" s="546"/>
      <c r="OU6" s="546"/>
      <c r="OV6" s="548"/>
      <c r="OW6" s="548"/>
      <c r="OX6" s="546"/>
      <c r="OY6" s="546"/>
      <c r="OZ6" s="546"/>
      <c r="PC6" s="541"/>
      <c r="PD6" s="542"/>
      <c r="PE6" s="525"/>
      <c r="PF6" s="526"/>
      <c r="PG6" s="526"/>
      <c r="PH6" s="526"/>
      <c r="PI6" s="527"/>
      <c r="PJ6" s="546"/>
      <c r="PK6" s="546"/>
      <c r="PL6" s="546"/>
      <c r="PM6" s="548"/>
      <c r="PN6" s="548"/>
      <c r="PO6" s="546"/>
      <c r="PP6" s="546"/>
      <c r="PQ6" s="546"/>
      <c r="PT6" s="541"/>
      <c r="PU6" s="542"/>
      <c r="PV6" s="525"/>
      <c r="PW6" s="526"/>
      <c r="PX6" s="526"/>
      <c r="PY6" s="526"/>
      <c r="PZ6" s="527"/>
      <c r="QA6" s="546"/>
      <c r="QB6" s="546"/>
      <c r="QC6" s="546"/>
      <c r="QD6" s="548"/>
      <c r="QE6" s="548"/>
      <c r="QF6" s="546"/>
      <c r="QG6" s="546"/>
      <c r="QH6" s="546"/>
      <c r="QK6" s="541"/>
      <c r="QL6" s="542"/>
      <c r="QM6" s="525"/>
      <c r="QN6" s="526"/>
      <c r="QO6" s="526"/>
      <c r="QP6" s="526"/>
      <c r="QQ6" s="527"/>
      <c r="QR6" s="546"/>
      <c r="QS6" s="546"/>
      <c r="QT6" s="546"/>
      <c r="QU6" s="548"/>
      <c r="QV6" s="548"/>
      <c r="QW6" s="546"/>
      <c r="QX6" s="546"/>
      <c r="QY6" s="546"/>
      <c r="RB6" s="541"/>
      <c r="RC6" s="542"/>
      <c r="RD6" s="525"/>
      <c r="RE6" s="526"/>
      <c r="RF6" s="526"/>
      <c r="RG6" s="526"/>
      <c r="RH6" s="527"/>
      <c r="RI6" s="546"/>
      <c r="RJ6" s="546"/>
      <c r="RK6" s="546"/>
      <c r="RL6" s="548"/>
      <c r="RM6" s="548"/>
      <c r="RN6" s="546"/>
      <c r="RO6" s="546"/>
      <c r="RP6" s="546"/>
      <c r="RS6" s="541"/>
      <c r="RT6" s="542"/>
      <c r="RU6" s="525"/>
      <c r="RV6" s="526"/>
      <c r="RW6" s="526"/>
      <c r="RX6" s="526"/>
      <c r="RY6" s="527"/>
      <c r="RZ6" s="546"/>
      <c r="SA6" s="546"/>
      <c r="SB6" s="546"/>
      <c r="SC6" s="548"/>
      <c r="SD6" s="548"/>
      <c r="SE6" s="546"/>
      <c r="SF6" s="546"/>
      <c r="SG6" s="546"/>
      <c r="SJ6" s="541"/>
      <c r="SK6" s="542"/>
      <c r="SL6" s="525"/>
      <c r="SM6" s="526"/>
      <c r="SN6" s="526"/>
      <c r="SO6" s="526"/>
      <c r="SP6" s="527"/>
      <c r="SQ6" s="546"/>
      <c r="SR6" s="546"/>
      <c r="SS6" s="546"/>
      <c r="ST6" s="548"/>
      <c r="SU6" s="548"/>
      <c r="SV6" s="546"/>
      <c r="SW6" s="546"/>
      <c r="SX6" s="546"/>
    </row>
    <row r="7" spans="2:518" ht="13.5" customHeight="1" thickBot="1">
      <c r="B7" s="541"/>
      <c r="C7" s="542"/>
      <c r="D7" s="528"/>
      <c r="E7" s="529"/>
      <c r="F7" s="529"/>
      <c r="G7" s="529"/>
      <c r="H7" s="530"/>
      <c r="K7" s="541"/>
      <c r="L7" s="542"/>
      <c r="M7" s="528"/>
      <c r="N7" s="529"/>
      <c r="O7" s="529"/>
      <c r="P7" s="529"/>
      <c r="Q7" s="530"/>
      <c r="R7" s="546"/>
      <c r="S7" s="546"/>
      <c r="T7" s="546"/>
      <c r="U7" s="548"/>
      <c r="V7" s="548"/>
      <c r="W7" s="546"/>
      <c r="X7" s="546"/>
      <c r="Y7" s="546"/>
      <c r="AB7" s="541"/>
      <c r="AC7" s="542"/>
      <c r="AD7" s="528"/>
      <c r="AE7" s="529"/>
      <c r="AF7" s="529"/>
      <c r="AG7" s="529"/>
      <c r="AH7" s="530"/>
      <c r="AI7" s="546"/>
      <c r="AJ7" s="546"/>
      <c r="AK7" s="546"/>
      <c r="AL7" s="548"/>
      <c r="AM7" s="548"/>
      <c r="AN7" s="546"/>
      <c r="AO7" s="546"/>
      <c r="AP7" s="546"/>
      <c r="AS7" s="541"/>
      <c r="AT7" s="542"/>
      <c r="AU7" s="528"/>
      <c r="AV7" s="529"/>
      <c r="AW7" s="529"/>
      <c r="AX7" s="529"/>
      <c r="AY7" s="530"/>
      <c r="AZ7" s="546"/>
      <c r="BA7" s="546"/>
      <c r="BB7" s="546"/>
      <c r="BC7" s="548"/>
      <c r="BD7" s="548"/>
      <c r="BE7" s="546"/>
      <c r="BF7" s="546"/>
      <c r="BG7" s="546"/>
      <c r="BJ7" s="541"/>
      <c r="BK7" s="542"/>
      <c r="BL7" s="528"/>
      <c r="BM7" s="529"/>
      <c r="BN7" s="529"/>
      <c r="BO7" s="529"/>
      <c r="BP7" s="530"/>
      <c r="BQ7" s="546"/>
      <c r="BR7" s="546"/>
      <c r="BS7" s="546"/>
      <c r="BT7" s="548"/>
      <c r="BU7" s="548"/>
      <c r="BV7" s="546"/>
      <c r="BW7" s="546"/>
      <c r="BX7" s="546"/>
      <c r="CA7" s="541"/>
      <c r="CB7" s="542"/>
      <c r="CC7" s="528"/>
      <c r="CD7" s="529"/>
      <c r="CE7" s="529"/>
      <c r="CF7" s="529"/>
      <c r="CG7" s="530"/>
      <c r="CH7" s="546"/>
      <c r="CI7" s="546"/>
      <c r="CJ7" s="546"/>
      <c r="CK7" s="548"/>
      <c r="CL7" s="548"/>
      <c r="CM7" s="546"/>
      <c r="CN7" s="546"/>
      <c r="CO7" s="546"/>
      <c r="CR7" s="541"/>
      <c r="CS7" s="542"/>
      <c r="CT7" s="528"/>
      <c r="CU7" s="529"/>
      <c r="CV7" s="529"/>
      <c r="CW7" s="529"/>
      <c r="CX7" s="530"/>
      <c r="CY7" s="546"/>
      <c r="CZ7" s="546"/>
      <c r="DA7" s="546"/>
      <c r="DB7" s="548"/>
      <c r="DC7" s="548"/>
      <c r="DD7" s="546"/>
      <c r="DE7" s="546"/>
      <c r="DF7" s="546"/>
      <c r="DI7" s="541"/>
      <c r="DJ7" s="542"/>
      <c r="DK7" s="528"/>
      <c r="DL7" s="529"/>
      <c r="DM7" s="529"/>
      <c r="DN7" s="529"/>
      <c r="DO7" s="530"/>
      <c r="DP7" s="546"/>
      <c r="DQ7" s="546"/>
      <c r="DR7" s="546"/>
      <c r="DS7" s="548"/>
      <c r="DT7" s="548"/>
      <c r="DU7" s="546"/>
      <c r="DV7" s="546"/>
      <c r="DW7" s="546"/>
      <c r="DZ7" s="541"/>
      <c r="EA7" s="542"/>
      <c r="EB7" s="528"/>
      <c r="EC7" s="529"/>
      <c r="ED7" s="529"/>
      <c r="EE7" s="529"/>
      <c r="EF7" s="530"/>
      <c r="EG7" s="546"/>
      <c r="EH7" s="546"/>
      <c r="EI7" s="546"/>
      <c r="EJ7" s="548"/>
      <c r="EK7" s="548"/>
      <c r="EL7" s="546"/>
      <c r="EM7" s="546"/>
      <c r="EN7" s="546"/>
      <c r="EQ7" s="541"/>
      <c r="ER7" s="542"/>
      <c r="ES7" s="528"/>
      <c r="ET7" s="529"/>
      <c r="EU7" s="529"/>
      <c r="EV7" s="529"/>
      <c r="EW7" s="530"/>
      <c r="EX7" s="546"/>
      <c r="EY7" s="546"/>
      <c r="EZ7" s="546"/>
      <c r="FA7" s="548"/>
      <c r="FB7" s="548"/>
      <c r="FC7" s="546"/>
      <c r="FD7" s="546"/>
      <c r="FE7" s="546"/>
      <c r="FH7" s="541"/>
      <c r="FI7" s="542"/>
      <c r="FJ7" s="528"/>
      <c r="FK7" s="529"/>
      <c r="FL7" s="529"/>
      <c r="FM7" s="529"/>
      <c r="FN7" s="530"/>
      <c r="FO7" s="546"/>
      <c r="FP7" s="546"/>
      <c r="FQ7" s="546"/>
      <c r="FR7" s="548"/>
      <c r="FS7" s="548"/>
      <c r="FT7" s="546"/>
      <c r="FU7" s="546"/>
      <c r="FV7" s="546"/>
      <c r="FY7" s="541"/>
      <c r="FZ7" s="542"/>
      <c r="GA7" s="528"/>
      <c r="GB7" s="529"/>
      <c r="GC7" s="529"/>
      <c r="GD7" s="529"/>
      <c r="GE7" s="530"/>
      <c r="GF7" s="546"/>
      <c r="GG7" s="546"/>
      <c r="GH7" s="546"/>
      <c r="GI7" s="548"/>
      <c r="GJ7" s="548"/>
      <c r="GK7" s="546"/>
      <c r="GL7" s="546"/>
      <c r="GM7" s="546"/>
      <c r="GP7" s="541"/>
      <c r="GQ7" s="542"/>
      <c r="GR7" s="528"/>
      <c r="GS7" s="529"/>
      <c r="GT7" s="529"/>
      <c r="GU7" s="529"/>
      <c r="GV7" s="530"/>
      <c r="GW7" s="546"/>
      <c r="GX7" s="546"/>
      <c r="GY7" s="546"/>
      <c r="GZ7" s="548"/>
      <c r="HA7" s="548"/>
      <c r="HB7" s="546"/>
      <c r="HC7" s="546"/>
      <c r="HD7" s="546"/>
      <c r="HG7" s="541"/>
      <c r="HH7" s="542"/>
      <c r="HI7" s="528"/>
      <c r="HJ7" s="529"/>
      <c r="HK7" s="529"/>
      <c r="HL7" s="529"/>
      <c r="HM7" s="530"/>
      <c r="HN7" s="546"/>
      <c r="HO7" s="546"/>
      <c r="HP7" s="546"/>
      <c r="HQ7" s="548"/>
      <c r="HR7" s="548"/>
      <c r="HS7" s="546"/>
      <c r="HT7" s="546"/>
      <c r="HU7" s="546"/>
      <c r="HX7" s="541"/>
      <c r="HY7" s="542"/>
      <c r="HZ7" s="528"/>
      <c r="IA7" s="529"/>
      <c r="IB7" s="529"/>
      <c r="IC7" s="529"/>
      <c r="ID7" s="530"/>
      <c r="IE7" s="546"/>
      <c r="IF7" s="546"/>
      <c r="IG7" s="546"/>
      <c r="IH7" s="548"/>
      <c r="II7" s="548"/>
      <c r="IJ7" s="546"/>
      <c r="IK7" s="546"/>
      <c r="IL7" s="546"/>
      <c r="IO7" s="541"/>
      <c r="IP7" s="542"/>
      <c r="IQ7" s="528"/>
      <c r="IR7" s="529"/>
      <c r="IS7" s="529"/>
      <c r="IT7" s="529"/>
      <c r="IU7" s="530"/>
      <c r="IV7" s="546"/>
      <c r="IW7" s="546"/>
      <c r="IX7" s="546"/>
      <c r="IY7" s="548"/>
      <c r="IZ7" s="548"/>
      <c r="JA7" s="546"/>
      <c r="JB7" s="546"/>
      <c r="JC7" s="546"/>
      <c r="JF7" s="541"/>
      <c r="JG7" s="542"/>
      <c r="JH7" s="528"/>
      <c r="JI7" s="529"/>
      <c r="JJ7" s="529"/>
      <c r="JK7" s="529"/>
      <c r="JL7" s="530"/>
      <c r="JM7" s="546"/>
      <c r="JN7" s="546"/>
      <c r="JO7" s="546"/>
      <c r="JP7" s="548"/>
      <c r="JQ7" s="548"/>
      <c r="JR7" s="546"/>
      <c r="JS7" s="546"/>
      <c r="JT7" s="546"/>
      <c r="JW7" s="541"/>
      <c r="JX7" s="542"/>
      <c r="JY7" s="528"/>
      <c r="JZ7" s="529"/>
      <c r="KA7" s="529"/>
      <c r="KB7" s="529"/>
      <c r="KC7" s="530"/>
      <c r="KD7" s="546"/>
      <c r="KE7" s="546"/>
      <c r="KF7" s="546"/>
      <c r="KG7" s="548"/>
      <c r="KH7" s="548"/>
      <c r="KI7" s="546"/>
      <c r="KJ7" s="546"/>
      <c r="KK7" s="546"/>
      <c r="KN7" s="541"/>
      <c r="KO7" s="542"/>
      <c r="KP7" s="528"/>
      <c r="KQ7" s="529"/>
      <c r="KR7" s="529"/>
      <c r="KS7" s="529"/>
      <c r="KT7" s="530"/>
      <c r="KU7" s="546"/>
      <c r="KV7" s="546"/>
      <c r="KW7" s="546"/>
      <c r="KX7" s="548"/>
      <c r="KY7" s="548"/>
      <c r="KZ7" s="546"/>
      <c r="LA7" s="546"/>
      <c r="LB7" s="546"/>
      <c r="LE7" s="541"/>
      <c r="LF7" s="542"/>
      <c r="LG7" s="528"/>
      <c r="LH7" s="529"/>
      <c r="LI7" s="529"/>
      <c r="LJ7" s="529"/>
      <c r="LK7" s="530"/>
      <c r="LL7" s="546"/>
      <c r="LM7" s="546"/>
      <c r="LN7" s="546"/>
      <c r="LO7" s="548"/>
      <c r="LP7" s="548"/>
      <c r="LQ7" s="546"/>
      <c r="LR7" s="546"/>
      <c r="LS7" s="546"/>
      <c r="LV7" s="541"/>
      <c r="LW7" s="542"/>
      <c r="LX7" s="528"/>
      <c r="LY7" s="529"/>
      <c r="LZ7" s="529"/>
      <c r="MA7" s="529"/>
      <c r="MB7" s="530"/>
      <c r="MC7" s="546"/>
      <c r="MD7" s="546"/>
      <c r="ME7" s="546"/>
      <c r="MF7" s="548"/>
      <c r="MG7" s="548"/>
      <c r="MH7" s="546"/>
      <c r="MI7" s="546"/>
      <c r="MJ7" s="546"/>
      <c r="MM7" s="541"/>
      <c r="MN7" s="542"/>
      <c r="MO7" s="528"/>
      <c r="MP7" s="529"/>
      <c r="MQ7" s="529"/>
      <c r="MR7" s="529"/>
      <c r="MS7" s="530"/>
      <c r="MT7" s="546"/>
      <c r="MU7" s="546"/>
      <c r="MV7" s="546"/>
      <c r="MW7" s="548"/>
      <c r="MX7" s="548"/>
      <c r="MY7" s="546"/>
      <c r="MZ7" s="546"/>
      <c r="NA7" s="546"/>
      <c r="ND7" s="541"/>
      <c r="NE7" s="542"/>
      <c r="NF7" s="528"/>
      <c r="NG7" s="529"/>
      <c r="NH7" s="529"/>
      <c r="NI7" s="529"/>
      <c r="NJ7" s="530"/>
      <c r="NK7" s="546"/>
      <c r="NL7" s="546"/>
      <c r="NM7" s="546"/>
      <c r="NN7" s="548"/>
      <c r="NO7" s="548"/>
      <c r="NP7" s="546"/>
      <c r="NQ7" s="546"/>
      <c r="NR7" s="546"/>
      <c r="NU7" s="541"/>
      <c r="NV7" s="542"/>
      <c r="NW7" s="528"/>
      <c r="NX7" s="529"/>
      <c r="NY7" s="529"/>
      <c r="NZ7" s="529"/>
      <c r="OA7" s="530"/>
      <c r="OB7" s="546"/>
      <c r="OC7" s="546"/>
      <c r="OD7" s="546"/>
      <c r="OE7" s="548"/>
      <c r="OF7" s="548"/>
      <c r="OG7" s="546"/>
      <c r="OH7" s="546"/>
      <c r="OI7" s="546"/>
      <c r="OL7" s="541"/>
      <c r="OM7" s="542"/>
      <c r="ON7" s="528"/>
      <c r="OO7" s="529"/>
      <c r="OP7" s="529"/>
      <c r="OQ7" s="529"/>
      <c r="OR7" s="530"/>
      <c r="OS7" s="546"/>
      <c r="OT7" s="546"/>
      <c r="OU7" s="546"/>
      <c r="OV7" s="548"/>
      <c r="OW7" s="548"/>
      <c r="OX7" s="546"/>
      <c r="OY7" s="546"/>
      <c r="OZ7" s="546"/>
      <c r="PC7" s="541"/>
      <c r="PD7" s="542"/>
      <c r="PE7" s="528"/>
      <c r="PF7" s="529"/>
      <c r="PG7" s="529"/>
      <c r="PH7" s="529"/>
      <c r="PI7" s="530"/>
      <c r="PJ7" s="546"/>
      <c r="PK7" s="546"/>
      <c r="PL7" s="546"/>
      <c r="PM7" s="548"/>
      <c r="PN7" s="548"/>
      <c r="PO7" s="546"/>
      <c r="PP7" s="546"/>
      <c r="PQ7" s="546"/>
      <c r="PT7" s="541"/>
      <c r="PU7" s="542"/>
      <c r="PV7" s="528"/>
      <c r="PW7" s="529"/>
      <c r="PX7" s="529"/>
      <c r="PY7" s="529"/>
      <c r="PZ7" s="530"/>
      <c r="QA7" s="546"/>
      <c r="QB7" s="546"/>
      <c r="QC7" s="546"/>
      <c r="QD7" s="548"/>
      <c r="QE7" s="548"/>
      <c r="QF7" s="546"/>
      <c r="QG7" s="546"/>
      <c r="QH7" s="546"/>
      <c r="QK7" s="541"/>
      <c r="QL7" s="542"/>
      <c r="QM7" s="528"/>
      <c r="QN7" s="529"/>
      <c r="QO7" s="529"/>
      <c r="QP7" s="529"/>
      <c r="QQ7" s="530"/>
      <c r="QR7" s="546"/>
      <c r="QS7" s="546"/>
      <c r="QT7" s="546"/>
      <c r="QU7" s="548"/>
      <c r="QV7" s="548"/>
      <c r="QW7" s="546"/>
      <c r="QX7" s="546"/>
      <c r="QY7" s="546"/>
      <c r="RB7" s="541"/>
      <c r="RC7" s="542"/>
      <c r="RD7" s="528"/>
      <c r="RE7" s="529"/>
      <c r="RF7" s="529"/>
      <c r="RG7" s="529"/>
      <c r="RH7" s="530"/>
      <c r="RI7" s="546"/>
      <c r="RJ7" s="546"/>
      <c r="RK7" s="546"/>
      <c r="RL7" s="548"/>
      <c r="RM7" s="548"/>
      <c r="RN7" s="546"/>
      <c r="RO7" s="546"/>
      <c r="RP7" s="546"/>
      <c r="RS7" s="541"/>
      <c r="RT7" s="542"/>
      <c r="RU7" s="528"/>
      <c r="RV7" s="529"/>
      <c r="RW7" s="529"/>
      <c r="RX7" s="529"/>
      <c r="RY7" s="530"/>
      <c r="RZ7" s="546"/>
      <c r="SA7" s="546"/>
      <c r="SB7" s="546"/>
      <c r="SC7" s="548"/>
      <c r="SD7" s="548"/>
      <c r="SE7" s="546"/>
      <c r="SF7" s="546"/>
      <c r="SG7" s="546"/>
      <c r="SJ7" s="541"/>
      <c r="SK7" s="542"/>
      <c r="SL7" s="528"/>
      <c r="SM7" s="529"/>
      <c r="SN7" s="529"/>
      <c r="SO7" s="529"/>
      <c r="SP7" s="530"/>
      <c r="SQ7" s="546"/>
      <c r="SR7" s="546"/>
      <c r="SS7" s="546"/>
      <c r="ST7" s="548"/>
      <c r="SU7" s="548"/>
      <c r="SV7" s="546"/>
      <c r="SW7" s="546"/>
      <c r="SX7" s="546"/>
    </row>
    <row r="8" spans="2:518" ht="19.5" customHeight="1" thickTop="1">
      <c r="B8" s="541"/>
      <c r="C8" s="542"/>
      <c r="D8" s="531" t="s">
        <v>107</v>
      </c>
      <c r="E8" s="533" t="str">
        <f>'1_ENTREGA'!$A$4</f>
        <v>“Compra, suministro, instalación, configuración y puesta en marcha de los sistemas de seguridad electrónica propuestos para el bloque 22- piso 1, de la Universidad de Antioquia.”</v>
      </c>
      <c r="F8" s="534"/>
      <c r="G8" s="534"/>
      <c r="H8" s="535"/>
      <c r="K8" s="541"/>
      <c r="L8" s="542"/>
      <c r="M8" s="531" t="s">
        <v>107</v>
      </c>
      <c r="N8" s="533" t="str">
        <f>'1_ENTREGA'!$A$4</f>
        <v>“Compra, suministro, instalación, configuración y puesta en marcha de los sistemas de seguridad electrónica propuestos para el bloque 22- piso 1, de la Universidad de Antioquia.”</v>
      </c>
      <c r="O8" s="534"/>
      <c r="P8" s="534"/>
      <c r="Q8" s="535"/>
      <c r="R8" s="546"/>
      <c r="S8" s="546"/>
      <c r="T8" s="546"/>
      <c r="U8" s="548"/>
      <c r="V8" s="548"/>
      <c r="W8" s="546"/>
      <c r="X8" s="546"/>
      <c r="Y8" s="546"/>
      <c r="AB8" s="541"/>
      <c r="AC8" s="542"/>
      <c r="AD8" s="531" t="s">
        <v>107</v>
      </c>
      <c r="AE8" s="533" t="str">
        <f>'1_ENTREGA'!$A$4</f>
        <v>“Compra, suministro, instalación, configuración y puesta en marcha de los sistemas de seguridad electrónica propuestos para el bloque 22- piso 1, de la Universidad de Antioquia.”</v>
      </c>
      <c r="AF8" s="534"/>
      <c r="AG8" s="534"/>
      <c r="AH8" s="535"/>
      <c r="AI8" s="546"/>
      <c r="AJ8" s="546"/>
      <c r="AK8" s="546"/>
      <c r="AL8" s="548"/>
      <c r="AM8" s="548"/>
      <c r="AN8" s="546"/>
      <c r="AO8" s="546"/>
      <c r="AP8" s="546"/>
      <c r="AS8" s="541"/>
      <c r="AT8" s="542"/>
      <c r="AU8" s="531" t="s">
        <v>107</v>
      </c>
      <c r="AV8" s="533" t="str">
        <f>'1_ENTREGA'!$A$4</f>
        <v>“Compra, suministro, instalación, configuración y puesta en marcha de los sistemas de seguridad electrónica propuestos para el bloque 22- piso 1, de la Universidad de Antioquia.”</v>
      </c>
      <c r="AW8" s="534"/>
      <c r="AX8" s="534"/>
      <c r="AY8" s="535"/>
      <c r="AZ8" s="546"/>
      <c r="BA8" s="546"/>
      <c r="BB8" s="546"/>
      <c r="BC8" s="548"/>
      <c r="BD8" s="548"/>
      <c r="BE8" s="546"/>
      <c r="BF8" s="546"/>
      <c r="BG8" s="546"/>
      <c r="BJ8" s="541"/>
      <c r="BK8" s="542"/>
      <c r="BL8" s="531" t="s">
        <v>107</v>
      </c>
      <c r="BM8" s="533" t="str">
        <f>'1_ENTREGA'!$A$4</f>
        <v>“Compra, suministro, instalación, configuración y puesta en marcha de los sistemas de seguridad electrónica propuestos para el bloque 22- piso 1, de la Universidad de Antioquia.”</v>
      </c>
      <c r="BN8" s="534"/>
      <c r="BO8" s="534"/>
      <c r="BP8" s="535"/>
      <c r="BQ8" s="546"/>
      <c r="BR8" s="546"/>
      <c r="BS8" s="546"/>
      <c r="BT8" s="548"/>
      <c r="BU8" s="548"/>
      <c r="BV8" s="546"/>
      <c r="BW8" s="546"/>
      <c r="BX8" s="546"/>
      <c r="CA8" s="541"/>
      <c r="CB8" s="542"/>
      <c r="CC8" s="531" t="s">
        <v>107</v>
      </c>
      <c r="CD8" s="533" t="str">
        <f>'1_ENTREGA'!$A$4</f>
        <v>“Compra, suministro, instalación, configuración y puesta en marcha de los sistemas de seguridad electrónica propuestos para el bloque 22- piso 1, de la Universidad de Antioquia.”</v>
      </c>
      <c r="CE8" s="534"/>
      <c r="CF8" s="534"/>
      <c r="CG8" s="535"/>
      <c r="CH8" s="546"/>
      <c r="CI8" s="546"/>
      <c r="CJ8" s="546"/>
      <c r="CK8" s="548"/>
      <c r="CL8" s="548"/>
      <c r="CM8" s="546"/>
      <c r="CN8" s="546"/>
      <c r="CO8" s="546"/>
      <c r="CR8" s="541"/>
      <c r="CS8" s="542"/>
      <c r="CT8" s="531" t="s">
        <v>107</v>
      </c>
      <c r="CU8" s="533" t="str">
        <f>'1_ENTREGA'!$A$4</f>
        <v>“Compra, suministro, instalación, configuración y puesta en marcha de los sistemas de seguridad electrónica propuestos para el bloque 22- piso 1, de la Universidad de Antioquia.”</v>
      </c>
      <c r="CV8" s="534"/>
      <c r="CW8" s="534"/>
      <c r="CX8" s="535"/>
      <c r="CY8" s="546"/>
      <c r="CZ8" s="546"/>
      <c r="DA8" s="546"/>
      <c r="DB8" s="548"/>
      <c r="DC8" s="548"/>
      <c r="DD8" s="546"/>
      <c r="DE8" s="546"/>
      <c r="DF8" s="546"/>
      <c r="DI8" s="541"/>
      <c r="DJ8" s="542"/>
      <c r="DK8" s="531" t="s">
        <v>107</v>
      </c>
      <c r="DL8" s="533" t="str">
        <f>'1_ENTREGA'!$A$4</f>
        <v>“Compra, suministro, instalación, configuración y puesta en marcha de los sistemas de seguridad electrónica propuestos para el bloque 22- piso 1, de la Universidad de Antioquia.”</v>
      </c>
      <c r="DM8" s="534"/>
      <c r="DN8" s="534"/>
      <c r="DO8" s="535"/>
      <c r="DP8" s="546"/>
      <c r="DQ8" s="546"/>
      <c r="DR8" s="546"/>
      <c r="DS8" s="548"/>
      <c r="DT8" s="548"/>
      <c r="DU8" s="546"/>
      <c r="DV8" s="546"/>
      <c r="DW8" s="546"/>
      <c r="DZ8" s="541"/>
      <c r="EA8" s="542"/>
      <c r="EB8" s="531" t="s">
        <v>107</v>
      </c>
      <c r="EC8" s="533" t="str">
        <f>'1_ENTREGA'!$A$4</f>
        <v>“Compra, suministro, instalación, configuración y puesta en marcha de los sistemas de seguridad electrónica propuestos para el bloque 22- piso 1, de la Universidad de Antioquia.”</v>
      </c>
      <c r="ED8" s="534"/>
      <c r="EE8" s="534"/>
      <c r="EF8" s="535"/>
      <c r="EG8" s="546"/>
      <c r="EH8" s="546"/>
      <c r="EI8" s="546"/>
      <c r="EJ8" s="548"/>
      <c r="EK8" s="548"/>
      <c r="EL8" s="546"/>
      <c r="EM8" s="546"/>
      <c r="EN8" s="546"/>
      <c r="EQ8" s="541"/>
      <c r="ER8" s="542"/>
      <c r="ES8" s="531" t="s">
        <v>107</v>
      </c>
      <c r="ET8" s="533" t="str">
        <f>'1_ENTREGA'!$A$4</f>
        <v>“Compra, suministro, instalación, configuración y puesta en marcha de los sistemas de seguridad electrónica propuestos para el bloque 22- piso 1, de la Universidad de Antioquia.”</v>
      </c>
      <c r="EU8" s="534"/>
      <c r="EV8" s="534"/>
      <c r="EW8" s="535"/>
      <c r="EX8" s="546"/>
      <c r="EY8" s="546"/>
      <c r="EZ8" s="546"/>
      <c r="FA8" s="548"/>
      <c r="FB8" s="548"/>
      <c r="FC8" s="546"/>
      <c r="FD8" s="546"/>
      <c r="FE8" s="546"/>
      <c r="FH8" s="541"/>
      <c r="FI8" s="542"/>
      <c r="FJ8" s="531" t="s">
        <v>107</v>
      </c>
      <c r="FK8" s="533" t="str">
        <f>'1_ENTREGA'!$A$4</f>
        <v>“Compra, suministro, instalación, configuración y puesta en marcha de los sistemas de seguridad electrónica propuestos para el bloque 22- piso 1, de la Universidad de Antioquia.”</v>
      </c>
      <c r="FL8" s="534"/>
      <c r="FM8" s="534"/>
      <c r="FN8" s="535"/>
      <c r="FO8" s="546"/>
      <c r="FP8" s="546"/>
      <c r="FQ8" s="546"/>
      <c r="FR8" s="548"/>
      <c r="FS8" s="548"/>
      <c r="FT8" s="546"/>
      <c r="FU8" s="546"/>
      <c r="FV8" s="546"/>
      <c r="FY8" s="541"/>
      <c r="FZ8" s="542"/>
      <c r="GA8" s="531" t="s">
        <v>107</v>
      </c>
      <c r="GB8" s="533" t="str">
        <f>'1_ENTREGA'!$A$4</f>
        <v>“Compra, suministro, instalación, configuración y puesta en marcha de los sistemas de seguridad electrónica propuestos para el bloque 22- piso 1, de la Universidad de Antioquia.”</v>
      </c>
      <c r="GC8" s="534"/>
      <c r="GD8" s="534"/>
      <c r="GE8" s="535"/>
      <c r="GF8" s="546"/>
      <c r="GG8" s="546"/>
      <c r="GH8" s="546"/>
      <c r="GI8" s="548"/>
      <c r="GJ8" s="548"/>
      <c r="GK8" s="546"/>
      <c r="GL8" s="546"/>
      <c r="GM8" s="546"/>
      <c r="GP8" s="541"/>
      <c r="GQ8" s="542"/>
      <c r="GR8" s="531" t="s">
        <v>107</v>
      </c>
      <c r="GS8" s="533" t="str">
        <f>'1_ENTREGA'!$A$4</f>
        <v>“Compra, suministro, instalación, configuración y puesta en marcha de los sistemas de seguridad electrónica propuestos para el bloque 22- piso 1, de la Universidad de Antioquia.”</v>
      </c>
      <c r="GT8" s="534"/>
      <c r="GU8" s="534"/>
      <c r="GV8" s="535"/>
      <c r="GW8" s="546"/>
      <c r="GX8" s="546"/>
      <c r="GY8" s="546"/>
      <c r="GZ8" s="548"/>
      <c r="HA8" s="548"/>
      <c r="HB8" s="546"/>
      <c r="HC8" s="546"/>
      <c r="HD8" s="546"/>
      <c r="HG8" s="541"/>
      <c r="HH8" s="542"/>
      <c r="HI8" s="531" t="s">
        <v>107</v>
      </c>
      <c r="HJ8" s="533" t="str">
        <f>'1_ENTREGA'!$A$4</f>
        <v>“Compra, suministro, instalación, configuración y puesta en marcha de los sistemas de seguridad electrónica propuestos para el bloque 22- piso 1, de la Universidad de Antioquia.”</v>
      </c>
      <c r="HK8" s="534"/>
      <c r="HL8" s="534"/>
      <c r="HM8" s="535"/>
      <c r="HN8" s="546"/>
      <c r="HO8" s="546"/>
      <c r="HP8" s="546"/>
      <c r="HQ8" s="548"/>
      <c r="HR8" s="548"/>
      <c r="HS8" s="546"/>
      <c r="HT8" s="546"/>
      <c r="HU8" s="546"/>
      <c r="HX8" s="541"/>
      <c r="HY8" s="542"/>
      <c r="HZ8" s="531" t="s">
        <v>107</v>
      </c>
      <c r="IA8" s="533" t="str">
        <f>'1_ENTREGA'!$A$4</f>
        <v>“Compra, suministro, instalación, configuración y puesta en marcha de los sistemas de seguridad electrónica propuestos para el bloque 22- piso 1, de la Universidad de Antioquia.”</v>
      </c>
      <c r="IB8" s="534"/>
      <c r="IC8" s="534"/>
      <c r="ID8" s="535"/>
      <c r="IE8" s="546"/>
      <c r="IF8" s="546"/>
      <c r="IG8" s="546"/>
      <c r="IH8" s="548"/>
      <c r="II8" s="548"/>
      <c r="IJ8" s="546"/>
      <c r="IK8" s="546"/>
      <c r="IL8" s="546"/>
      <c r="IO8" s="541"/>
      <c r="IP8" s="542"/>
      <c r="IQ8" s="531" t="s">
        <v>107</v>
      </c>
      <c r="IR8" s="533" t="str">
        <f>'1_ENTREGA'!$A$4</f>
        <v>“Compra, suministro, instalación, configuración y puesta en marcha de los sistemas de seguridad electrónica propuestos para el bloque 22- piso 1, de la Universidad de Antioquia.”</v>
      </c>
      <c r="IS8" s="534"/>
      <c r="IT8" s="534"/>
      <c r="IU8" s="535"/>
      <c r="IV8" s="546"/>
      <c r="IW8" s="546"/>
      <c r="IX8" s="546"/>
      <c r="IY8" s="548"/>
      <c r="IZ8" s="548"/>
      <c r="JA8" s="546"/>
      <c r="JB8" s="546"/>
      <c r="JC8" s="546"/>
      <c r="JF8" s="541"/>
      <c r="JG8" s="542"/>
      <c r="JH8" s="531" t="s">
        <v>107</v>
      </c>
      <c r="JI8" s="533" t="str">
        <f>'1_ENTREGA'!$A$4</f>
        <v>“Compra, suministro, instalación, configuración y puesta en marcha de los sistemas de seguridad electrónica propuestos para el bloque 22- piso 1, de la Universidad de Antioquia.”</v>
      </c>
      <c r="JJ8" s="534"/>
      <c r="JK8" s="534"/>
      <c r="JL8" s="535"/>
      <c r="JM8" s="546"/>
      <c r="JN8" s="546"/>
      <c r="JO8" s="546"/>
      <c r="JP8" s="548"/>
      <c r="JQ8" s="548"/>
      <c r="JR8" s="546"/>
      <c r="JS8" s="546"/>
      <c r="JT8" s="546"/>
      <c r="JW8" s="541"/>
      <c r="JX8" s="542"/>
      <c r="JY8" s="531" t="s">
        <v>107</v>
      </c>
      <c r="JZ8" s="533" t="str">
        <f>'1_ENTREGA'!$A$4</f>
        <v>“Compra, suministro, instalación, configuración y puesta en marcha de los sistemas de seguridad electrónica propuestos para el bloque 22- piso 1, de la Universidad de Antioquia.”</v>
      </c>
      <c r="KA8" s="534"/>
      <c r="KB8" s="534"/>
      <c r="KC8" s="535"/>
      <c r="KD8" s="546"/>
      <c r="KE8" s="546"/>
      <c r="KF8" s="546"/>
      <c r="KG8" s="548"/>
      <c r="KH8" s="548"/>
      <c r="KI8" s="546"/>
      <c r="KJ8" s="546"/>
      <c r="KK8" s="546"/>
      <c r="KN8" s="541"/>
      <c r="KO8" s="542"/>
      <c r="KP8" s="531" t="s">
        <v>107</v>
      </c>
      <c r="KQ8" s="533" t="str">
        <f>'1_ENTREGA'!$A$4</f>
        <v>“Compra, suministro, instalación, configuración y puesta en marcha de los sistemas de seguridad electrónica propuestos para el bloque 22- piso 1, de la Universidad de Antioquia.”</v>
      </c>
      <c r="KR8" s="534"/>
      <c r="KS8" s="534"/>
      <c r="KT8" s="535"/>
      <c r="KU8" s="546"/>
      <c r="KV8" s="546"/>
      <c r="KW8" s="546"/>
      <c r="KX8" s="548"/>
      <c r="KY8" s="548"/>
      <c r="KZ8" s="546"/>
      <c r="LA8" s="546"/>
      <c r="LB8" s="546"/>
      <c r="LE8" s="541"/>
      <c r="LF8" s="542"/>
      <c r="LG8" s="531" t="s">
        <v>107</v>
      </c>
      <c r="LH8" s="533" t="str">
        <f>'1_ENTREGA'!$A$4</f>
        <v>“Compra, suministro, instalación, configuración y puesta en marcha de los sistemas de seguridad electrónica propuestos para el bloque 22- piso 1, de la Universidad de Antioquia.”</v>
      </c>
      <c r="LI8" s="534"/>
      <c r="LJ8" s="534"/>
      <c r="LK8" s="535"/>
      <c r="LL8" s="546"/>
      <c r="LM8" s="546"/>
      <c r="LN8" s="546"/>
      <c r="LO8" s="548"/>
      <c r="LP8" s="548"/>
      <c r="LQ8" s="546"/>
      <c r="LR8" s="546"/>
      <c r="LS8" s="546"/>
      <c r="LV8" s="541"/>
      <c r="LW8" s="542"/>
      <c r="LX8" s="531" t="s">
        <v>107</v>
      </c>
      <c r="LY8" s="533" t="str">
        <f>'1_ENTREGA'!$A$4</f>
        <v>“Compra, suministro, instalación, configuración y puesta en marcha de los sistemas de seguridad electrónica propuestos para el bloque 22- piso 1, de la Universidad de Antioquia.”</v>
      </c>
      <c r="LZ8" s="534"/>
      <c r="MA8" s="534"/>
      <c r="MB8" s="535"/>
      <c r="MC8" s="546"/>
      <c r="MD8" s="546"/>
      <c r="ME8" s="546"/>
      <c r="MF8" s="548"/>
      <c r="MG8" s="548"/>
      <c r="MH8" s="546"/>
      <c r="MI8" s="546"/>
      <c r="MJ8" s="546"/>
      <c r="MM8" s="541"/>
      <c r="MN8" s="542"/>
      <c r="MO8" s="531" t="s">
        <v>107</v>
      </c>
      <c r="MP8" s="533" t="str">
        <f>'1_ENTREGA'!$A$4</f>
        <v>“Compra, suministro, instalación, configuración y puesta en marcha de los sistemas de seguridad electrónica propuestos para el bloque 22- piso 1, de la Universidad de Antioquia.”</v>
      </c>
      <c r="MQ8" s="534"/>
      <c r="MR8" s="534"/>
      <c r="MS8" s="535"/>
      <c r="MT8" s="546"/>
      <c r="MU8" s="546"/>
      <c r="MV8" s="546"/>
      <c r="MW8" s="548"/>
      <c r="MX8" s="548"/>
      <c r="MY8" s="546"/>
      <c r="MZ8" s="546"/>
      <c r="NA8" s="546"/>
      <c r="ND8" s="541"/>
      <c r="NE8" s="542"/>
      <c r="NF8" s="531" t="s">
        <v>107</v>
      </c>
      <c r="NG8" s="533" t="str">
        <f>'1_ENTREGA'!$A$4</f>
        <v>“Compra, suministro, instalación, configuración y puesta en marcha de los sistemas de seguridad electrónica propuestos para el bloque 22- piso 1, de la Universidad de Antioquia.”</v>
      </c>
      <c r="NH8" s="534"/>
      <c r="NI8" s="534"/>
      <c r="NJ8" s="535"/>
      <c r="NK8" s="546"/>
      <c r="NL8" s="546"/>
      <c r="NM8" s="546"/>
      <c r="NN8" s="548"/>
      <c r="NO8" s="548"/>
      <c r="NP8" s="546"/>
      <c r="NQ8" s="546"/>
      <c r="NR8" s="546"/>
      <c r="NU8" s="541"/>
      <c r="NV8" s="542"/>
      <c r="NW8" s="531" t="s">
        <v>107</v>
      </c>
      <c r="NX8" s="533" t="str">
        <f>'1_ENTREGA'!$A$4</f>
        <v>“Compra, suministro, instalación, configuración y puesta en marcha de los sistemas de seguridad electrónica propuestos para el bloque 22- piso 1, de la Universidad de Antioquia.”</v>
      </c>
      <c r="NY8" s="534"/>
      <c r="NZ8" s="534"/>
      <c r="OA8" s="535"/>
      <c r="OB8" s="546"/>
      <c r="OC8" s="546"/>
      <c r="OD8" s="546"/>
      <c r="OE8" s="548"/>
      <c r="OF8" s="548"/>
      <c r="OG8" s="546"/>
      <c r="OH8" s="546"/>
      <c r="OI8" s="546"/>
      <c r="OL8" s="541"/>
      <c r="OM8" s="542"/>
      <c r="ON8" s="531" t="s">
        <v>107</v>
      </c>
      <c r="OO8" s="533" t="str">
        <f>'1_ENTREGA'!$A$4</f>
        <v>“Compra, suministro, instalación, configuración y puesta en marcha de los sistemas de seguridad electrónica propuestos para el bloque 22- piso 1, de la Universidad de Antioquia.”</v>
      </c>
      <c r="OP8" s="534"/>
      <c r="OQ8" s="534"/>
      <c r="OR8" s="535"/>
      <c r="OS8" s="546"/>
      <c r="OT8" s="546"/>
      <c r="OU8" s="546"/>
      <c r="OV8" s="548"/>
      <c r="OW8" s="548"/>
      <c r="OX8" s="546"/>
      <c r="OY8" s="546"/>
      <c r="OZ8" s="546"/>
      <c r="PC8" s="541"/>
      <c r="PD8" s="542"/>
      <c r="PE8" s="531" t="s">
        <v>107</v>
      </c>
      <c r="PF8" s="533" t="str">
        <f>'1_ENTREGA'!$A$4</f>
        <v>“Compra, suministro, instalación, configuración y puesta en marcha de los sistemas de seguridad electrónica propuestos para el bloque 22- piso 1, de la Universidad de Antioquia.”</v>
      </c>
      <c r="PG8" s="534"/>
      <c r="PH8" s="534"/>
      <c r="PI8" s="535"/>
      <c r="PJ8" s="546"/>
      <c r="PK8" s="546"/>
      <c r="PL8" s="546"/>
      <c r="PM8" s="548"/>
      <c r="PN8" s="548"/>
      <c r="PO8" s="546"/>
      <c r="PP8" s="546"/>
      <c r="PQ8" s="546"/>
      <c r="PT8" s="541"/>
      <c r="PU8" s="542"/>
      <c r="PV8" s="531" t="s">
        <v>107</v>
      </c>
      <c r="PW8" s="533" t="str">
        <f>'1_ENTREGA'!$A$4</f>
        <v>“Compra, suministro, instalación, configuración y puesta en marcha de los sistemas de seguridad electrónica propuestos para el bloque 22- piso 1, de la Universidad de Antioquia.”</v>
      </c>
      <c r="PX8" s="534"/>
      <c r="PY8" s="534"/>
      <c r="PZ8" s="535"/>
      <c r="QA8" s="546"/>
      <c r="QB8" s="546"/>
      <c r="QC8" s="546"/>
      <c r="QD8" s="548"/>
      <c r="QE8" s="548"/>
      <c r="QF8" s="546"/>
      <c r="QG8" s="546"/>
      <c r="QH8" s="546"/>
      <c r="QK8" s="541"/>
      <c r="QL8" s="542"/>
      <c r="QM8" s="531" t="s">
        <v>107</v>
      </c>
      <c r="QN8" s="533" t="str">
        <f>'1_ENTREGA'!$A$4</f>
        <v>“Compra, suministro, instalación, configuración y puesta en marcha de los sistemas de seguridad electrónica propuestos para el bloque 22- piso 1, de la Universidad de Antioquia.”</v>
      </c>
      <c r="QO8" s="534"/>
      <c r="QP8" s="534"/>
      <c r="QQ8" s="535"/>
      <c r="QR8" s="546"/>
      <c r="QS8" s="546"/>
      <c r="QT8" s="546"/>
      <c r="QU8" s="548"/>
      <c r="QV8" s="548"/>
      <c r="QW8" s="546"/>
      <c r="QX8" s="546"/>
      <c r="QY8" s="546"/>
      <c r="RB8" s="541"/>
      <c r="RC8" s="542"/>
      <c r="RD8" s="531" t="s">
        <v>107</v>
      </c>
      <c r="RE8" s="533" t="str">
        <f>'1_ENTREGA'!$A$4</f>
        <v>“Compra, suministro, instalación, configuración y puesta en marcha de los sistemas de seguridad electrónica propuestos para el bloque 22- piso 1, de la Universidad de Antioquia.”</v>
      </c>
      <c r="RF8" s="534"/>
      <c r="RG8" s="534"/>
      <c r="RH8" s="535"/>
      <c r="RI8" s="546"/>
      <c r="RJ8" s="546"/>
      <c r="RK8" s="546"/>
      <c r="RL8" s="548"/>
      <c r="RM8" s="548"/>
      <c r="RN8" s="546"/>
      <c r="RO8" s="546"/>
      <c r="RP8" s="546"/>
      <c r="RS8" s="541"/>
      <c r="RT8" s="542"/>
      <c r="RU8" s="531" t="s">
        <v>107</v>
      </c>
      <c r="RV8" s="533" t="str">
        <f>'1_ENTREGA'!$A$4</f>
        <v>“Compra, suministro, instalación, configuración y puesta en marcha de los sistemas de seguridad electrónica propuestos para el bloque 22- piso 1, de la Universidad de Antioquia.”</v>
      </c>
      <c r="RW8" s="534"/>
      <c r="RX8" s="534"/>
      <c r="RY8" s="535"/>
      <c r="RZ8" s="546"/>
      <c r="SA8" s="546"/>
      <c r="SB8" s="546"/>
      <c r="SC8" s="548"/>
      <c r="SD8" s="548"/>
      <c r="SE8" s="546"/>
      <c r="SF8" s="546"/>
      <c r="SG8" s="546"/>
      <c r="SJ8" s="541"/>
      <c r="SK8" s="542"/>
      <c r="SL8" s="531" t="s">
        <v>107</v>
      </c>
      <c r="SM8" s="533" t="str">
        <f>'1_ENTREGA'!$A$4</f>
        <v>“Compra, suministro, instalación, configuración y puesta en marcha de los sistemas de seguridad electrónica propuestos para el bloque 22- piso 1, de la Universidad de Antioquia.”</v>
      </c>
      <c r="SN8" s="534"/>
      <c r="SO8" s="534"/>
      <c r="SP8" s="535"/>
      <c r="SQ8" s="546"/>
      <c r="SR8" s="546"/>
      <c r="SS8" s="546"/>
      <c r="ST8" s="548"/>
      <c r="SU8" s="548"/>
      <c r="SV8" s="546"/>
      <c r="SW8" s="546"/>
      <c r="SX8" s="546"/>
    </row>
    <row r="9" spans="2:518" ht="112.5" customHeight="1" thickBot="1">
      <c r="B9" s="543"/>
      <c r="C9" s="544"/>
      <c r="D9" s="532"/>
      <c r="E9" s="536"/>
      <c r="F9" s="537"/>
      <c r="G9" s="537"/>
      <c r="H9" s="538"/>
      <c r="K9" s="543"/>
      <c r="L9" s="544"/>
      <c r="M9" s="532"/>
      <c r="N9" s="536"/>
      <c r="O9" s="537"/>
      <c r="P9" s="537"/>
      <c r="Q9" s="538"/>
      <c r="R9" s="546"/>
      <c r="S9" s="546"/>
      <c r="T9" s="546"/>
      <c r="U9" s="548"/>
      <c r="V9" s="548"/>
      <c r="W9" s="546"/>
      <c r="X9" s="546"/>
      <c r="Y9" s="546"/>
      <c r="AB9" s="543"/>
      <c r="AC9" s="544"/>
      <c r="AD9" s="532"/>
      <c r="AE9" s="536"/>
      <c r="AF9" s="537"/>
      <c r="AG9" s="537"/>
      <c r="AH9" s="538"/>
      <c r="AI9" s="546"/>
      <c r="AJ9" s="546"/>
      <c r="AK9" s="546"/>
      <c r="AL9" s="548"/>
      <c r="AM9" s="548"/>
      <c r="AN9" s="546"/>
      <c r="AO9" s="546"/>
      <c r="AP9" s="546"/>
      <c r="AS9" s="543"/>
      <c r="AT9" s="544"/>
      <c r="AU9" s="532"/>
      <c r="AV9" s="536"/>
      <c r="AW9" s="537"/>
      <c r="AX9" s="537"/>
      <c r="AY9" s="538"/>
      <c r="AZ9" s="546"/>
      <c r="BA9" s="546"/>
      <c r="BB9" s="546"/>
      <c r="BC9" s="548"/>
      <c r="BD9" s="548"/>
      <c r="BE9" s="546"/>
      <c r="BF9" s="546"/>
      <c r="BG9" s="546"/>
      <c r="BJ9" s="543"/>
      <c r="BK9" s="544"/>
      <c r="BL9" s="532"/>
      <c r="BM9" s="536"/>
      <c r="BN9" s="537"/>
      <c r="BO9" s="537"/>
      <c r="BP9" s="538"/>
      <c r="BQ9" s="546"/>
      <c r="BR9" s="546"/>
      <c r="BS9" s="546"/>
      <c r="BT9" s="548"/>
      <c r="BU9" s="548"/>
      <c r="BV9" s="546"/>
      <c r="BW9" s="546"/>
      <c r="BX9" s="546"/>
      <c r="CA9" s="543"/>
      <c r="CB9" s="544"/>
      <c r="CC9" s="532"/>
      <c r="CD9" s="536"/>
      <c r="CE9" s="537"/>
      <c r="CF9" s="537"/>
      <c r="CG9" s="538"/>
      <c r="CH9" s="546"/>
      <c r="CI9" s="546"/>
      <c r="CJ9" s="546"/>
      <c r="CK9" s="548"/>
      <c r="CL9" s="548"/>
      <c r="CM9" s="546"/>
      <c r="CN9" s="546"/>
      <c r="CO9" s="546"/>
      <c r="CR9" s="543"/>
      <c r="CS9" s="544"/>
      <c r="CT9" s="532"/>
      <c r="CU9" s="536"/>
      <c r="CV9" s="537"/>
      <c r="CW9" s="537"/>
      <c r="CX9" s="538"/>
      <c r="CY9" s="546"/>
      <c r="CZ9" s="546"/>
      <c r="DA9" s="546"/>
      <c r="DB9" s="548"/>
      <c r="DC9" s="548"/>
      <c r="DD9" s="546"/>
      <c r="DE9" s="546"/>
      <c r="DF9" s="546"/>
      <c r="DI9" s="543"/>
      <c r="DJ9" s="544"/>
      <c r="DK9" s="532"/>
      <c r="DL9" s="536"/>
      <c r="DM9" s="537"/>
      <c r="DN9" s="537"/>
      <c r="DO9" s="538"/>
      <c r="DP9" s="546"/>
      <c r="DQ9" s="546"/>
      <c r="DR9" s="546"/>
      <c r="DS9" s="548"/>
      <c r="DT9" s="548"/>
      <c r="DU9" s="546"/>
      <c r="DV9" s="546"/>
      <c r="DW9" s="546"/>
      <c r="DZ9" s="543"/>
      <c r="EA9" s="544"/>
      <c r="EB9" s="532"/>
      <c r="EC9" s="536"/>
      <c r="ED9" s="537"/>
      <c r="EE9" s="537"/>
      <c r="EF9" s="538"/>
      <c r="EG9" s="546"/>
      <c r="EH9" s="546"/>
      <c r="EI9" s="546"/>
      <c r="EJ9" s="548"/>
      <c r="EK9" s="548"/>
      <c r="EL9" s="546"/>
      <c r="EM9" s="546"/>
      <c r="EN9" s="546"/>
      <c r="EQ9" s="543"/>
      <c r="ER9" s="544"/>
      <c r="ES9" s="532"/>
      <c r="ET9" s="536"/>
      <c r="EU9" s="537"/>
      <c r="EV9" s="537"/>
      <c r="EW9" s="538"/>
      <c r="EX9" s="546"/>
      <c r="EY9" s="546"/>
      <c r="EZ9" s="546"/>
      <c r="FA9" s="548"/>
      <c r="FB9" s="548"/>
      <c r="FC9" s="546"/>
      <c r="FD9" s="546"/>
      <c r="FE9" s="546"/>
      <c r="FH9" s="543"/>
      <c r="FI9" s="544"/>
      <c r="FJ9" s="532"/>
      <c r="FK9" s="536"/>
      <c r="FL9" s="537"/>
      <c r="FM9" s="537"/>
      <c r="FN9" s="538"/>
      <c r="FO9" s="546"/>
      <c r="FP9" s="546"/>
      <c r="FQ9" s="546"/>
      <c r="FR9" s="548"/>
      <c r="FS9" s="548"/>
      <c r="FT9" s="546"/>
      <c r="FU9" s="546"/>
      <c r="FV9" s="546"/>
      <c r="FY9" s="543"/>
      <c r="FZ9" s="544"/>
      <c r="GA9" s="532"/>
      <c r="GB9" s="536"/>
      <c r="GC9" s="537"/>
      <c r="GD9" s="537"/>
      <c r="GE9" s="538"/>
      <c r="GF9" s="546"/>
      <c r="GG9" s="546"/>
      <c r="GH9" s="546"/>
      <c r="GI9" s="548"/>
      <c r="GJ9" s="548"/>
      <c r="GK9" s="546"/>
      <c r="GL9" s="546"/>
      <c r="GM9" s="546"/>
      <c r="GP9" s="543"/>
      <c r="GQ9" s="544"/>
      <c r="GR9" s="532"/>
      <c r="GS9" s="536"/>
      <c r="GT9" s="537"/>
      <c r="GU9" s="537"/>
      <c r="GV9" s="538"/>
      <c r="GW9" s="546"/>
      <c r="GX9" s="546"/>
      <c r="GY9" s="546"/>
      <c r="GZ9" s="548"/>
      <c r="HA9" s="548"/>
      <c r="HB9" s="546"/>
      <c r="HC9" s="546"/>
      <c r="HD9" s="546"/>
      <c r="HG9" s="543"/>
      <c r="HH9" s="544"/>
      <c r="HI9" s="532"/>
      <c r="HJ9" s="536"/>
      <c r="HK9" s="537"/>
      <c r="HL9" s="537"/>
      <c r="HM9" s="538"/>
      <c r="HN9" s="546"/>
      <c r="HO9" s="546"/>
      <c r="HP9" s="546"/>
      <c r="HQ9" s="548"/>
      <c r="HR9" s="548"/>
      <c r="HS9" s="546"/>
      <c r="HT9" s="546"/>
      <c r="HU9" s="546"/>
      <c r="HX9" s="543"/>
      <c r="HY9" s="544"/>
      <c r="HZ9" s="532"/>
      <c r="IA9" s="536"/>
      <c r="IB9" s="537"/>
      <c r="IC9" s="537"/>
      <c r="ID9" s="538"/>
      <c r="IE9" s="546"/>
      <c r="IF9" s="546"/>
      <c r="IG9" s="546"/>
      <c r="IH9" s="548"/>
      <c r="II9" s="548"/>
      <c r="IJ9" s="546"/>
      <c r="IK9" s="546"/>
      <c r="IL9" s="546"/>
      <c r="IO9" s="543"/>
      <c r="IP9" s="544"/>
      <c r="IQ9" s="532"/>
      <c r="IR9" s="536"/>
      <c r="IS9" s="537"/>
      <c r="IT9" s="537"/>
      <c r="IU9" s="538"/>
      <c r="IV9" s="546"/>
      <c r="IW9" s="546"/>
      <c r="IX9" s="546"/>
      <c r="IY9" s="548"/>
      <c r="IZ9" s="548"/>
      <c r="JA9" s="546"/>
      <c r="JB9" s="546"/>
      <c r="JC9" s="546"/>
      <c r="JF9" s="543"/>
      <c r="JG9" s="544"/>
      <c r="JH9" s="532"/>
      <c r="JI9" s="536"/>
      <c r="JJ9" s="537"/>
      <c r="JK9" s="537"/>
      <c r="JL9" s="538"/>
      <c r="JM9" s="546"/>
      <c r="JN9" s="546"/>
      <c r="JO9" s="546"/>
      <c r="JP9" s="548"/>
      <c r="JQ9" s="548"/>
      <c r="JR9" s="546"/>
      <c r="JS9" s="546"/>
      <c r="JT9" s="546"/>
      <c r="JW9" s="543"/>
      <c r="JX9" s="544"/>
      <c r="JY9" s="532"/>
      <c r="JZ9" s="536"/>
      <c r="KA9" s="537"/>
      <c r="KB9" s="537"/>
      <c r="KC9" s="538"/>
      <c r="KD9" s="546"/>
      <c r="KE9" s="546"/>
      <c r="KF9" s="546"/>
      <c r="KG9" s="548"/>
      <c r="KH9" s="548"/>
      <c r="KI9" s="546"/>
      <c r="KJ9" s="546"/>
      <c r="KK9" s="546"/>
      <c r="KN9" s="543"/>
      <c r="KO9" s="544"/>
      <c r="KP9" s="532"/>
      <c r="KQ9" s="536"/>
      <c r="KR9" s="537"/>
      <c r="KS9" s="537"/>
      <c r="KT9" s="538"/>
      <c r="KU9" s="546"/>
      <c r="KV9" s="546"/>
      <c r="KW9" s="546"/>
      <c r="KX9" s="548"/>
      <c r="KY9" s="548"/>
      <c r="KZ9" s="546"/>
      <c r="LA9" s="546"/>
      <c r="LB9" s="546"/>
      <c r="LE9" s="543"/>
      <c r="LF9" s="544"/>
      <c r="LG9" s="532"/>
      <c r="LH9" s="536"/>
      <c r="LI9" s="537"/>
      <c r="LJ9" s="537"/>
      <c r="LK9" s="538"/>
      <c r="LL9" s="546"/>
      <c r="LM9" s="546"/>
      <c r="LN9" s="546"/>
      <c r="LO9" s="548"/>
      <c r="LP9" s="548"/>
      <c r="LQ9" s="546"/>
      <c r="LR9" s="546"/>
      <c r="LS9" s="546"/>
      <c r="LV9" s="543"/>
      <c r="LW9" s="544"/>
      <c r="LX9" s="532"/>
      <c r="LY9" s="536"/>
      <c r="LZ9" s="537"/>
      <c r="MA9" s="537"/>
      <c r="MB9" s="538"/>
      <c r="MC9" s="546"/>
      <c r="MD9" s="546"/>
      <c r="ME9" s="546"/>
      <c r="MF9" s="548"/>
      <c r="MG9" s="548"/>
      <c r="MH9" s="546"/>
      <c r="MI9" s="546"/>
      <c r="MJ9" s="546"/>
      <c r="MM9" s="543"/>
      <c r="MN9" s="544"/>
      <c r="MO9" s="532"/>
      <c r="MP9" s="536"/>
      <c r="MQ9" s="537"/>
      <c r="MR9" s="537"/>
      <c r="MS9" s="538"/>
      <c r="MT9" s="546"/>
      <c r="MU9" s="546"/>
      <c r="MV9" s="546"/>
      <c r="MW9" s="548"/>
      <c r="MX9" s="548"/>
      <c r="MY9" s="546"/>
      <c r="MZ9" s="546"/>
      <c r="NA9" s="546"/>
      <c r="ND9" s="543"/>
      <c r="NE9" s="544"/>
      <c r="NF9" s="532"/>
      <c r="NG9" s="536"/>
      <c r="NH9" s="537"/>
      <c r="NI9" s="537"/>
      <c r="NJ9" s="538"/>
      <c r="NK9" s="546"/>
      <c r="NL9" s="546"/>
      <c r="NM9" s="546"/>
      <c r="NN9" s="548"/>
      <c r="NO9" s="548"/>
      <c r="NP9" s="546"/>
      <c r="NQ9" s="546"/>
      <c r="NR9" s="546"/>
      <c r="NU9" s="543"/>
      <c r="NV9" s="544"/>
      <c r="NW9" s="532"/>
      <c r="NX9" s="536"/>
      <c r="NY9" s="537"/>
      <c r="NZ9" s="537"/>
      <c r="OA9" s="538"/>
      <c r="OB9" s="546"/>
      <c r="OC9" s="546"/>
      <c r="OD9" s="546"/>
      <c r="OE9" s="548"/>
      <c r="OF9" s="548"/>
      <c r="OG9" s="546"/>
      <c r="OH9" s="546"/>
      <c r="OI9" s="546"/>
      <c r="OL9" s="543"/>
      <c r="OM9" s="544"/>
      <c r="ON9" s="532"/>
      <c r="OO9" s="536"/>
      <c r="OP9" s="537"/>
      <c r="OQ9" s="537"/>
      <c r="OR9" s="538"/>
      <c r="OS9" s="546"/>
      <c r="OT9" s="546"/>
      <c r="OU9" s="546"/>
      <c r="OV9" s="548"/>
      <c r="OW9" s="548"/>
      <c r="OX9" s="546"/>
      <c r="OY9" s="546"/>
      <c r="OZ9" s="546"/>
      <c r="PC9" s="543"/>
      <c r="PD9" s="544"/>
      <c r="PE9" s="532"/>
      <c r="PF9" s="536"/>
      <c r="PG9" s="537"/>
      <c r="PH9" s="537"/>
      <c r="PI9" s="538"/>
      <c r="PJ9" s="546"/>
      <c r="PK9" s="546"/>
      <c r="PL9" s="546"/>
      <c r="PM9" s="548"/>
      <c r="PN9" s="548"/>
      <c r="PO9" s="546"/>
      <c r="PP9" s="546"/>
      <c r="PQ9" s="546"/>
      <c r="PT9" s="543"/>
      <c r="PU9" s="544"/>
      <c r="PV9" s="532"/>
      <c r="PW9" s="536"/>
      <c r="PX9" s="537"/>
      <c r="PY9" s="537"/>
      <c r="PZ9" s="538"/>
      <c r="QA9" s="546"/>
      <c r="QB9" s="546"/>
      <c r="QC9" s="546"/>
      <c r="QD9" s="548"/>
      <c r="QE9" s="548"/>
      <c r="QF9" s="546"/>
      <c r="QG9" s="546"/>
      <c r="QH9" s="546"/>
      <c r="QK9" s="543"/>
      <c r="QL9" s="544"/>
      <c r="QM9" s="532"/>
      <c r="QN9" s="536"/>
      <c r="QO9" s="537"/>
      <c r="QP9" s="537"/>
      <c r="QQ9" s="538"/>
      <c r="QR9" s="546"/>
      <c r="QS9" s="546"/>
      <c r="QT9" s="546"/>
      <c r="QU9" s="548"/>
      <c r="QV9" s="548"/>
      <c r="QW9" s="546"/>
      <c r="QX9" s="546"/>
      <c r="QY9" s="546"/>
      <c r="RB9" s="543"/>
      <c r="RC9" s="544"/>
      <c r="RD9" s="532"/>
      <c r="RE9" s="536"/>
      <c r="RF9" s="537"/>
      <c r="RG9" s="537"/>
      <c r="RH9" s="538"/>
      <c r="RI9" s="546"/>
      <c r="RJ9" s="546"/>
      <c r="RK9" s="546"/>
      <c r="RL9" s="548"/>
      <c r="RM9" s="548"/>
      <c r="RN9" s="546"/>
      <c r="RO9" s="546"/>
      <c r="RP9" s="546"/>
      <c r="RS9" s="543"/>
      <c r="RT9" s="544"/>
      <c r="RU9" s="532"/>
      <c r="RV9" s="536"/>
      <c r="RW9" s="537"/>
      <c r="RX9" s="537"/>
      <c r="RY9" s="538"/>
      <c r="RZ9" s="546"/>
      <c r="SA9" s="546"/>
      <c r="SB9" s="546"/>
      <c r="SC9" s="548"/>
      <c r="SD9" s="548"/>
      <c r="SE9" s="546"/>
      <c r="SF9" s="546"/>
      <c r="SG9" s="546"/>
      <c r="SJ9" s="543"/>
      <c r="SK9" s="544"/>
      <c r="SL9" s="532"/>
      <c r="SM9" s="536"/>
      <c r="SN9" s="537"/>
      <c r="SO9" s="537"/>
      <c r="SP9" s="538"/>
      <c r="SQ9" s="546"/>
      <c r="SR9" s="546"/>
      <c r="SS9" s="546"/>
      <c r="ST9" s="548"/>
      <c r="SU9" s="548"/>
      <c r="SV9" s="546"/>
      <c r="SW9" s="546"/>
      <c r="SX9" s="546"/>
    </row>
    <row r="10" spans="2:518" ht="15" thickTop="1" thickBot="1">
      <c r="B10" s="98"/>
      <c r="C10" s="99"/>
      <c r="D10" s="125"/>
      <c r="E10" s="126"/>
      <c r="F10" s="126"/>
      <c r="G10" s="126"/>
      <c r="H10" s="127"/>
      <c r="K10" s="98"/>
      <c r="L10" s="99"/>
      <c r="M10" s="125"/>
      <c r="N10" s="126"/>
      <c r="O10" s="126"/>
      <c r="P10" s="126"/>
      <c r="Q10" s="127"/>
      <c r="R10" s="127"/>
      <c r="S10" s="127"/>
      <c r="T10" s="127"/>
      <c r="U10" s="127"/>
      <c r="V10" s="127"/>
      <c r="W10" s="127"/>
      <c r="X10" s="127"/>
      <c r="Y10" s="127"/>
      <c r="AB10" s="98"/>
      <c r="AC10" s="99"/>
      <c r="AD10" s="125"/>
      <c r="AE10" s="126"/>
      <c r="AF10" s="126"/>
      <c r="AG10" s="126"/>
      <c r="AH10" s="127"/>
      <c r="AI10" s="127"/>
      <c r="AJ10" s="127"/>
      <c r="AK10" s="127"/>
      <c r="AL10" s="127"/>
      <c r="AM10" s="127"/>
      <c r="AN10" s="127"/>
      <c r="AO10" s="127"/>
      <c r="AP10" s="127"/>
      <c r="AS10" s="98"/>
      <c r="AT10" s="99"/>
      <c r="AU10" s="125"/>
      <c r="AV10" s="126"/>
      <c r="AW10" s="126"/>
      <c r="AX10" s="126"/>
      <c r="AY10" s="127"/>
      <c r="AZ10" s="127"/>
      <c r="BA10" s="127"/>
      <c r="BB10" s="127"/>
      <c r="BC10" s="127"/>
      <c r="BD10" s="127"/>
      <c r="BE10" s="127"/>
      <c r="BF10" s="127"/>
      <c r="BG10" s="127"/>
      <c r="BJ10" s="98"/>
      <c r="BK10" s="99"/>
      <c r="BL10" s="125"/>
      <c r="BM10" s="126"/>
      <c r="BN10" s="126"/>
      <c r="BO10" s="126"/>
      <c r="BP10" s="127"/>
      <c r="BQ10" s="127"/>
      <c r="BR10" s="127"/>
      <c r="BS10" s="127"/>
      <c r="BT10" s="127"/>
      <c r="BU10" s="127"/>
      <c r="BV10" s="127"/>
      <c r="BW10" s="127"/>
      <c r="BX10" s="127"/>
      <c r="CA10" s="98"/>
      <c r="CB10" s="99"/>
      <c r="CC10" s="125"/>
      <c r="CD10" s="126"/>
      <c r="CE10" s="126"/>
      <c r="CF10" s="126"/>
      <c r="CG10" s="127"/>
      <c r="CH10" s="127"/>
      <c r="CI10" s="127"/>
      <c r="CJ10" s="127"/>
      <c r="CK10" s="127"/>
      <c r="CL10" s="127"/>
      <c r="CM10" s="127"/>
      <c r="CN10" s="127"/>
      <c r="CO10" s="127"/>
      <c r="CR10" s="98"/>
      <c r="CS10" s="99"/>
      <c r="CT10" s="125"/>
      <c r="CU10" s="126"/>
      <c r="CV10" s="126"/>
      <c r="CW10" s="126"/>
      <c r="CX10" s="127"/>
      <c r="CY10" s="127"/>
      <c r="CZ10" s="127"/>
      <c r="DA10" s="127"/>
      <c r="DB10" s="127"/>
      <c r="DC10" s="127"/>
      <c r="DD10" s="127"/>
      <c r="DE10" s="127"/>
      <c r="DF10" s="127"/>
      <c r="DI10" s="98"/>
      <c r="DJ10" s="99"/>
      <c r="DK10" s="125"/>
      <c r="DL10" s="126"/>
      <c r="DM10" s="126"/>
      <c r="DN10" s="126"/>
      <c r="DO10" s="127"/>
      <c r="DP10" s="127"/>
      <c r="DQ10" s="127"/>
      <c r="DR10" s="127"/>
      <c r="DS10" s="127"/>
      <c r="DT10" s="127"/>
      <c r="DU10" s="127"/>
      <c r="DV10" s="127"/>
      <c r="DW10" s="127"/>
      <c r="DZ10" s="98"/>
      <c r="EA10" s="99"/>
      <c r="EB10" s="125"/>
      <c r="EC10" s="126"/>
      <c r="ED10" s="126"/>
      <c r="EE10" s="126"/>
      <c r="EF10" s="127"/>
      <c r="EG10" s="127"/>
      <c r="EH10" s="127"/>
      <c r="EI10" s="127"/>
      <c r="EJ10" s="127"/>
      <c r="EK10" s="127"/>
      <c r="EL10" s="127"/>
      <c r="EM10" s="127"/>
      <c r="EN10" s="127"/>
      <c r="EQ10" s="98"/>
      <c r="ER10" s="99"/>
      <c r="ES10" s="125"/>
      <c r="ET10" s="126"/>
      <c r="EU10" s="126"/>
      <c r="EV10" s="126"/>
      <c r="EW10" s="127"/>
      <c r="EX10" s="127"/>
      <c r="EY10" s="127"/>
      <c r="EZ10" s="127"/>
      <c r="FA10" s="127"/>
      <c r="FB10" s="127"/>
      <c r="FC10" s="127"/>
      <c r="FD10" s="127"/>
      <c r="FE10" s="127"/>
      <c r="FH10" s="98"/>
      <c r="FI10" s="99"/>
      <c r="FJ10" s="125"/>
      <c r="FK10" s="126"/>
      <c r="FL10" s="126"/>
      <c r="FM10" s="126"/>
      <c r="FN10" s="127"/>
      <c r="FO10" s="127"/>
      <c r="FP10" s="127"/>
      <c r="FQ10" s="127"/>
      <c r="FR10" s="127"/>
      <c r="FS10" s="127"/>
      <c r="FT10" s="127"/>
      <c r="FU10" s="127"/>
      <c r="FV10" s="127"/>
      <c r="FY10" s="98"/>
      <c r="FZ10" s="99"/>
      <c r="GA10" s="125"/>
      <c r="GB10" s="126"/>
      <c r="GC10" s="126"/>
      <c r="GD10" s="126"/>
      <c r="GE10" s="127"/>
      <c r="GF10" s="127"/>
      <c r="GG10" s="127"/>
      <c r="GH10" s="127"/>
      <c r="GI10" s="127"/>
      <c r="GJ10" s="127"/>
      <c r="GK10" s="127"/>
      <c r="GL10" s="127"/>
      <c r="GM10" s="127"/>
      <c r="GP10" s="98"/>
      <c r="GQ10" s="99"/>
      <c r="GR10" s="125"/>
      <c r="GS10" s="126"/>
      <c r="GT10" s="126"/>
      <c r="GU10" s="126"/>
      <c r="GV10" s="127"/>
      <c r="GW10" s="127"/>
      <c r="GX10" s="127"/>
      <c r="GY10" s="127"/>
      <c r="GZ10" s="127"/>
      <c r="HA10" s="127"/>
      <c r="HB10" s="127"/>
      <c r="HC10" s="127"/>
      <c r="HD10" s="127"/>
      <c r="HG10" s="98"/>
      <c r="HH10" s="99"/>
      <c r="HI10" s="125"/>
      <c r="HJ10" s="126"/>
      <c r="HK10" s="126"/>
      <c r="HL10" s="126"/>
      <c r="HM10" s="127"/>
      <c r="HN10" s="127"/>
      <c r="HO10" s="127"/>
      <c r="HP10" s="127"/>
      <c r="HQ10" s="127"/>
      <c r="HR10" s="127"/>
      <c r="HS10" s="127"/>
      <c r="HT10" s="127"/>
      <c r="HU10" s="127"/>
      <c r="HX10" s="98"/>
      <c r="HY10" s="99"/>
      <c r="HZ10" s="125"/>
      <c r="IA10" s="126"/>
      <c r="IB10" s="126"/>
      <c r="IC10" s="126"/>
      <c r="ID10" s="127"/>
      <c r="IE10" s="127"/>
      <c r="IF10" s="127"/>
      <c r="IG10" s="127"/>
      <c r="IH10" s="127"/>
      <c r="II10" s="127"/>
      <c r="IJ10" s="127"/>
      <c r="IK10" s="127"/>
      <c r="IL10" s="127"/>
      <c r="IO10" s="98"/>
      <c r="IP10" s="99"/>
      <c r="IQ10" s="125"/>
      <c r="IR10" s="126"/>
      <c r="IS10" s="126"/>
      <c r="IT10" s="126"/>
      <c r="IU10" s="127"/>
      <c r="IV10" s="127"/>
      <c r="IW10" s="127"/>
      <c r="IX10" s="127"/>
      <c r="IY10" s="127"/>
      <c r="IZ10" s="127"/>
      <c r="JA10" s="127"/>
      <c r="JB10" s="127"/>
      <c r="JC10" s="127"/>
      <c r="JF10" s="98"/>
      <c r="JG10" s="99"/>
      <c r="JH10" s="125"/>
      <c r="JI10" s="126"/>
      <c r="JJ10" s="126"/>
      <c r="JK10" s="126"/>
      <c r="JL10" s="127"/>
      <c r="JM10" s="127"/>
      <c r="JN10" s="127"/>
      <c r="JO10" s="127"/>
      <c r="JP10" s="127"/>
      <c r="JQ10" s="127"/>
      <c r="JR10" s="127"/>
      <c r="JS10" s="127"/>
      <c r="JT10" s="127"/>
      <c r="JW10" s="98"/>
      <c r="JX10" s="99"/>
      <c r="JY10" s="125"/>
      <c r="JZ10" s="126"/>
      <c r="KA10" s="126"/>
      <c r="KB10" s="126"/>
      <c r="KC10" s="127"/>
      <c r="KD10" s="127"/>
      <c r="KE10" s="127"/>
      <c r="KF10" s="127"/>
      <c r="KG10" s="127"/>
      <c r="KH10" s="127"/>
      <c r="KI10" s="127"/>
      <c r="KJ10" s="127"/>
      <c r="KK10" s="127"/>
      <c r="KN10" s="98"/>
      <c r="KO10" s="99"/>
      <c r="KP10" s="125"/>
      <c r="KQ10" s="126"/>
      <c r="KR10" s="126"/>
      <c r="KS10" s="126"/>
      <c r="KT10" s="127"/>
      <c r="KU10" s="127"/>
      <c r="KV10" s="127"/>
      <c r="KW10" s="127"/>
      <c r="KX10" s="127"/>
      <c r="KY10" s="127"/>
      <c r="KZ10" s="127"/>
      <c r="LA10" s="127"/>
      <c r="LB10" s="127"/>
      <c r="LE10" s="98"/>
      <c r="LF10" s="99"/>
      <c r="LG10" s="125"/>
      <c r="LH10" s="126"/>
      <c r="LI10" s="126"/>
      <c r="LJ10" s="126"/>
      <c r="LK10" s="127"/>
      <c r="LL10" s="127"/>
      <c r="LM10" s="127"/>
      <c r="LN10" s="127"/>
      <c r="LO10" s="127"/>
      <c r="LP10" s="127"/>
      <c r="LQ10" s="127"/>
      <c r="LR10" s="127"/>
      <c r="LS10" s="127"/>
      <c r="LV10" s="98"/>
      <c r="LW10" s="99"/>
      <c r="LX10" s="125"/>
      <c r="LY10" s="126"/>
      <c r="LZ10" s="126"/>
      <c r="MA10" s="126"/>
      <c r="MB10" s="127"/>
      <c r="MC10" s="127"/>
      <c r="MD10" s="127"/>
      <c r="ME10" s="127"/>
      <c r="MF10" s="127"/>
      <c r="MG10" s="127"/>
      <c r="MH10" s="127"/>
      <c r="MI10" s="127"/>
      <c r="MJ10" s="127"/>
      <c r="MM10" s="98"/>
      <c r="MN10" s="99"/>
      <c r="MO10" s="125"/>
      <c r="MP10" s="126"/>
      <c r="MQ10" s="126"/>
      <c r="MR10" s="126"/>
      <c r="MS10" s="127"/>
      <c r="MT10" s="127"/>
      <c r="MU10" s="127"/>
      <c r="MV10" s="127"/>
      <c r="MW10" s="127"/>
      <c r="MX10" s="127"/>
      <c r="MY10" s="127"/>
      <c r="MZ10" s="127"/>
      <c r="NA10" s="127"/>
      <c r="ND10" s="98"/>
      <c r="NE10" s="99"/>
      <c r="NF10" s="125"/>
      <c r="NG10" s="126"/>
      <c r="NH10" s="126"/>
      <c r="NI10" s="126"/>
      <c r="NJ10" s="127"/>
      <c r="NK10" s="127"/>
      <c r="NL10" s="127"/>
      <c r="NM10" s="127"/>
      <c r="NN10" s="127"/>
      <c r="NO10" s="127"/>
      <c r="NP10" s="127"/>
      <c r="NQ10" s="127"/>
      <c r="NR10" s="127"/>
      <c r="NU10" s="98"/>
      <c r="NV10" s="99"/>
      <c r="NW10" s="125"/>
      <c r="NX10" s="126"/>
      <c r="NY10" s="126"/>
      <c r="NZ10" s="126"/>
      <c r="OA10" s="127"/>
      <c r="OB10" s="127"/>
      <c r="OC10" s="127"/>
      <c r="OD10" s="127"/>
      <c r="OE10" s="127"/>
      <c r="OF10" s="127"/>
      <c r="OG10" s="127"/>
      <c r="OH10" s="127"/>
      <c r="OI10" s="127"/>
      <c r="OL10" s="98"/>
      <c r="OM10" s="99"/>
      <c r="ON10" s="125"/>
      <c r="OO10" s="126"/>
      <c r="OP10" s="126"/>
      <c r="OQ10" s="126"/>
      <c r="OR10" s="127"/>
      <c r="OS10" s="127"/>
      <c r="OT10" s="127"/>
      <c r="OU10" s="127"/>
      <c r="OV10" s="127"/>
      <c r="OW10" s="127"/>
      <c r="OX10" s="127"/>
      <c r="OY10" s="127"/>
      <c r="OZ10" s="127"/>
      <c r="PC10" s="98"/>
      <c r="PD10" s="99"/>
      <c r="PE10" s="125"/>
      <c r="PF10" s="126"/>
      <c r="PG10" s="126"/>
      <c r="PH10" s="126"/>
      <c r="PI10" s="127"/>
      <c r="PJ10" s="127"/>
      <c r="PK10" s="127"/>
      <c r="PL10" s="127"/>
      <c r="PM10" s="127"/>
      <c r="PN10" s="127"/>
      <c r="PO10" s="127"/>
      <c r="PP10" s="127"/>
      <c r="PQ10" s="127"/>
      <c r="PT10" s="98"/>
      <c r="PU10" s="99"/>
      <c r="PV10" s="125"/>
      <c r="PW10" s="126"/>
      <c r="PX10" s="126"/>
      <c r="PY10" s="126"/>
      <c r="PZ10" s="127"/>
      <c r="QA10" s="127"/>
      <c r="QB10" s="127"/>
      <c r="QC10" s="127"/>
      <c r="QD10" s="127"/>
      <c r="QE10" s="127"/>
      <c r="QF10" s="127"/>
      <c r="QG10" s="127"/>
      <c r="QH10" s="127"/>
      <c r="QK10" s="98"/>
      <c r="QL10" s="99"/>
      <c r="QM10" s="125"/>
      <c r="QN10" s="126"/>
      <c r="QO10" s="126"/>
      <c r="QP10" s="126"/>
      <c r="QQ10" s="127"/>
      <c r="QR10" s="127"/>
      <c r="QS10" s="127"/>
      <c r="QT10" s="127"/>
      <c r="QU10" s="127"/>
      <c r="QV10" s="127"/>
      <c r="QW10" s="127"/>
      <c r="QX10" s="127"/>
      <c r="QY10" s="127"/>
      <c r="RB10" s="98"/>
      <c r="RC10" s="99"/>
      <c r="RD10" s="125"/>
      <c r="RE10" s="126"/>
      <c r="RF10" s="126"/>
      <c r="RG10" s="126"/>
      <c r="RH10" s="127"/>
      <c r="RI10" s="127"/>
      <c r="RJ10" s="127"/>
      <c r="RK10" s="127"/>
      <c r="RL10" s="127"/>
      <c r="RM10" s="127"/>
      <c r="RN10" s="127"/>
      <c r="RO10" s="127"/>
      <c r="RP10" s="127"/>
      <c r="RS10" s="98"/>
      <c r="RT10" s="99"/>
      <c r="RU10" s="125"/>
      <c r="RV10" s="126"/>
      <c r="RW10" s="126"/>
      <c r="RX10" s="126"/>
      <c r="RY10" s="127"/>
      <c r="RZ10" s="127"/>
      <c r="SA10" s="127"/>
      <c r="SB10" s="127"/>
      <c r="SC10" s="127"/>
      <c r="SD10" s="127"/>
      <c r="SE10" s="127"/>
      <c r="SF10" s="127"/>
      <c r="SG10" s="127"/>
      <c r="SJ10" s="98"/>
      <c r="SK10" s="99"/>
      <c r="SL10" s="125"/>
      <c r="SM10" s="126"/>
      <c r="SN10" s="126"/>
      <c r="SO10" s="126"/>
      <c r="SP10" s="127"/>
      <c r="SQ10" s="127"/>
      <c r="SR10" s="127"/>
      <c r="SS10" s="127"/>
      <c r="ST10" s="127"/>
      <c r="SU10" s="127"/>
      <c r="SV10" s="127"/>
      <c r="SW10" s="127"/>
      <c r="SX10" s="127"/>
    </row>
    <row r="11" spans="2:518" ht="31.5" customHeight="1" thickBot="1">
      <c r="R11" s="62"/>
      <c r="S11" s="62"/>
      <c r="T11" s="62"/>
      <c r="U11" s="62"/>
      <c r="V11" s="62"/>
      <c r="W11" s="62"/>
      <c r="X11" s="62"/>
      <c r="Y11" s="62"/>
      <c r="AA11" s="100"/>
      <c r="AI11" s="62"/>
      <c r="AJ11" s="62"/>
      <c r="AK11" s="62"/>
      <c r="AL11" s="62"/>
      <c r="AM11" s="62"/>
      <c r="AN11" s="62"/>
      <c r="AO11" s="62"/>
      <c r="AP11" s="62"/>
      <c r="AQ11" s="101"/>
      <c r="AZ11" s="62"/>
      <c r="BA11" s="62"/>
      <c r="BB11" s="62"/>
      <c r="BC11" s="62"/>
      <c r="BD11" s="62"/>
      <c r="BE11" s="62"/>
      <c r="BF11" s="62"/>
      <c r="BG11" s="62"/>
      <c r="BQ11" s="62"/>
      <c r="BR11" s="62"/>
      <c r="BS11" s="62"/>
      <c r="BT11" s="62"/>
      <c r="BU11" s="62"/>
      <c r="BV11" s="62"/>
      <c r="BW11" s="62"/>
      <c r="BX11" s="62"/>
      <c r="CH11" s="62"/>
      <c r="CI11" s="62"/>
      <c r="CJ11" s="62"/>
      <c r="CK11" s="62"/>
      <c r="CL11" s="62"/>
      <c r="CM11" s="62"/>
      <c r="CN11" s="62"/>
      <c r="CO11" s="62"/>
      <c r="CY11" s="62"/>
      <c r="CZ11" s="62"/>
      <c r="DA11" s="62"/>
      <c r="DB11" s="62"/>
      <c r="DC11" s="62"/>
      <c r="DD11" s="62"/>
      <c r="DE11" s="62"/>
      <c r="DF11" s="62"/>
      <c r="DP11" s="62"/>
      <c r="DQ11" s="62"/>
      <c r="DR11" s="62"/>
      <c r="DS11" s="62"/>
      <c r="DT11" s="62"/>
      <c r="DU11" s="62"/>
      <c r="DV11" s="62"/>
      <c r="DW11" s="62"/>
      <c r="EG11" s="62"/>
      <c r="EH11" s="62"/>
      <c r="EI11" s="62"/>
      <c r="EJ11" s="62"/>
      <c r="EK11" s="62"/>
      <c r="EL11" s="62"/>
      <c r="EM11" s="62"/>
      <c r="EN11" s="62"/>
      <c r="EX11" s="62"/>
      <c r="EY11" s="62"/>
      <c r="EZ11" s="62"/>
      <c r="FA11" s="62"/>
      <c r="FB11" s="62"/>
      <c r="FC11" s="62"/>
      <c r="FD11" s="62"/>
      <c r="FE11" s="62"/>
      <c r="FO11" s="62"/>
      <c r="FP11" s="62"/>
      <c r="FQ11" s="62"/>
      <c r="FR11" s="62"/>
      <c r="FS11" s="62"/>
      <c r="FT11" s="62"/>
      <c r="FU11" s="62"/>
      <c r="FV11" s="62"/>
      <c r="GF11" s="62"/>
      <c r="GG11" s="62"/>
      <c r="GH11" s="62"/>
      <c r="GI11" s="62"/>
      <c r="GJ11" s="62"/>
      <c r="GK11" s="62"/>
      <c r="GL11" s="62"/>
      <c r="GM11" s="62"/>
      <c r="GW11" s="62"/>
      <c r="GX11" s="62"/>
      <c r="GY11" s="62"/>
      <c r="GZ11" s="62"/>
      <c r="HA11" s="62"/>
      <c r="HB11" s="62"/>
      <c r="HC11" s="62"/>
      <c r="HD11" s="62"/>
      <c r="HN11" s="62"/>
      <c r="HO11" s="62"/>
      <c r="HP11" s="62"/>
      <c r="HQ11" s="62"/>
      <c r="HR11" s="62"/>
      <c r="HS11" s="62"/>
      <c r="HT11" s="62"/>
      <c r="HU11" s="62"/>
      <c r="IE11" s="62"/>
      <c r="IF11" s="62"/>
      <c r="IG11" s="62"/>
      <c r="IH11" s="62"/>
      <c r="II11" s="62"/>
      <c r="IJ11" s="62"/>
      <c r="IK11" s="62"/>
      <c r="IL11" s="62"/>
      <c r="IV11" s="62"/>
      <c r="IW11" s="62"/>
      <c r="IX11" s="62"/>
      <c r="IY11" s="62"/>
      <c r="IZ11" s="62"/>
      <c r="JA11" s="62"/>
      <c r="JB11" s="62"/>
      <c r="JC11" s="62"/>
    </row>
    <row r="12" spans="2:518" ht="69.75" customHeight="1" thickBot="1">
      <c r="B12" s="278" t="s">
        <v>13</v>
      </c>
      <c r="C12" s="279" t="s">
        <v>179</v>
      </c>
      <c r="D12" s="279" t="s">
        <v>180</v>
      </c>
      <c r="E12" s="280" t="s">
        <v>181</v>
      </c>
      <c r="F12" s="281" t="s">
        <v>83</v>
      </c>
      <c r="G12" s="281" t="s">
        <v>84</v>
      </c>
      <c r="H12" s="281" t="s">
        <v>338</v>
      </c>
      <c r="K12" s="278" t="s">
        <v>13</v>
      </c>
      <c r="L12" s="279" t="s">
        <v>179</v>
      </c>
      <c r="M12" s="279" t="s">
        <v>180</v>
      </c>
      <c r="N12" s="280" t="s">
        <v>181</v>
      </c>
      <c r="O12" s="281" t="s">
        <v>83</v>
      </c>
      <c r="P12" s="281" t="s">
        <v>84</v>
      </c>
      <c r="Q12" s="281" t="s">
        <v>338</v>
      </c>
      <c r="R12" s="189"/>
      <c r="S12" s="190"/>
      <c r="T12" s="190"/>
      <c r="U12" s="190"/>
      <c r="V12" s="190"/>
      <c r="W12" s="190"/>
      <c r="X12" s="191"/>
      <c r="Y12" s="192"/>
      <c r="Z12" s="101"/>
      <c r="AA12" s="101"/>
      <c r="AB12" s="278" t="s">
        <v>13</v>
      </c>
      <c r="AC12" s="279" t="s">
        <v>179</v>
      </c>
      <c r="AD12" s="279" t="s">
        <v>180</v>
      </c>
      <c r="AE12" s="280" t="s">
        <v>181</v>
      </c>
      <c r="AF12" s="281" t="s">
        <v>83</v>
      </c>
      <c r="AG12" s="281" t="s">
        <v>84</v>
      </c>
      <c r="AH12" s="281" t="s">
        <v>338</v>
      </c>
      <c r="AI12" s="189"/>
      <c r="AJ12" s="190"/>
      <c r="AK12" s="190"/>
      <c r="AL12" s="190"/>
      <c r="AM12" s="190"/>
      <c r="AN12" s="190"/>
      <c r="AO12" s="191"/>
      <c r="AP12" s="192"/>
      <c r="AQ12" s="101"/>
      <c r="AR12" s="101"/>
      <c r="AS12" s="278" t="s">
        <v>13</v>
      </c>
      <c r="AT12" s="279" t="s">
        <v>179</v>
      </c>
      <c r="AU12" s="279" t="s">
        <v>180</v>
      </c>
      <c r="AV12" s="280" t="s">
        <v>181</v>
      </c>
      <c r="AW12" s="281" t="s">
        <v>83</v>
      </c>
      <c r="AX12" s="281" t="s">
        <v>84</v>
      </c>
      <c r="AY12" s="281" t="s">
        <v>338</v>
      </c>
      <c r="AZ12" s="189"/>
      <c r="BA12" s="190"/>
      <c r="BB12" s="190"/>
      <c r="BC12" s="190"/>
      <c r="BD12" s="190"/>
      <c r="BE12" s="190"/>
      <c r="BF12" s="191"/>
      <c r="BG12" s="192"/>
      <c r="BJ12" s="278" t="s">
        <v>13</v>
      </c>
      <c r="BK12" s="279" t="s">
        <v>179</v>
      </c>
      <c r="BL12" s="279" t="s">
        <v>180</v>
      </c>
      <c r="BM12" s="280" t="s">
        <v>181</v>
      </c>
      <c r="BN12" s="281" t="s">
        <v>83</v>
      </c>
      <c r="BO12" s="281" t="s">
        <v>84</v>
      </c>
      <c r="BP12" s="281" t="s">
        <v>338</v>
      </c>
      <c r="BQ12" s="189"/>
      <c r="BR12" s="190"/>
      <c r="BS12" s="190"/>
      <c r="BT12" s="190"/>
      <c r="BU12" s="190"/>
      <c r="BV12" s="190"/>
      <c r="BW12" s="191"/>
      <c r="BX12" s="192"/>
      <c r="CA12" s="278" t="s">
        <v>13</v>
      </c>
      <c r="CB12" s="279" t="s">
        <v>179</v>
      </c>
      <c r="CC12" s="279" t="s">
        <v>180</v>
      </c>
      <c r="CD12" s="280" t="s">
        <v>181</v>
      </c>
      <c r="CE12" s="281" t="s">
        <v>83</v>
      </c>
      <c r="CF12" s="281" t="s">
        <v>84</v>
      </c>
      <c r="CG12" s="278"/>
      <c r="CH12" s="189"/>
      <c r="CI12" s="190"/>
      <c r="CJ12" s="190"/>
      <c r="CK12" s="190"/>
      <c r="CL12" s="190"/>
      <c r="CM12" s="190"/>
      <c r="CN12" s="191"/>
      <c r="CO12" s="192"/>
      <c r="CR12" s="278"/>
      <c r="CS12" s="279"/>
      <c r="CT12" s="279"/>
      <c r="CU12" s="280"/>
      <c r="CV12" s="281"/>
      <c r="CW12" s="281"/>
      <c r="CX12" s="278"/>
      <c r="CY12" s="189"/>
      <c r="CZ12" s="190"/>
      <c r="DA12" s="190"/>
      <c r="DB12" s="190"/>
      <c r="DC12" s="190"/>
      <c r="DD12" s="190"/>
      <c r="DE12" s="191"/>
      <c r="DF12" s="192"/>
      <c r="DI12" s="278"/>
      <c r="DJ12" s="279"/>
      <c r="DK12" s="279"/>
      <c r="DL12" s="280"/>
      <c r="DM12" s="281"/>
      <c r="DN12" s="281"/>
      <c r="DO12" s="278"/>
      <c r="DP12" s="189"/>
      <c r="DQ12" s="190"/>
      <c r="DR12" s="190"/>
      <c r="DS12" s="190"/>
      <c r="DT12" s="190"/>
      <c r="DU12" s="190"/>
      <c r="DV12" s="191"/>
      <c r="DW12" s="192"/>
      <c r="DZ12" s="278"/>
      <c r="EA12" s="279"/>
      <c r="EB12" s="279"/>
      <c r="EC12" s="280"/>
      <c r="ED12" s="281"/>
      <c r="EE12" s="281"/>
      <c r="EF12" s="278"/>
      <c r="EG12" s="189"/>
      <c r="EH12" s="190"/>
      <c r="EI12" s="190"/>
      <c r="EJ12" s="190"/>
      <c r="EK12" s="190"/>
      <c r="EL12" s="190"/>
      <c r="EM12" s="191"/>
      <c r="EN12" s="192"/>
      <c r="EQ12" s="278"/>
      <c r="ER12" s="279"/>
      <c r="ES12" s="279"/>
      <c r="ET12" s="280"/>
      <c r="EU12" s="281"/>
      <c r="EV12" s="281"/>
      <c r="EW12" s="278"/>
      <c r="EX12" s="189"/>
      <c r="EY12" s="190"/>
      <c r="EZ12" s="190"/>
      <c r="FA12" s="190"/>
      <c r="FB12" s="190"/>
      <c r="FC12" s="190"/>
      <c r="FD12" s="191"/>
      <c r="FE12" s="192"/>
      <c r="FH12" s="278"/>
      <c r="FI12" s="279"/>
      <c r="FJ12" s="279"/>
      <c r="FK12" s="280"/>
      <c r="FL12" s="281"/>
      <c r="FM12" s="281"/>
      <c r="FN12" s="278"/>
      <c r="FO12" s="189"/>
      <c r="FP12" s="190"/>
      <c r="FQ12" s="190"/>
      <c r="FR12" s="190"/>
      <c r="FS12" s="190"/>
      <c r="FT12" s="190"/>
      <c r="FU12" s="191"/>
      <c r="FV12" s="192"/>
      <c r="FY12" s="278"/>
      <c r="FZ12" s="279"/>
      <c r="GA12" s="279"/>
      <c r="GB12" s="280"/>
      <c r="GC12" s="281"/>
      <c r="GD12" s="281"/>
      <c r="GE12" s="278"/>
      <c r="GF12" s="189"/>
      <c r="GG12" s="190"/>
      <c r="GH12" s="190"/>
      <c r="GI12" s="190"/>
      <c r="GJ12" s="190"/>
      <c r="GK12" s="190"/>
      <c r="GL12" s="191"/>
      <c r="GM12" s="192"/>
      <c r="GP12" s="278"/>
      <c r="GQ12" s="279"/>
      <c r="GR12" s="279"/>
      <c r="GS12" s="280"/>
      <c r="GT12" s="281"/>
      <c r="GU12" s="281"/>
      <c r="GV12" s="278"/>
      <c r="GW12" s="189"/>
      <c r="GX12" s="190"/>
      <c r="GY12" s="190"/>
      <c r="GZ12" s="190"/>
      <c r="HA12" s="190"/>
      <c r="HB12" s="190"/>
      <c r="HC12" s="191"/>
      <c r="HD12" s="192"/>
      <c r="HG12" s="278"/>
      <c r="HH12" s="279"/>
      <c r="HI12" s="279"/>
      <c r="HJ12" s="280"/>
      <c r="HK12" s="281"/>
      <c r="HL12" s="281"/>
      <c r="HM12" s="278"/>
      <c r="HN12" s="189"/>
      <c r="HO12" s="190"/>
      <c r="HP12" s="190"/>
      <c r="HQ12" s="190"/>
      <c r="HR12" s="190"/>
      <c r="HS12" s="190"/>
      <c r="HT12" s="191"/>
      <c r="HU12" s="192"/>
      <c r="HX12" s="278"/>
      <c r="HY12" s="279"/>
      <c r="HZ12" s="279"/>
      <c r="IA12" s="280"/>
      <c r="IB12" s="281"/>
      <c r="IC12" s="281"/>
      <c r="ID12" s="278"/>
      <c r="IE12" s="189"/>
      <c r="IF12" s="190"/>
      <c r="IG12" s="190"/>
      <c r="IH12" s="190"/>
      <c r="II12" s="190"/>
      <c r="IJ12" s="190"/>
      <c r="IK12" s="191"/>
      <c r="IL12" s="192"/>
      <c r="IO12" s="278"/>
      <c r="IP12" s="279"/>
      <c r="IQ12" s="279"/>
      <c r="IR12" s="280"/>
      <c r="IS12" s="281"/>
      <c r="IT12" s="281"/>
      <c r="IU12" s="278"/>
      <c r="IV12" s="189"/>
      <c r="IW12" s="190"/>
      <c r="IX12" s="190"/>
      <c r="IY12" s="190"/>
      <c r="IZ12" s="190"/>
      <c r="JA12" s="190"/>
      <c r="JB12" s="191"/>
      <c r="JC12" s="192"/>
      <c r="JF12" s="278"/>
      <c r="JG12" s="279"/>
      <c r="JH12" s="279"/>
      <c r="JI12" s="280"/>
      <c r="JJ12" s="281"/>
      <c r="JK12" s="281"/>
      <c r="JL12" s="278"/>
      <c r="JM12" s="189"/>
      <c r="JN12" s="190"/>
      <c r="JO12" s="190"/>
      <c r="JP12" s="190"/>
      <c r="JQ12" s="190"/>
      <c r="JR12" s="190"/>
      <c r="JS12" s="191"/>
      <c r="JT12" s="192"/>
      <c r="JW12" s="278"/>
      <c r="JX12" s="279"/>
      <c r="JY12" s="279"/>
      <c r="JZ12" s="280"/>
      <c r="KA12" s="281"/>
      <c r="KB12" s="281"/>
      <c r="KC12" s="278"/>
      <c r="KD12" s="189"/>
      <c r="KE12" s="190"/>
      <c r="KF12" s="190"/>
      <c r="KG12" s="190"/>
      <c r="KH12" s="190"/>
      <c r="KI12" s="190"/>
      <c r="KJ12" s="191"/>
      <c r="KK12" s="192"/>
      <c r="KN12" s="278"/>
      <c r="KO12" s="279"/>
      <c r="KP12" s="279"/>
      <c r="KQ12" s="280"/>
      <c r="KR12" s="281"/>
      <c r="KS12" s="281"/>
      <c r="KT12" s="278"/>
      <c r="KU12" s="189"/>
      <c r="KV12" s="190"/>
      <c r="KW12" s="190"/>
      <c r="KX12" s="190"/>
      <c r="KY12" s="190"/>
      <c r="KZ12" s="190"/>
      <c r="LA12" s="191"/>
      <c r="LB12" s="192"/>
      <c r="LE12" s="278"/>
      <c r="LF12" s="279"/>
      <c r="LG12" s="279"/>
      <c r="LH12" s="280"/>
      <c r="LI12" s="281"/>
      <c r="LJ12" s="281"/>
      <c r="LK12" s="278"/>
      <c r="LL12" s="189"/>
      <c r="LM12" s="190"/>
      <c r="LN12" s="190"/>
      <c r="LO12" s="190"/>
      <c r="LP12" s="190"/>
      <c r="LQ12" s="190"/>
      <c r="LR12" s="191"/>
      <c r="LS12" s="192"/>
      <c r="LV12" s="278"/>
      <c r="LW12" s="279"/>
      <c r="LX12" s="279"/>
      <c r="LY12" s="280"/>
      <c r="LZ12" s="281"/>
      <c r="MA12" s="281"/>
      <c r="MB12" s="278"/>
      <c r="MC12" s="189"/>
      <c r="MD12" s="190"/>
      <c r="ME12" s="190"/>
      <c r="MF12" s="190"/>
      <c r="MG12" s="190"/>
      <c r="MH12" s="190"/>
      <c r="MI12" s="191"/>
      <c r="MJ12" s="192"/>
      <c r="MM12" s="278"/>
      <c r="MN12" s="279"/>
      <c r="MO12" s="279"/>
      <c r="MP12" s="280"/>
      <c r="MQ12" s="281"/>
      <c r="MR12" s="281"/>
      <c r="MS12" s="278"/>
      <c r="MT12" s="189"/>
      <c r="MU12" s="190"/>
      <c r="MV12" s="190"/>
      <c r="MW12" s="190"/>
      <c r="MX12" s="190"/>
      <c r="MY12" s="190"/>
      <c r="MZ12" s="191"/>
      <c r="NA12" s="192"/>
      <c r="ND12" s="278"/>
      <c r="NE12" s="279"/>
      <c r="NF12" s="279"/>
      <c r="NG12" s="280"/>
      <c r="NH12" s="281"/>
      <c r="NI12" s="281"/>
      <c r="NJ12" s="278"/>
      <c r="NK12" s="189"/>
      <c r="NL12" s="190"/>
      <c r="NM12" s="190"/>
      <c r="NN12" s="190"/>
      <c r="NO12" s="190"/>
      <c r="NP12" s="190"/>
      <c r="NQ12" s="191"/>
      <c r="NR12" s="192"/>
      <c r="NU12" s="278"/>
      <c r="NV12" s="279"/>
      <c r="NW12" s="279"/>
      <c r="NX12" s="280"/>
      <c r="NY12" s="281"/>
      <c r="NZ12" s="281"/>
      <c r="OA12" s="278"/>
      <c r="OB12" s="189"/>
      <c r="OC12" s="190"/>
      <c r="OD12" s="190"/>
      <c r="OE12" s="190"/>
      <c r="OF12" s="190"/>
      <c r="OG12" s="190"/>
      <c r="OH12" s="191"/>
      <c r="OI12" s="192"/>
      <c r="OL12" s="278"/>
      <c r="OM12" s="279"/>
      <c r="ON12" s="279"/>
      <c r="OO12" s="280"/>
      <c r="OP12" s="281"/>
      <c r="OQ12" s="281"/>
      <c r="OR12" s="278"/>
      <c r="OS12" s="189"/>
      <c r="OT12" s="190"/>
      <c r="OU12" s="190"/>
      <c r="OV12" s="190"/>
      <c r="OW12" s="190"/>
      <c r="OX12" s="190"/>
      <c r="OY12" s="191"/>
      <c r="OZ12" s="192"/>
      <c r="PC12" s="278"/>
      <c r="PD12" s="279"/>
      <c r="PE12" s="279"/>
      <c r="PF12" s="280"/>
      <c r="PG12" s="281"/>
      <c r="PH12" s="281"/>
      <c r="PI12" s="278"/>
      <c r="PJ12" s="189"/>
      <c r="PK12" s="190"/>
      <c r="PL12" s="190"/>
      <c r="PM12" s="190"/>
      <c r="PN12" s="190"/>
      <c r="PO12" s="190"/>
      <c r="PP12" s="191"/>
      <c r="PQ12" s="192"/>
      <c r="PT12" s="278"/>
      <c r="PU12" s="279"/>
      <c r="PV12" s="279"/>
      <c r="PW12" s="280"/>
      <c r="PX12" s="281"/>
      <c r="PY12" s="281"/>
      <c r="PZ12" s="278"/>
      <c r="QA12" s="189"/>
      <c r="QB12" s="190"/>
      <c r="QC12" s="190"/>
      <c r="QD12" s="190"/>
      <c r="QE12" s="190"/>
      <c r="QF12" s="190"/>
      <c r="QG12" s="191"/>
      <c r="QH12" s="192"/>
      <c r="QK12" s="278"/>
      <c r="QL12" s="279"/>
      <c r="QM12" s="279"/>
      <c r="QN12" s="280"/>
      <c r="QO12" s="281"/>
      <c r="QP12" s="281"/>
      <c r="QQ12" s="278"/>
      <c r="QR12" s="189"/>
      <c r="QS12" s="190"/>
      <c r="QT12" s="190"/>
      <c r="QU12" s="190"/>
      <c r="QV12" s="190"/>
      <c r="QW12" s="190"/>
      <c r="QX12" s="191"/>
      <c r="QY12" s="192"/>
      <c r="RB12" s="278"/>
      <c r="RC12" s="279"/>
      <c r="RD12" s="279"/>
      <c r="RE12" s="280"/>
      <c r="RF12" s="281"/>
      <c r="RG12" s="281"/>
      <c r="RH12" s="278"/>
      <c r="RI12" s="189"/>
      <c r="RJ12" s="190"/>
      <c r="RK12" s="190"/>
      <c r="RL12" s="190"/>
      <c r="RM12" s="190"/>
      <c r="RN12" s="190"/>
      <c r="RO12" s="191"/>
      <c r="RP12" s="192"/>
      <c r="RS12" s="278"/>
      <c r="RT12" s="279"/>
      <c r="RU12" s="279"/>
      <c r="RV12" s="280"/>
      <c r="RW12" s="281"/>
      <c r="RX12" s="281"/>
      <c r="RY12" s="278"/>
      <c r="RZ12" s="189"/>
      <c r="SA12" s="190"/>
      <c r="SB12" s="190"/>
      <c r="SC12" s="190"/>
      <c r="SD12" s="190"/>
      <c r="SE12" s="190"/>
      <c r="SF12" s="191"/>
      <c r="SG12" s="192"/>
      <c r="SJ12" s="278"/>
      <c r="SK12" s="279"/>
      <c r="SL12" s="279"/>
      <c r="SM12" s="280"/>
      <c r="SN12" s="281"/>
      <c r="SO12" s="281"/>
      <c r="SP12" s="278"/>
      <c r="SQ12" s="189"/>
      <c r="SR12" s="190"/>
      <c r="SS12" s="190"/>
      <c r="ST12" s="190"/>
      <c r="SU12" s="190"/>
      <c r="SV12" s="190"/>
      <c r="SW12" s="191"/>
      <c r="SX12" s="192"/>
    </row>
    <row r="13" spans="2:518" ht="17.25" thickTop="1" thickBot="1">
      <c r="B13" s="728">
        <v>1</v>
      </c>
      <c r="C13" s="729" t="s">
        <v>301</v>
      </c>
      <c r="D13" s="730"/>
      <c r="E13" s="731"/>
      <c r="F13" s="732"/>
      <c r="G13" s="733"/>
      <c r="H13" s="734"/>
      <c r="K13" s="728">
        <v>1</v>
      </c>
      <c r="L13" s="729" t="s">
        <v>301</v>
      </c>
      <c r="M13" s="730"/>
      <c r="N13" s="731"/>
      <c r="O13" s="732"/>
      <c r="P13" s="733"/>
      <c r="Q13" s="198"/>
      <c r="R13" s="88"/>
      <c r="S13" s="88"/>
      <c r="T13" s="151"/>
      <c r="U13" s="151"/>
      <c r="V13" s="151"/>
      <c r="W13" s="151"/>
      <c r="X13" s="152"/>
      <c r="Y13" s="153"/>
      <c r="Z13" s="101"/>
      <c r="AA13" s="101"/>
      <c r="AB13" s="735">
        <v>1</v>
      </c>
      <c r="AC13" s="736" t="s">
        <v>301</v>
      </c>
      <c r="AD13" s="737"/>
      <c r="AE13" s="738"/>
      <c r="AF13" s="739"/>
      <c r="AG13" s="740"/>
      <c r="AH13" s="198"/>
      <c r="AI13" s="88"/>
      <c r="AJ13" s="88"/>
      <c r="AK13" s="151"/>
      <c r="AL13" s="151"/>
      <c r="AM13" s="151"/>
      <c r="AN13" s="151"/>
      <c r="AO13" s="152"/>
      <c r="AP13" s="153"/>
      <c r="AQ13" s="101"/>
      <c r="AR13" s="101"/>
      <c r="AS13" s="728">
        <v>1</v>
      </c>
      <c r="AT13" s="729" t="s">
        <v>301</v>
      </c>
      <c r="AU13" s="730"/>
      <c r="AV13" s="731"/>
      <c r="AW13" s="732"/>
      <c r="AX13" s="733"/>
      <c r="AY13" s="198"/>
      <c r="AZ13" s="88"/>
      <c r="BA13" s="88"/>
      <c r="BB13" s="151"/>
      <c r="BC13" s="151"/>
      <c r="BD13" s="151"/>
      <c r="BE13" s="151"/>
      <c r="BF13" s="152"/>
      <c r="BG13" s="153"/>
      <c r="BJ13" s="728">
        <v>1</v>
      </c>
      <c r="BK13" s="729" t="s">
        <v>301</v>
      </c>
      <c r="BL13" s="730"/>
      <c r="BM13" s="731"/>
      <c r="BN13" s="732"/>
      <c r="BO13" s="733"/>
      <c r="BP13" s="198"/>
      <c r="BQ13" s="88"/>
      <c r="BR13" s="88"/>
      <c r="BS13" s="151"/>
      <c r="BT13" s="151"/>
      <c r="BU13" s="151"/>
      <c r="BV13" s="151"/>
      <c r="BW13" s="152"/>
      <c r="BX13" s="153"/>
      <c r="CA13" s="741"/>
      <c r="CB13" s="742" t="s">
        <v>418</v>
      </c>
      <c r="CC13" s="743"/>
      <c r="CD13" s="743"/>
      <c r="CE13" s="743"/>
      <c r="CF13" s="743"/>
      <c r="CG13" s="743"/>
      <c r="CH13" s="88"/>
      <c r="CI13" s="88"/>
      <c r="CJ13" s="151"/>
      <c r="CK13" s="151"/>
      <c r="CL13" s="151"/>
      <c r="CM13" s="151"/>
      <c r="CN13" s="152"/>
      <c r="CO13" s="153"/>
      <c r="CR13" s="195"/>
      <c r="CS13" s="196"/>
      <c r="CT13" s="195"/>
      <c r="CU13" s="197"/>
      <c r="CV13" s="198"/>
      <c r="CW13" s="198"/>
      <c r="CX13" s="198"/>
      <c r="CY13" s="88"/>
      <c r="CZ13" s="88"/>
      <c r="DA13" s="151"/>
      <c r="DB13" s="151"/>
      <c r="DC13" s="151"/>
      <c r="DD13" s="151"/>
      <c r="DE13" s="152"/>
      <c r="DF13" s="153"/>
      <c r="DI13" s="195"/>
      <c r="DJ13" s="196"/>
      <c r="DK13" s="195"/>
      <c r="DL13" s="197"/>
      <c r="DM13" s="198"/>
      <c r="DN13" s="198"/>
      <c r="DO13" s="198"/>
      <c r="DP13" s="88"/>
      <c r="DQ13" s="88"/>
      <c r="DR13" s="151"/>
      <c r="DS13" s="151"/>
      <c r="DT13" s="151"/>
      <c r="DU13" s="151"/>
      <c r="DV13" s="152"/>
      <c r="DW13" s="153"/>
      <c r="DZ13" s="195"/>
      <c r="EA13" s="196"/>
      <c r="EB13" s="195"/>
      <c r="EC13" s="197"/>
      <c r="ED13" s="198"/>
      <c r="EE13" s="198"/>
      <c r="EF13" s="198"/>
      <c r="EG13" s="88"/>
      <c r="EH13" s="88"/>
      <c r="EI13" s="151"/>
      <c r="EJ13" s="151"/>
      <c r="EK13" s="151"/>
      <c r="EL13" s="151"/>
      <c r="EM13" s="152"/>
      <c r="EN13" s="153"/>
      <c r="EQ13" s="195"/>
      <c r="ER13" s="196"/>
      <c r="ES13" s="195"/>
      <c r="ET13" s="197"/>
      <c r="EU13" s="198"/>
      <c r="EV13" s="198"/>
      <c r="EW13" s="198"/>
      <c r="EX13" s="88"/>
      <c r="EY13" s="88"/>
      <c r="EZ13" s="151"/>
      <c r="FA13" s="151"/>
      <c r="FB13" s="151"/>
      <c r="FC13" s="151"/>
      <c r="FD13" s="152"/>
      <c r="FE13" s="153"/>
      <c r="FH13" s="195"/>
      <c r="FI13" s="196"/>
      <c r="FJ13" s="195"/>
      <c r="FK13" s="197"/>
      <c r="FL13" s="198"/>
      <c r="FM13" s="198"/>
      <c r="FN13" s="198"/>
      <c r="FO13" s="88"/>
      <c r="FP13" s="88"/>
      <c r="FQ13" s="151"/>
      <c r="FR13" s="151"/>
      <c r="FS13" s="151"/>
      <c r="FT13" s="151"/>
      <c r="FU13" s="152"/>
      <c r="FV13" s="153"/>
      <c r="FY13" s="195"/>
      <c r="FZ13" s="196"/>
      <c r="GA13" s="195"/>
      <c r="GB13" s="197"/>
      <c r="GC13" s="198"/>
      <c r="GD13" s="198"/>
      <c r="GE13" s="198"/>
      <c r="GF13" s="88"/>
      <c r="GG13" s="88"/>
      <c r="GH13" s="151"/>
      <c r="GI13" s="151"/>
      <c r="GJ13" s="151"/>
      <c r="GK13" s="151"/>
      <c r="GL13" s="152"/>
      <c r="GM13" s="153"/>
      <c r="GP13" s="195"/>
      <c r="GQ13" s="196"/>
      <c r="GR13" s="195"/>
      <c r="GS13" s="197"/>
      <c r="GT13" s="198"/>
      <c r="GU13" s="198"/>
      <c r="GV13" s="198"/>
      <c r="GW13" s="88"/>
      <c r="GX13" s="88"/>
      <c r="GY13" s="151"/>
      <c r="GZ13" s="151"/>
      <c r="HA13" s="151"/>
      <c r="HB13" s="151"/>
      <c r="HC13" s="152"/>
      <c r="HD13" s="153"/>
      <c r="HG13" s="195"/>
      <c r="HH13" s="196"/>
      <c r="HI13" s="195"/>
      <c r="HJ13" s="197"/>
      <c r="HK13" s="198"/>
      <c r="HL13" s="198"/>
      <c r="HM13" s="198"/>
      <c r="HN13" s="88"/>
      <c r="HO13" s="88"/>
      <c r="HP13" s="151"/>
      <c r="HQ13" s="151"/>
      <c r="HR13" s="151"/>
      <c r="HS13" s="151"/>
      <c r="HT13" s="152"/>
      <c r="HU13" s="153"/>
      <c r="HX13" s="195"/>
      <c r="HY13" s="196"/>
      <c r="HZ13" s="195"/>
      <c r="IA13" s="197"/>
      <c r="IB13" s="198"/>
      <c r="IC13" s="198"/>
      <c r="ID13" s="198"/>
      <c r="IE13" s="88"/>
      <c r="IF13" s="88"/>
      <c r="IG13" s="151"/>
      <c r="IH13" s="151"/>
      <c r="II13" s="151"/>
      <c r="IJ13" s="151"/>
      <c r="IK13" s="152"/>
      <c r="IL13" s="153"/>
      <c r="IO13" s="195"/>
      <c r="IP13" s="196"/>
      <c r="IQ13" s="195"/>
      <c r="IR13" s="197"/>
      <c r="IS13" s="198"/>
      <c r="IT13" s="198"/>
      <c r="IU13" s="198"/>
      <c r="IV13" s="88"/>
      <c r="IW13" s="88"/>
      <c r="IX13" s="151"/>
      <c r="IY13" s="151"/>
      <c r="IZ13" s="151"/>
      <c r="JA13" s="151"/>
      <c r="JB13" s="152"/>
      <c r="JC13" s="153"/>
      <c r="JF13" s="195"/>
      <c r="JG13" s="196"/>
      <c r="JH13" s="195"/>
      <c r="JI13" s="197"/>
      <c r="JJ13" s="198"/>
      <c r="JK13" s="198"/>
      <c r="JL13" s="198"/>
      <c r="JM13" s="88"/>
      <c r="JN13" s="88"/>
      <c r="JO13" s="151"/>
      <c r="JP13" s="151"/>
      <c r="JQ13" s="151"/>
      <c r="JR13" s="151"/>
      <c r="JS13" s="152"/>
      <c r="JT13" s="153"/>
      <c r="JW13" s="195"/>
      <c r="JX13" s="196"/>
      <c r="JY13" s="195"/>
      <c r="JZ13" s="197"/>
      <c r="KA13" s="198"/>
      <c r="KB13" s="198"/>
      <c r="KC13" s="198"/>
      <c r="KD13" s="88"/>
      <c r="KE13" s="88"/>
      <c r="KF13" s="151"/>
      <c r="KG13" s="151"/>
      <c r="KH13" s="151"/>
      <c r="KI13" s="151"/>
      <c r="KJ13" s="152"/>
      <c r="KK13" s="153"/>
      <c r="KN13" s="195"/>
      <c r="KO13" s="196"/>
      <c r="KP13" s="195"/>
      <c r="KQ13" s="197"/>
      <c r="KR13" s="198"/>
      <c r="KS13" s="198"/>
      <c r="KT13" s="198"/>
      <c r="KU13" s="88"/>
      <c r="KV13" s="88"/>
      <c r="KW13" s="151"/>
      <c r="KX13" s="151"/>
      <c r="KY13" s="151"/>
      <c r="KZ13" s="151"/>
      <c r="LA13" s="152"/>
      <c r="LB13" s="153"/>
      <c r="LE13" s="195"/>
      <c r="LF13" s="196"/>
      <c r="LG13" s="195"/>
      <c r="LH13" s="197"/>
      <c r="LI13" s="198"/>
      <c r="LJ13" s="198"/>
      <c r="LK13" s="198"/>
      <c r="LL13" s="88"/>
      <c r="LM13" s="88"/>
      <c r="LN13" s="151"/>
      <c r="LO13" s="151"/>
      <c r="LP13" s="151"/>
      <c r="LQ13" s="151"/>
      <c r="LR13" s="152"/>
      <c r="LS13" s="153"/>
      <c r="LV13" s="195"/>
      <c r="LW13" s="196"/>
      <c r="LX13" s="195"/>
      <c r="LY13" s="197"/>
      <c r="LZ13" s="198"/>
      <c r="MA13" s="198"/>
      <c r="MB13" s="198"/>
      <c r="MC13" s="88"/>
      <c r="MD13" s="88"/>
      <c r="ME13" s="151"/>
      <c r="MF13" s="151"/>
      <c r="MG13" s="151"/>
      <c r="MH13" s="151"/>
      <c r="MI13" s="152"/>
      <c r="MJ13" s="153"/>
      <c r="MM13" s="195"/>
      <c r="MN13" s="196"/>
      <c r="MO13" s="195"/>
      <c r="MP13" s="197"/>
      <c r="MQ13" s="198"/>
      <c r="MR13" s="198"/>
      <c r="MS13" s="198"/>
      <c r="MT13" s="88"/>
      <c r="MU13" s="88"/>
      <c r="MV13" s="151"/>
      <c r="MW13" s="151"/>
      <c r="MX13" s="151"/>
      <c r="MY13" s="151"/>
      <c r="MZ13" s="152"/>
      <c r="NA13" s="153"/>
      <c r="ND13" s="195"/>
      <c r="NE13" s="196"/>
      <c r="NF13" s="195"/>
      <c r="NG13" s="197"/>
      <c r="NH13" s="198"/>
      <c r="NI13" s="198"/>
      <c r="NJ13" s="198"/>
      <c r="NK13" s="88"/>
      <c r="NL13" s="88"/>
      <c r="NM13" s="151"/>
      <c r="NN13" s="151"/>
      <c r="NO13" s="151"/>
      <c r="NP13" s="151"/>
      <c r="NQ13" s="152"/>
      <c r="NR13" s="153"/>
      <c r="NU13" s="195"/>
      <c r="NV13" s="196"/>
      <c r="NW13" s="195"/>
      <c r="NX13" s="197"/>
      <c r="NY13" s="198"/>
      <c r="NZ13" s="198"/>
      <c r="OA13" s="198"/>
      <c r="OB13" s="88"/>
      <c r="OC13" s="88"/>
      <c r="OD13" s="151"/>
      <c r="OE13" s="151"/>
      <c r="OF13" s="151"/>
      <c r="OG13" s="151"/>
      <c r="OH13" s="152"/>
      <c r="OI13" s="153"/>
      <c r="OL13" s="195"/>
      <c r="OM13" s="196"/>
      <c r="ON13" s="195"/>
      <c r="OO13" s="197"/>
      <c r="OP13" s="198"/>
      <c r="OQ13" s="198"/>
      <c r="OR13" s="198"/>
      <c r="OS13" s="88"/>
      <c r="OT13" s="88"/>
      <c r="OU13" s="151"/>
      <c r="OV13" s="151"/>
      <c r="OW13" s="151"/>
      <c r="OX13" s="151"/>
      <c r="OY13" s="152"/>
      <c r="OZ13" s="153"/>
      <c r="PC13" s="195"/>
      <c r="PD13" s="196"/>
      <c r="PE13" s="195"/>
      <c r="PF13" s="197"/>
      <c r="PG13" s="198"/>
      <c r="PH13" s="198"/>
      <c r="PI13" s="198"/>
      <c r="PJ13" s="88"/>
      <c r="PK13" s="88"/>
      <c r="PL13" s="151"/>
      <c r="PM13" s="151"/>
      <c r="PN13" s="151"/>
      <c r="PO13" s="151"/>
      <c r="PP13" s="152"/>
      <c r="PQ13" s="153"/>
      <c r="PT13" s="195"/>
      <c r="PU13" s="196"/>
      <c r="PV13" s="195"/>
      <c r="PW13" s="197"/>
      <c r="PX13" s="198"/>
      <c r="PY13" s="198"/>
      <c r="PZ13" s="198"/>
      <c r="QA13" s="88"/>
      <c r="QB13" s="88"/>
      <c r="QC13" s="151"/>
      <c r="QD13" s="151"/>
      <c r="QE13" s="151"/>
      <c r="QF13" s="151"/>
      <c r="QG13" s="152"/>
      <c r="QH13" s="153"/>
      <c r="QK13" s="195"/>
      <c r="QL13" s="196"/>
      <c r="QM13" s="195"/>
      <c r="QN13" s="197"/>
      <c r="QO13" s="198"/>
      <c r="QP13" s="198"/>
      <c r="QQ13" s="198"/>
      <c r="QR13" s="88"/>
      <c r="QS13" s="88"/>
      <c r="QT13" s="151"/>
      <c r="QU13" s="151"/>
      <c r="QV13" s="151"/>
      <c r="QW13" s="151"/>
      <c r="QX13" s="152"/>
      <c r="QY13" s="153"/>
      <c r="RB13" s="195"/>
      <c r="RC13" s="196"/>
      <c r="RD13" s="195"/>
      <c r="RE13" s="197"/>
      <c r="RF13" s="198"/>
      <c r="RG13" s="198"/>
      <c r="RH13" s="198"/>
      <c r="RI13" s="88"/>
      <c r="RJ13" s="88"/>
      <c r="RK13" s="151"/>
      <c r="RL13" s="151"/>
      <c r="RM13" s="151"/>
      <c r="RN13" s="151"/>
      <c r="RO13" s="152"/>
      <c r="RP13" s="153"/>
      <c r="RS13" s="195"/>
      <c r="RT13" s="196"/>
      <c r="RU13" s="195"/>
      <c r="RV13" s="197"/>
      <c r="RW13" s="198"/>
      <c r="RX13" s="198"/>
      <c r="RY13" s="198"/>
      <c r="RZ13" s="88"/>
      <c r="SA13" s="88"/>
      <c r="SB13" s="151"/>
      <c r="SC13" s="151"/>
      <c r="SD13" s="151"/>
      <c r="SE13" s="151"/>
      <c r="SF13" s="152"/>
      <c r="SG13" s="153"/>
      <c r="SJ13" s="195"/>
      <c r="SK13" s="196"/>
      <c r="SL13" s="195"/>
      <c r="SM13" s="197"/>
      <c r="SN13" s="198"/>
      <c r="SO13" s="198"/>
      <c r="SP13" s="198"/>
      <c r="SQ13" s="88"/>
      <c r="SR13" s="88"/>
      <c r="SS13" s="151"/>
      <c r="ST13" s="151"/>
      <c r="SU13" s="151"/>
      <c r="SV13" s="151"/>
      <c r="SW13" s="152"/>
      <c r="SX13" s="153"/>
    </row>
    <row r="14" spans="2:518" ht="16.5" customHeight="1" thickTop="1" thickBot="1">
      <c r="B14" s="744" t="s">
        <v>268</v>
      </c>
      <c r="C14" s="745" t="s">
        <v>302</v>
      </c>
      <c r="D14" s="746"/>
      <c r="E14" s="746"/>
      <c r="F14" s="746"/>
      <c r="G14" s="747"/>
      <c r="H14" s="744">
        <f>SUM(G15:G26)</f>
        <v>0</v>
      </c>
      <c r="K14" s="744" t="s">
        <v>268</v>
      </c>
      <c r="L14" s="745" t="s">
        <v>302</v>
      </c>
      <c r="M14" s="748"/>
      <c r="N14" s="748"/>
      <c r="O14" s="748"/>
      <c r="P14" s="749"/>
      <c r="Q14" s="744">
        <f>SUM(P15:P26)</f>
        <v>32541520</v>
      </c>
      <c r="R14" s="88"/>
      <c r="S14" s="88"/>
      <c r="T14" s="151"/>
      <c r="U14" s="151"/>
      <c r="V14" s="151"/>
      <c r="W14" s="151"/>
      <c r="X14" s="152"/>
      <c r="Y14" s="153"/>
      <c r="Z14" s="101"/>
      <c r="AA14" s="101"/>
      <c r="AB14" s="750" t="s">
        <v>268</v>
      </c>
      <c r="AC14" s="751" t="s">
        <v>302</v>
      </c>
      <c r="AD14" s="752"/>
      <c r="AE14" s="752"/>
      <c r="AF14" s="752"/>
      <c r="AG14" s="753"/>
      <c r="AH14" s="744">
        <f>SUM(AG15:AG26)</f>
        <v>41821710.299999997</v>
      </c>
      <c r="AI14" s="88"/>
      <c r="AJ14" s="88"/>
      <c r="AK14" s="151"/>
      <c r="AL14" s="151"/>
      <c r="AM14" s="151"/>
      <c r="AN14" s="151"/>
      <c r="AO14" s="152"/>
      <c r="AP14" s="153"/>
      <c r="AQ14" s="101"/>
      <c r="AR14" s="101"/>
      <c r="AS14" s="744" t="s">
        <v>268</v>
      </c>
      <c r="AT14" s="745" t="s">
        <v>302</v>
      </c>
      <c r="AU14" s="748"/>
      <c r="AV14" s="748"/>
      <c r="AW14" s="748"/>
      <c r="AX14" s="749"/>
      <c r="AY14" s="744">
        <f>SUM(AX15:AX26)</f>
        <v>32920706</v>
      </c>
      <c r="AZ14" s="88"/>
      <c r="BA14" s="88"/>
      <c r="BB14" s="151"/>
      <c r="BC14" s="151"/>
      <c r="BD14" s="151"/>
      <c r="BE14" s="151"/>
      <c r="BF14" s="152"/>
      <c r="BG14" s="153"/>
      <c r="BJ14" s="744" t="s">
        <v>268</v>
      </c>
      <c r="BK14" s="745" t="s">
        <v>302</v>
      </c>
      <c r="BL14" s="748"/>
      <c r="BM14" s="748"/>
      <c r="BN14" s="748"/>
      <c r="BO14" s="749"/>
      <c r="BP14" s="744">
        <f>SUM(BO15:BO26)</f>
        <v>30737809</v>
      </c>
      <c r="BQ14" s="88"/>
      <c r="BR14" s="88"/>
      <c r="BS14" s="151"/>
      <c r="BT14" s="151"/>
      <c r="BU14" s="151"/>
      <c r="BV14" s="151"/>
      <c r="BW14" s="152"/>
      <c r="BX14" s="153"/>
      <c r="CA14" s="754" t="s">
        <v>419</v>
      </c>
      <c r="CB14" s="755" t="s">
        <v>420</v>
      </c>
      <c r="CC14" s="756"/>
      <c r="CD14" s="756"/>
      <c r="CE14" s="756"/>
      <c r="CF14" s="757"/>
      <c r="CG14" s="758">
        <v>22093282</v>
      </c>
      <c r="CH14" s="88"/>
      <c r="CI14" s="88"/>
      <c r="CJ14" s="151"/>
      <c r="CK14" s="151"/>
      <c r="CL14" s="151"/>
      <c r="CM14" s="151"/>
      <c r="CN14" s="152"/>
      <c r="CO14" s="153"/>
      <c r="CR14" s="759"/>
      <c r="CS14" s="760"/>
      <c r="CT14" s="761"/>
      <c r="CU14" s="762"/>
      <c r="CV14" s="763"/>
      <c r="CW14" s="764"/>
      <c r="CX14" s="764"/>
      <c r="CY14" s="88"/>
      <c r="CZ14" s="88"/>
      <c r="DA14" s="151"/>
      <c r="DB14" s="151"/>
      <c r="DC14" s="151"/>
      <c r="DD14" s="151"/>
      <c r="DE14" s="152"/>
      <c r="DF14" s="153"/>
      <c r="DI14" s="759"/>
      <c r="DJ14" s="760"/>
      <c r="DK14" s="761"/>
      <c r="DL14" s="762"/>
      <c r="DM14" s="763"/>
      <c r="DN14" s="764"/>
      <c r="DO14" s="764"/>
      <c r="DP14" s="88"/>
      <c r="DQ14" s="88"/>
      <c r="DR14" s="151"/>
      <c r="DS14" s="151"/>
      <c r="DT14" s="151"/>
      <c r="DU14" s="151"/>
      <c r="DV14" s="152"/>
      <c r="DW14" s="153"/>
      <c r="DZ14" s="759"/>
      <c r="EA14" s="760"/>
      <c r="EB14" s="761"/>
      <c r="EC14" s="762"/>
      <c r="ED14" s="763"/>
      <c r="EE14" s="764"/>
      <c r="EF14" s="764"/>
      <c r="EG14" s="88"/>
      <c r="EH14" s="88"/>
      <c r="EI14" s="151"/>
      <c r="EJ14" s="151"/>
      <c r="EK14" s="151"/>
      <c r="EL14" s="151"/>
      <c r="EM14" s="152"/>
      <c r="EN14" s="153"/>
      <c r="EQ14" s="759"/>
      <c r="ER14" s="760"/>
      <c r="ES14" s="761"/>
      <c r="ET14" s="762"/>
      <c r="EU14" s="763"/>
      <c r="EV14" s="764"/>
      <c r="EW14" s="764"/>
      <c r="EX14" s="88"/>
      <c r="EY14" s="88"/>
      <c r="EZ14" s="151"/>
      <c r="FA14" s="151"/>
      <c r="FB14" s="151"/>
      <c r="FC14" s="151"/>
      <c r="FD14" s="152"/>
      <c r="FE14" s="153"/>
      <c r="FH14" s="759"/>
      <c r="FI14" s="760"/>
      <c r="FJ14" s="761"/>
      <c r="FK14" s="762"/>
      <c r="FL14" s="763"/>
      <c r="FM14" s="764"/>
      <c r="FN14" s="764"/>
      <c r="FO14" s="88"/>
      <c r="FP14" s="88"/>
      <c r="FQ14" s="151"/>
      <c r="FR14" s="151"/>
      <c r="FS14" s="151"/>
      <c r="FT14" s="151"/>
      <c r="FU14" s="152"/>
      <c r="FV14" s="153"/>
      <c r="FY14" s="759"/>
      <c r="FZ14" s="760"/>
      <c r="GA14" s="761"/>
      <c r="GB14" s="762"/>
      <c r="GC14" s="763"/>
      <c r="GD14" s="764"/>
      <c r="GE14" s="764"/>
      <c r="GF14" s="88"/>
      <c r="GG14" s="88"/>
      <c r="GH14" s="151"/>
      <c r="GI14" s="151"/>
      <c r="GJ14" s="151"/>
      <c r="GK14" s="151"/>
      <c r="GL14" s="152"/>
      <c r="GM14" s="153"/>
      <c r="GP14" s="759"/>
      <c r="GQ14" s="760"/>
      <c r="GR14" s="761"/>
      <c r="GS14" s="762"/>
      <c r="GT14" s="763"/>
      <c r="GU14" s="764"/>
      <c r="GV14" s="764"/>
      <c r="GW14" s="88"/>
      <c r="GX14" s="88"/>
      <c r="GY14" s="151"/>
      <c r="GZ14" s="151"/>
      <c r="HA14" s="151"/>
      <c r="HB14" s="151"/>
      <c r="HC14" s="152"/>
      <c r="HD14" s="153"/>
      <c r="HG14" s="759"/>
      <c r="HH14" s="760"/>
      <c r="HI14" s="761"/>
      <c r="HJ14" s="762"/>
      <c r="HK14" s="763"/>
      <c r="HL14" s="764"/>
      <c r="HM14" s="764"/>
      <c r="HN14" s="88"/>
      <c r="HO14" s="88"/>
      <c r="HP14" s="151"/>
      <c r="HQ14" s="151"/>
      <c r="HR14" s="151"/>
      <c r="HS14" s="151"/>
      <c r="HT14" s="152"/>
      <c r="HU14" s="153"/>
      <c r="HX14" s="759"/>
      <c r="HY14" s="760"/>
      <c r="HZ14" s="761"/>
      <c r="IA14" s="762"/>
      <c r="IB14" s="763"/>
      <c r="IC14" s="764"/>
      <c r="ID14" s="764"/>
      <c r="IE14" s="88"/>
      <c r="IF14" s="88"/>
      <c r="IG14" s="151"/>
      <c r="IH14" s="151"/>
      <c r="II14" s="151"/>
      <c r="IJ14" s="151"/>
      <c r="IK14" s="152"/>
      <c r="IL14" s="153"/>
      <c r="IO14" s="759"/>
      <c r="IP14" s="760"/>
      <c r="IQ14" s="761"/>
      <c r="IR14" s="762"/>
      <c r="IS14" s="763"/>
      <c r="IT14" s="764"/>
      <c r="IU14" s="764"/>
      <c r="IV14" s="88"/>
      <c r="IW14" s="88"/>
      <c r="IX14" s="151"/>
      <c r="IY14" s="151"/>
      <c r="IZ14" s="151"/>
      <c r="JA14" s="151"/>
      <c r="JB14" s="152"/>
      <c r="JC14" s="153"/>
      <c r="JF14" s="759"/>
      <c r="JG14" s="760"/>
      <c r="JH14" s="761"/>
      <c r="JI14" s="762"/>
      <c r="JJ14" s="763"/>
      <c r="JK14" s="764"/>
      <c r="JL14" s="764"/>
      <c r="JM14" s="88"/>
      <c r="JN14" s="88"/>
      <c r="JO14" s="151"/>
      <c r="JP14" s="151"/>
      <c r="JQ14" s="151"/>
      <c r="JR14" s="151"/>
      <c r="JS14" s="152"/>
      <c r="JT14" s="153"/>
      <c r="JW14" s="759"/>
      <c r="JX14" s="760"/>
      <c r="JY14" s="761"/>
      <c r="JZ14" s="762"/>
      <c r="KA14" s="763"/>
      <c r="KB14" s="764"/>
      <c r="KC14" s="764"/>
      <c r="KD14" s="88"/>
      <c r="KE14" s="88"/>
      <c r="KF14" s="151"/>
      <c r="KG14" s="151"/>
      <c r="KH14" s="151"/>
      <c r="KI14" s="151"/>
      <c r="KJ14" s="152"/>
      <c r="KK14" s="153"/>
      <c r="KN14" s="759"/>
      <c r="KO14" s="760"/>
      <c r="KP14" s="761"/>
      <c r="KQ14" s="762"/>
      <c r="KR14" s="763"/>
      <c r="KS14" s="764"/>
      <c r="KT14" s="764"/>
      <c r="KU14" s="88"/>
      <c r="KV14" s="88"/>
      <c r="KW14" s="151"/>
      <c r="KX14" s="151"/>
      <c r="KY14" s="151"/>
      <c r="KZ14" s="151"/>
      <c r="LA14" s="152"/>
      <c r="LB14" s="153"/>
      <c r="LE14" s="759"/>
      <c r="LF14" s="760"/>
      <c r="LG14" s="761"/>
      <c r="LH14" s="762"/>
      <c r="LI14" s="763"/>
      <c r="LJ14" s="764"/>
      <c r="LK14" s="764"/>
      <c r="LL14" s="88"/>
      <c r="LM14" s="88"/>
      <c r="LN14" s="151"/>
      <c r="LO14" s="151"/>
      <c r="LP14" s="151"/>
      <c r="LQ14" s="151"/>
      <c r="LR14" s="152"/>
      <c r="LS14" s="153"/>
      <c r="LV14" s="759"/>
      <c r="LW14" s="760"/>
      <c r="LX14" s="761"/>
      <c r="LY14" s="762"/>
      <c r="LZ14" s="763"/>
      <c r="MA14" s="764"/>
      <c r="MB14" s="764"/>
      <c r="MC14" s="88"/>
      <c r="MD14" s="88"/>
      <c r="ME14" s="151"/>
      <c r="MF14" s="151"/>
      <c r="MG14" s="151"/>
      <c r="MH14" s="151"/>
      <c r="MI14" s="152"/>
      <c r="MJ14" s="153"/>
      <c r="MM14" s="759"/>
      <c r="MN14" s="760"/>
      <c r="MO14" s="761"/>
      <c r="MP14" s="762"/>
      <c r="MQ14" s="763"/>
      <c r="MR14" s="764"/>
      <c r="MS14" s="764"/>
      <c r="MT14" s="88"/>
      <c r="MU14" s="88"/>
      <c r="MV14" s="151"/>
      <c r="MW14" s="151"/>
      <c r="MX14" s="151"/>
      <c r="MY14" s="151"/>
      <c r="MZ14" s="152"/>
      <c r="NA14" s="153"/>
      <c r="ND14" s="759"/>
      <c r="NE14" s="760"/>
      <c r="NF14" s="761"/>
      <c r="NG14" s="762"/>
      <c r="NH14" s="763"/>
      <c r="NI14" s="764"/>
      <c r="NJ14" s="764"/>
      <c r="NK14" s="88"/>
      <c r="NL14" s="88"/>
      <c r="NM14" s="151"/>
      <c r="NN14" s="151"/>
      <c r="NO14" s="151"/>
      <c r="NP14" s="151"/>
      <c r="NQ14" s="152"/>
      <c r="NR14" s="153"/>
      <c r="NU14" s="759"/>
      <c r="NV14" s="760"/>
      <c r="NW14" s="761"/>
      <c r="NX14" s="762"/>
      <c r="NY14" s="763"/>
      <c r="NZ14" s="764"/>
      <c r="OA14" s="764"/>
      <c r="OB14" s="88"/>
      <c r="OC14" s="88"/>
      <c r="OD14" s="151"/>
      <c r="OE14" s="151"/>
      <c r="OF14" s="151"/>
      <c r="OG14" s="151"/>
      <c r="OH14" s="152"/>
      <c r="OI14" s="153"/>
      <c r="OL14" s="759"/>
      <c r="OM14" s="760"/>
      <c r="ON14" s="761"/>
      <c r="OO14" s="762"/>
      <c r="OP14" s="763"/>
      <c r="OQ14" s="764"/>
      <c r="OR14" s="764"/>
      <c r="OS14" s="88"/>
      <c r="OT14" s="88"/>
      <c r="OU14" s="151"/>
      <c r="OV14" s="151"/>
      <c r="OW14" s="151"/>
      <c r="OX14" s="151"/>
      <c r="OY14" s="152"/>
      <c r="OZ14" s="153"/>
      <c r="PC14" s="759"/>
      <c r="PD14" s="760"/>
      <c r="PE14" s="761"/>
      <c r="PF14" s="762"/>
      <c r="PG14" s="763"/>
      <c r="PH14" s="764"/>
      <c r="PI14" s="764"/>
      <c r="PJ14" s="88"/>
      <c r="PK14" s="88"/>
      <c r="PL14" s="151"/>
      <c r="PM14" s="151"/>
      <c r="PN14" s="151"/>
      <c r="PO14" s="151"/>
      <c r="PP14" s="152"/>
      <c r="PQ14" s="153"/>
      <c r="PT14" s="759"/>
      <c r="PU14" s="760"/>
      <c r="PV14" s="761"/>
      <c r="PW14" s="762"/>
      <c r="PX14" s="763"/>
      <c r="PY14" s="764"/>
      <c r="PZ14" s="764"/>
      <c r="QA14" s="88"/>
      <c r="QB14" s="88"/>
      <c r="QC14" s="151"/>
      <c r="QD14" s="151"/>
      <c r="QE14" s="151"/>
      <c r="QF14" s="151"/>
      <c r="QG14" s="152"/>
      <c r="QH14" s="153"/>
      <c r="QK14" s="759"/>
      <c r="QL14" s="760"/>
      <c r="QM14" s="761"/>
      <c r="QN14" s="762"/>
      <c r="QO14" s="763"/>
      <c r="QP14" s="764"/>
      <c r="QQ14" s="764"/>
      <c r="QR14" s="88"/>
      <c r="QS14" s="88"/>
      <c r="QT14" s="151"/>
      <c r="QU14" s="151"/>
      <c r="QV14" s="151"/>
      <c r="QW14" s="151"/>
      <c r="QX14" s="152"/>
      <c r="QY14" s="153"/>
      <c r="RB14" s="759"/>
      <c r="RC14" s="760"/>
      <c r="RD14" s="761"/>
      <c r="RE14" s="762"/>
      <c r="RF14" s="763"/>
      <c r="RG14" s="764"/>
      <c r="RH14" s="764"/>
      <c r="RI14" s="88"/>
      <c r="RJ14" s="88"/>
      <c r="RK14" s="151"/>
      <c r="RL14" s="151"/>
      <c r="RM14" s="151"/>
      <c r="RN14" s="151"/>
      <c r="RO14" s="152"/>
      <c r="RP14" s="153"/>
      <c r="RS14" s="759"/>
      <c r="RT14" s="760"/>
      <c r="RU14" s="761"/>
      <c r="RV14" s="762"/>
      <c r="RW14" s="763"/>
      <c r="RX14" s="764"/>
      <c r="RY14" s="764"/>
      <c r="RZ14" s="88"/>
      <c r="SA14" s="88"/>
      <c r="SB14" s="151"/>
      <c r="SC14" s="151"/>
      <c r="SD14" s="151"/>
      <c r="SE14" s="151"/>
      <c r="SF14" s="152"/>
      <c r="SG14" s="153"/>
      <c r="SJ14" s="759"/>
      <c r="SK14" s="760"/>
      <c r="SL14" s="761"/>
      <c r="SM14" s="762"/>
      <c r="SN14" s="763"/>
      <c r="SO14" s="764"/>
      <c r="SP14" s="764"/>
      <c r="SQ14" s="88"/>
      <c r="SR14" s="88"/>
      <c r="SS14" s="151"/>
      <c r="ST14" s="151"/>
      <c r="SU14" s="151"/>
      <c r="SV14" s="151"/>
      <c r="SW14" s="152"/>
      <c r="SX14" s="153"/>
    </row>
    <row r="15" spans="2:518" ht="46.5" thickTop="1" thickBot="1">
      <c r="B15" s="288" t="s">
        <v>269</v>
      </c>
      <c r="C15" s="293" t="s">
        <v>303</v>
      </c>
      <c r="D15" s="295" t="s">
        <v>136</v>
      </c>
      <c r="E15" s="295">
        <v>1</v>
      </c>
      <c r="F15" s="765">
        <v>0</v>
      </c>
      <c r="G15" s="766">
        <v>0</v>
      </c>
      <c r="H15" s="767" t="e">
        <f>H14/G50</f>
        <v>#DIV/0!</v>
      </c>
      <c r="K15" s="288" t="s">
        <v>269</v>
      </c>
      <c r="L15" s="293" t="s">
        <v>303</v>
      </c>
      <c r="M15" s="295" t="s">
        <v>136</v>
      </c>
      <c r="N15" s="295">
        <v>1</v>
      </c>
      <c r="O15" s="765">
        <v>1925625</v>
      </c>
      <c r="P15" s="766">
        <f t="shared" ref="P15:P26" si="0">N15*O15</f>
        <v>1925625</v>
      </c>
      <c r="Q15" s="767">
        <f>Q14/Q50</f>
        <v>0.2195361831351951</v>
      </c>
      <c r="R15" s="88">
        <f t="shared" ref="R15:R26" si="1">IF(EXACT(VLOOKUP(K15,OFERTA_0,2,FALSE),L15),1,0)</f>
        <v>1</v>
      </c>
      <c r="S15" s="88">
        <f t="shared" ref="S15:S26" si="2">IF(EXACT(VLOOKUP(K15,OFERTA_0,3,FALSE),M15),1,0)</f>
        <v>1</v>
      </c>
      <c r="T15" s="151">
        <f t="shared" ref="T15:T26" si="3">IF(EXACT(VLOOKUP(K15,OFERTA_0,4,FALSE),N15),1,0)</f>
        <v>1</v>
      </c>
      <c r="U15" s="151">
        <f t="shared" ref="U15" si="4">IF(O15=0,0,1)</f>
        <v>1</v>
      </c>
      <c r="V15" s="151">
        <f t="shared" ref="V15" si="5">IF(P15=0,0,1)</f>
        <v>1</v>
      </c>
      <c r="W15" s="151">
        <f t="shared" ref="W15" si="6">PRODUCT(R15:V15)</f>
        <v>1</v>
      </c>
      <c r="X15" s="157">
        <f t="shared" ref="X15" si="7">ROUND(P15,0)</f>
        <v>1925625</v>
      </c>
      <c r="Y15" s="153">
        <f t="shared" ref="Y15" si="8">P15-X15</f>
        <v>0</v>
      </c>
      <c r="Z15" s="101"/>
      <c r="AA15" s="101"/>
      <c r="AB15" s="768" t="s">
        <v>269</v>
      </c>
      <c r="AC15" s="769" t="s">
        <v>303</v>
      </c>
      <c r="AD15" s="770" t="s">
        <v>136</v>
      </c>
      <c r="AE15" s="770">
        <v>1</v>
      </c>
      <c r="AF15" s="771">
        <v>2274335</v>
      </c>
      <c r="AG15" s="772">
        <f t="shared" ref="AG15:AG26" si="9">AE15*AF15</f>
        <v>2274335</v>
      </c>
      <c r="AH15" s="767">
        <f>AH14/AH50</f>
        <v>0.28793895277927783</v>
      </c>
      <c r="AI15" s="88">
        <f t="shared" ref="AI15:AI26" si="10">IF(EXACT(VLOOKUP(AB15,OFERTA_0,2,FALSE),AC15),1,0)</f>
        <v>1</v>
      </c>
      <c r="AJ15" s="88">
        <f t="shared" ref="AJ15:AJ26" si="11">IF(EXACT(VLOOKUP(AB15,OFERTA_0,3,FALSE),AD15),1,0)</f>
        <v>1</v>
      </c>
      <c r="AK15" s="151">
        <f t="shared" ref="AK15:AK26" si="12">IF(EXACT(VLOOKUP(AB15,OFERTA_0,4,FALSE),AE15),1,0)</f>
        <v>1</v>
      </c>
      <c r="AL15" s="151">
        <f t="shared" ref="AL15" si="13">IF(AF15=0,0,1)</f>
        <v>1</v>
      </c>
      <c r="AM15" s="151">
        <f t="shared" ref="AM15" si="14">IF(AG15=0,0,1)</f>
        <v>1</v>
      </c>
      <c r="AN15" s="151">
        <f t="shared" ref="AN15" si="15">PRODUCT(AI15:AM15)</f>
        <v>1</v>
      </c>
      <c r="AO15" s="157">
        <f t="shared" ref="AO15" si="16">ROUND(AG15,0)</f>
        <v>2274335</v>
      </c>
      <c r="AP15" s="153">
        <f t="shared" ref="AP15" si="17">AG15-AO15</f>
        <v>0</v>
      </c>
      <c r="AQ15" s="101"/>
      <c r="AR15" s="101"/>
      <c r="AS15" s="288" t="s">
        <v>269</v>
      </c>
      <c r="AT15" s="293" t="s">
        <v>303</v>
      </c>
      <c r="AU15" s="295" t="s">
        <v>136</v>
      </c>
      <c r="AV15" s="295">
        <v>1</v>
      </c>
      <c r="AW15" s="765">
        <v>2207184</v>
      </c>
      <c r="AX15" s="766">
        <f t="shared" ref="AX15:AX26" si="18">AV15*AW15</f>
        <v>2207184</v>
      </c>
      <c r="AY15" s="767">
        <f>AY14/AY50</f>
        <v>0.225790371263631</v>
      </c>
      <c r="AZ15" s="88">
        <f t="shared" ref="AZ15:AZ26" si="19">IF(EXACT(VLOOKUP(AS15,OFERTA_0,2,FALSE),AT15),1,0)</f>
        <v>1</v>
      </c>
      <c r="BA15" s="88">
        <f t="shared" ref="BA15:BA26" si="20">IF(EXACT(VLOOKUP(AS15,OFERTA_0,3,FALSE),AU15),1,0)</f>
        <v>1</v>
      </c>
      <c r="BB15" s="151">
        <f t="shared" ref="BB15:BB26" si="21">IF(EXACT(VLOOKUP(AS15,OFERTA_0,4,FALSE),AV15),1,0)</f>
        <v>1</v>
      </c>
      <c r="BC15" s="151">
        <f t="shared" ref="BC15" si="22">IF(AW15=0,0,1)</f>
        <v>1</v>
      </c>
      <c r="BD15" s="151">
        <f t="shared" ref="BD15" si="23">IF(AX15=0,0,1)</f>
        <v>1</v>
      </c>
      <c r="BE15" s="151">
        <f t="shared" ref="BE15" si="24">PRODUCT(AZ15:BD15)</f>
        <v>1</v>
      </c>
      <c r="BF15" s="157">
        <f t="shared" ref="BF15" si="25">ROUND(AX15,0)</f>
        <v>2207184</v>
      </c>
      <c r="BG15" s="153">
        <f t="shared" ref="BG15" si="26">AX15-BF15</f>
        <v>0</v>
      </c>
      <c r="BJ15" s="288" t="s">
        <v>269</v>
      </c>
      <c r="BK15" s="293" t="s">
        <v>303</v>
      </c>
      <c r="BL15" s="295" t="s">
        <v>136</v>
      </c>
      <c r="BM15" s="295">
        <v>1</v>
      </c>
      <c r="BN15" s="765">
        <v>3653763</v>
      </c>
      <c r="BO15" s="766">
        <f t="shared" ref="BO15:BO26" si="27">BM15*BN15</f>
        <v>3653763</v>
      </c>
      <c r="BP15" s="767">
        <f>BP14/BP50</f>
        <v>0.23375483358119778</v>
      </c>
      <c r="BQ15" s="88">
        <f t="shared" ref="BQ15:BQ26" si="28">IF(EXACT(VLOOKUP(BJ15,OFERTA_0,2,FALSE),BK15),1,0)</f>
        <v>1</v>
      </c>
      <c r="BR15" s="88">
        <f t="shared" ref="BR15:BR26" si="29">IF(EXACT(VLOOKUP(BJ15,OFERTA_0,3,FALSE),BL15),1,0)</f>
        <v>1</v>
      </c>
      <c r="BS15" s="151">
        <f t="shared" ref="BS15:BS26" si="30">IF(EXACT(VLOOKUP(BJ15,OFERTA_0,4,FALSE),BM15),1,0)</f>
        <v>1</v>
      </c>
      <c r="BT15" s="151">
        <f t="shared" ref="BT15" si="31">IF(BN15=0,0,1)</f>
        <v>1</v>
      </c>
      <c r="BU15" s="151">
        <f t="shared" ref="BU15" si="32">IF(BO15=0,0,1)</f>
        <v>1</v>
      </c>
      <c r="BV15" s="151">
        <f t="shared" ref="BV15" si="33">PRODUCT(BQ15:BU15)</f>
        <v>1</v>
      </c>
      <c r="BW15" s="157">
        <f t="shared" ref="BW15" si="34">ROUND(BO15,0)</f>
        <v>3653763</v>
      </c>
      <c r="BX15" s="153">
        <f t="shared" ref="BX15" si="35">BO15-BW15</f>
        <v>0</v>
      </c>
      <c r="CA15" s="773" t="s">
        <v>421</v>
      </c>
      <c r="CB15" s="774" t="s">
        <v>422</v>
      </c>
      <c r="CC15" s="775" t="s">
        <v>423</v>
      </c>
      <c r="CD15" s="776">
        <v>1</v>
      </c>
      <c r="CE15" s="777">
        <v>1089100</v>
      </c>
      <c r="CF15" s="778">
        <v>1089100</v>
      </c>
      <c r="CG15" s="779">
        <v>0.2059</v>
      </c>
      <c r="CH15" s="88">
        <f t="shared" ref="CH15:CH26" si="36">IF(EXACT(VLOOKUP(CA15,OFERTA_0,2,FALSE),CB15),1,0)</f>
        <v>0</v>
      </c>
      <c r="CI15" s="88">
        <f t="shared" ref="CI15:CI26" si="37">IF(EXACT(VLOOKUP(CA15,OFERTA_0,3,FALSE),CC15),1,0)</f>
        <v>1</v>
      </c>
      <c r="CJ15" s="151">
        <f t="shared" ref="CJ15:CJ26" si="38">IF(EXACT(VLOOKUP(CA15,OFERTA_0,4,FALSE),CD15),1,0)</f>
        <v>1</v>
      </c>
      <c r="CK15" s="151">
        <f t="shared" ref="CK15" si="39">IF(CE15=0,0,1)</f>
        <v>1</v>
      </c>
      <c r="CL15" s="151">
        <f t="shared" ref="CL15" si="40">IF(CF15=0,0,1)</f>
        <v>1</v>
      </c>
      <c r="CM15" s="151">
        <f t="shared" ref="CM15" si="41">PRODUCT(CH15:CL15)</f>
        <v>0</v>
      </c>
      <c r="CN15" s="157">
        <f t="shared" ref="CN15" si="42">ROUND(CF15,0)</f>
        <v>1089100</v>
      </c>
      <c r="CO15" s="153">
        <f t="shared" ref="CO15" si="43">CF15-CN15</f>
        <v>0</v>
      </c>
      <c r="CR15" s="288"/>
      <c r="CS15" s="293"/>
      <c r="CT15" s="295"/>
      <c r="CU15" s="295"/>
      <c r="CV15" s="765"/>
      <c r="CW15" s="766"/>
      <c r="CX15" s="767" t="e">
        <f>CX14/CW50</f>
        <v>#DIV/0!</v>
      </c>
      <c r="CY15" s="88" t="e">
        <f>IF(EXACT(VLOOKUP(CR15,OFERTA_0,2,FALSE),CS15),1,0)</f>
        <v>#N/A</v>
      </c>
      <c r="CZ15" s="88" t="e">
        <f>IF(EXACT(VLOOKUP(CR15,OFERTA_0,3,FALSE),CT15),1,0)</f>
        <v>#N/A</v>
      </c>
      <c r="DA15" s="151" t="e">
        <f>IF(EXACT(VLOOKUP(CR15,OFERTA_0,4,FALSE),CU15),1,0)</f>
        <v>#N/A</v>
      </c>
      <c r="DB15" s="151">
        <f t="shared" ref="DB15:DB16" si="44">IF(CV15=0,0,1)</f>
        <v>0</v>
      </c>
      <c r="DC15" s="151">
        <f t="shared" ref="DC15:DC16" si="45">IF(CW15=0,0,1)</f>
        <v>0</v>
      </c>
      <c r="DD15" s="151" t="e">
        <f t="shared" ref="DD15:DD16" si="46">PRODUCT(CY15:DC15)</f>
        <v>#N/A</v>
      </c>
      <c r="DE15" s="157">
        <f t="shared" ref="DE15:DE16" si="47">ROUND(CW15,0)</f>
        <v>0</v>
      </c>
      <c r="DF15" s="153">
        <f t="shared" ref="DF15:DF16" si="48">CW15-DE15</f>
        <v>0</v>
      </c>
      <c r="DI15" s="288"/>
      <c r="DJ15" s="293"/>
      <c r="DK15" s="295"/>
      <c r="DL15" s="295"/>
      <c r="DM15" s="765"/>
      <c r="DN15" s="766"/>
      <c r="DO15" s="767" t="e">
        <f>DO14/DN50</f>
        <v>#DIV/0!</v>
      </c>
      <c r="DP15" s="88" t="e">
        <f>IF(EXACT(VLOOKUP(DI15,OFERTA_0,2,FALSE),DJ15),1,0)</f>
        <v>#N/A</v>
      </c>
      <c r="DQ15" s="88" t="e">
        <f>IF(EXACT(VLOOKUP(DI15,OFERTA_0,3,FALSE),DK15),1,0)</f>
        <v>#N/A</v>
      </c>
      <c r="DR15" s="151" t="e">
        <f>IF(EXACT(VLOOKUP(DI15,OFERTA_0,4,FALSE),DL15),1,0)</f>
        <v>#N/A</v>
      </c>
      <c r="DS15" s="151">
        <f t="shared" ref="DS15:DS16" si="49">IF(DM15=0,0,1)</f>
        <v>0</v>
      </c>
      <c r="DT15" s="151">
        <f t="shared" ref="DT15:DT16" si="50">IF(DN15=0,0,1)</f>
        <v>0</v>
      </c>
      <c r="DU15" s="151" t="e">
        <f t="shared" ref="DU15:DU16" si="51">PRODUCT(DP15:DT15)</f>
        <v>#N/A</v>
      </c>
      <c r="DV15" s="157">
        <f t="shared" ref="DV15:DV16" si="52">ROUND(DN15,0)</f>
        <v>0</v>
      </c>
      <c r="DW15" s="153">
        <f t="shared" ref="DW15:DW16" si="53">DN15-DV15</f>
        <v>0</v>
      </c>
      <c r="DZ15" s="288"/>
      <c r="EA15" s="293"/>
      <c r="EB15" s="295"/>
      <c r="EC15" s="295"/>
      <c r="ED15" s="765"/>
      <c r="EE15" s="766"/>
      <c r="EF15" s="767" t="e">
        <f>EF14/EE50</f>
        <v>#DIV/0!</v>
      </c>
      <c r="EG15" s="88" t="e">
        <f>IF(EXACT(VLOOKUP(DZ15,OFERTA_0,2,FALSE),EA15),1,0)</f>
        <v>#N/A</v>
      </c>
      <c r="EH15" s="88" t="e">
        <f>IF(EXACT(VLOOKUP(DZ15,OFERTA_0,3,FALSE),EB15),1,0)</f>
        <v>#N/A</v>
      </c>
      <c r="EI15" s="151" t="e">
        <f>IF(EXACT(VLOOKUP(DZ15,OFERTA_0,4,FALSE),EC15),1,0)</f>
        <v>#N/A</v>
      </c>
      <c r="EJ15" s="151">
        <f t="shared" ref="EJ15:EJ16" si="54">IF(ED15=0,0,1)</f>
        <v>0</v>
      </c>
      <c r="EK15" s="151">
        <f t="shared" ref="EK15:EK16" si="55">IF(EE15=0,0,1)</f>
        <v>0</v>
      </c>
      <c r="EL15" s="151" t="e">
        <f t="shared" ref="EL15:EL16" si="56">PRODUCT(EG15:EK15)</f>
        <v>#N/A</v>
      </c>
      <c r="EM15" s="157">
        <f t="shared" ref="EM15:EM16" si="57">ROUND(EE15,0)</f>
        <v>0</v>
      </c>
      <c r="EN15" s="153">
        <f t="shared" ref="EN15:EN16" si="58">EE15-EM15</f>
        <v>0</v>
      </c>
      <c r="EQ15" s="288"/>
      <c r="ER15" s="293"/>
      <c r="ES15" s="295"/>
      <c r="ET15" s="295"/>
      <c r="EU15" s="765"/>
      <c r="EV15" s="766"/>
      <c r="EW15" s="767" t="e">
        <f>EW14/EV50</f>
        <v>#DIV/0!</v>
      </c>
      <c r="EX15" s="88" t="e">
        <f>IF(EXACT(VLOOKUP(EQ15,OFERTA_0,2,FALSE),ER15),1,0)</f>
        <v>#N/A</v>
      </c>
      <c r="EY15" s="88" t="e">
        <f>IF(EXACT(VLOOKUP(EQ15,OFERTA_0,3,FALSE),ES15),1,0)</f>
        <v>#N/A</v>
      </c>
      <c r="EZ15" s="151" t="e">
        <f>IF(EXACT(VLOOKUP(EQ15,OFERTA_0,4,FALSE),ET15),1,0)</f>
        <v>#N/A</v>
      </c>
      <c r="FA15" s="151">
        <f t="shared" ref="FA15:FA16" si="59">IF(EU15=0,0,1)</f>
        <v>0</v>
      </c>
      <c r="FB15" s="151">
        <f t="shared" ref="FB15:FB16" si="60">IF(EV15=0,0,1)</f>
        <v>0</v>
      </c>
      <c r="FC15" s="151" t="e">
        <f t="shared" ref="FC15:FC16" si="61">PRODUCT(EX15:FB15)</f>
        <v>#N/A</v>
      </c>
      <c r="FD15" s="157">
        <f t="shared" ref="FD15:FD16" si="62">ROUND(EV15,0)</f>
        <v>0</v>
      </c>
      <c r="FE15" s="153">
        <f t="shared" ref="FE15:FE16" si="63">EV15-FD15</f>
        <v>0</v>
      </c>
      <c r="FH15" s="288"/>
      <c r="FI15" s="293"/>
      <c r="FJ15" s="295"/>
      <c r="FK15" s="295"/>
      <c r="FL15" s="765"/>
      <c r="FM15" s="766"/>
      <c r="FN15" s="767" t="e">
        <f>FN14/FM50</f>
        <v>#DIV/0!</v>
      </c>
      <c r="FO15" s="88" t="e">
        <f>IF(EXACT(VLOOKUP(FH15,OFERTA_0,2,FALSE),FI15),1,0)</f>
        <v>#N/A</v>
      </c>
      <c r="FP15" s="88" t="e">
        <f>IF(EXACT(VLOOKUP(FH15,OFERTA_0,3,FALSE),FJ15),1,0)</f>
        <v>#N/A</v>
      </c>
      <c r="FQ15" s="151" t="e">
        <f>IF(EXACT(VLOOKUP(FH15,OFERTA_0,4,FALSE),FK15),1,0)</f>
        <v>#N/A</v>
      </c>
      <c r="FR15" s="151">
        <f t="shared" ref="FR15:FR16" si="64">IF(FL15=0,0,1)</f>
        <v>0</v>
      </c>
      <c r="FS15" s="151">
        <f t="shared" ref="FS15:FS16" si="65">IF(FM15=0,0,1)</f>
        <v>0</v>
      </c>
      <c r="FT15" s="151" t="e">
        <f t="shared" ref="FT15:FT16" si="66">PRODUCT(FO15:FS15)</f>
        <v>#N/A</v>
      </c>
      <c r="FU15" s="157">
        <f t="shared" ref="FU15:FU16" si="67">ROUND(FM15,0)</f>
        <v>0</v>
      </c>
      <c r="FV15" s="153">
        <f t="shared" ref="FV15:FV16" si="68">FM15-FU15</f>
        <v>0</v>
      </c>
      <c r="FY15" s="288"/>
      <c r="FZ15" s="293"/>
      <c r="GA15" s="295"/>
      <c r="GB15" s="295"/>
      <c r="GC15" s="765"/>
      <c r="GD15" s="766"/>
      <c r="GE15" s="767" t="e">
        <f>GE14/GD50</f>
        <v>#DIV/0!</v>
      </c>
      <c r="GF15" s="88" t="e">
        <f>IF(EXACT(VLOOKUP(FY15,OFERTA_0,2,FALSE),FZ15),1,0)</f>
        <v>#N/A</v>
      </c>
      <c r="GG15" s="88" t="e">
        <f>IF(EXACT(VLOOKUP(FY15,OFERTA_0,3,FALSE),GA15),1,0)</f>
        <v>#N/A</v>
      </c>
      <c r="GH15" s="151" t="e">
        <f>IF(EXACT(VLOOKUP(FY15,OFERTA_0,4,FALSE),GB15),1,0)</f>
        <v>#N/A</v>
      </c>
      <c r="GI15" s="151">
        <f t="shared" ref="GI15:GI16" si="69">IF(GC15=0,0,1)</f>
        <v>0</v>
      </c>
      <c r="GJ15" s="151">
        <f t="shared" ref="GJ15:GJ16" si="70">IF(GD15=0,0,1)</f>
        <v>0</v>
      </c>
      <c r="GK15" s="151" t="e">
        <f t="shared" ref="GK15:GK16" si="71">PRODUCT(GF15:GJ15)</f>
        <v>#N/A</v>
      </c>
      <c r="GL15" s="157">
        <f t="shared" ref="GL15:GL16" si="72">ROUND(GD15,0)</f>
        <v>0</v>
      </c>
      <c r="GM15" s="153">
        <f t="shared" ref="GM15:GM16" si="73">GD15-GL15</f>
        <v>0</v>
      </c>
      <c r="GP15" s="288"/>
      <c r="GQ15" s="293"/>
      <c r="GR15" s="295"/>
      <c r="GS15" s="295"/>
      <c r="GT15" s="765"/>
      <c r="GU15" s="766"/>
      <c r="GV15" s="767" t="e">
        <f>GV14/GU50</f>
        <v>#DIV/0!</v>
      </c>
      <c r="GW15" s="88" t="e">
        <f>IF(EXACT(VLOOKUP(GP15,OFERTA_0,2,FALSE),GQ15),1,0)</f>
        <v>#N/A</v>
      </c>
      <c r="GX15" s="88" t="e">
        <f>IF(EXACT(VLOOKUP(GP15,OFERTA_0,3,FALSE),GR15),1,0)</f>
        <v>#N/A</v>
      </c>
      <c r="GY15" s="151" t="e">
        <f>IF(EXACT(VLOOKUP(GP15,OFERTA_0,4,FALSE),GS15),1,0)</f>
        <v>#N/A</v>
      </c>
      <c r="GZ15" s="151">
        <f t="shared" ref="GZ15:GZ16" si="74">IF(GT15=0,0,1)</f>
        <v>0</v>
      </c>
      <c r="HA15" s="151">
        <f t="shared" ref="HA15:HA16" si="75">IF(GU15=0,0,1)</f>
        <v>0</v>
      </c>
      <c r="HB15" s="151" t="e">
        <f t="shared" ref="HB15:HB16" si="76">PRODUCT(GW15:HA15)</f>
        <v>#N/A</v>
      </c>
      <c r="HC15" s="157">
        <f t="shared" ref="HC15:HC16" si="77">ROUND(GU15,0)</f>
        <v>0</v>
      </c>
      <c r="HD15" s="153">
        <f t="shared" ref="HD15:HD16" si="78">GU15-HC15</f>
        <v>0</v>
      </c>
      <c r="HG15" s="288"/>
      <c r="HH15" s="293"/>
      <c r="HI15" s="295"/>
      <c r="HJ15" s="295"/>
      <c r="HK15" s="765"/>
      <c r="HL15" s="766"/>
      <c r="HM15" s="767" t="e">
        <f>HM14/HL50</f>
        <v>#DIV/0!</v>
      </c>
      <c r="HN15" s="88" t="e">
        <f>IF(EXACT(VLOOKUP(HG15,OFERTA_0,2,FALSE),HH15),1,0)</f>
        <v>#N/A</v>
      </c>
      <c r="HO15" s="88" t="e">
        <f>IF(EXACT(VLOOKUP(HG15,OFERTA_0,3,FALSE),HI15),1,0)</f>
        <v>#N/A</v>
      </c>
      <c r="HP15" s="151" t="e">
        <f>IF(EXACT(VLOOKUP(HG15,OFERTA_0,4,FALSE),HJ15),1,0)</f>
        <v>#N/A</v>
      </c>
      <c r="HQ15" s="151">
        <f t="shared" ref="HQ15:HQ16" si="79">IF(HK15=0,0,1)</f>
        <v>0</v>
      </c>
      <c r="HR15" s="151">
        <f t="shared" ref="HR15:HR16" si="80">IF(HL15=0,0,1)</f>
        <v>0</v>
      </c>
      <c r="HS15" s="151" t="e">
        <f t="shared" ref="HS15:HS16" si="81">PRODUCT(HN15:HR15)</f>
        <v>#N/A</v>
      </c>
      <c r="HT15" s="157">
        <f t="shared" ref="HT15:HT16" si="82">ROUND(HL15,0)</f>
        <v>0</v>
      </c>
      <c r="HU15" s="153">
        <f t="shared" ref="HU15:HU16" si="83">HL15-HT15</f>
        <v>0</v>
      </c>
      <c r="HX15" s="288"/>
      <c r="HY15" s="293"/>
      <c r="HZ15" s="295"/>
      <c r="IA15" s="295"/>
      <c r="IB15" s="765"/>
      <c r="IC15" s="766"/>
      <c r="ID15" s="767" t="e">
        <f>ID14/IC50</f>
        <v>#DIV/0!</v>
      </c>
      <c r="IE15" s="88" t="e">
        <f>IF(EXACT(VLOOKUP(HX15,OFERTA_0,2,FALSE),HY15),1,0)</f>
        <v>#N/A</v>
      </c>
      <c r="IF15" s="88" t="e">
        <f>IF(EXACT(VLOOKUP(HX15,OFERTA_0,3,FALSE),HZ15),1,0)</f>
        <v>#N/A</v>
      </c>
      <c r="IG15" s="151" t="e">
        <f>IF(EXACT(VLOOKUP(HX15,OFERTA_0,4,FALSE),IA15),1,0)</f>
        <v>#N/A</v>
      </c>
      <c r="IH15" s="151">
        <f t="shared" ref="IH15:IH16" si="84">IF(IB15=0,0,1)</f>
        <v>0</v>
      </c>
      <c r="II15" s="151">
        <f t="shared" ref="II15:II16" si="85">IF(IC15=0,0,1)</f>
        <v>0</v>
      </c>
      <c r="IJ15" s="151" t="e">
        <f t="shared" ref="IJ15:IJ16" si="86">PRODUCT(IE15:II15)</f>
        <v>#N/A</v>
      </c>
      <c r="IK15" s="157">
        <f t="shared" ref="IK15:IK16" si="87">ROUND(IC15,0)</f>
        <v>0</v>
      </c>
      <c r="IL15" s="153">
        <f t="shared" ref="IL15:IL16" si="88">IC15-IK15</f>
        <v>0</v>
      </c>
      <c r="IO15" s="288"/>
      <c r="IP15" s="293"/>
      <c r="IQ15" s="295"/>
      <c r="IR15" s="295"/>
      <c r="IS15" s="765"/>
      <c r="IT15" s="766"/>
      <c r="IU15" s="767" t="e">
        <f>IU14/IT50</f>
        <v>#DIV/0!</v>
      </c>
      <c r="IV15" s="88" t="e">
        <f>IF(EXACT(VLOOKUP(IO15,OFERTA_0,2,FALSE),IP15),1,0)</f>
        <v>#N/A</v>
      </c>
      <c r="IW15" s="88" t="e">
        <f>IF(EXACT(VLOOKUP(IO15,OFERTA_0,3,FALSE),IQ15),1,0)</f>
        <v>#N/A</v>
      </c>
      <c r="IX15" s="151" t="e">
        <f>IF(EXACT(VLOOKUP(IO15,OFERTA_0,4,FALSE),IR15),1,0)</f>
        <v>#N/A</v>
      </c>
      <c r="IY15" s="151">
        <f t="shared" ref="IY15:IY16" si="89">IF(IS15=0,0,1)</f>
        <v>0</v>
      </c>
      <c r="IZ15" s="151">
        <f t="shared" ref="IZ15:IZ16" si="90">IF(IT15=0,0,1)</f>
        <v>0</v>
      </c>
      <c r="JA15" s="151" t="e">
        <f t="shared" ref="JA15:JA16" si="91">PRODUCT(IV15:IZ15)</f>
        <v>#N/A</v>
      </c>
      <c r="JB15" s="157">
        <f t="shared" ref="JB15:JB16" si="92">ROUND(IT15,0)</f>
        <v>0</v>
      </c>
      <c r="JC15" s="153">
        <f t="shared" ref="JC15:JC16" si="93">IT15-JB15</f>
        <v>0</v>
      </c>
      <c r="JF15" s="288"/>
      <c r="JG15" s="293"/>
      <c r="JH15" s="295"/>
      <c r="JI15" s="295"/>
      <c r="JJ15" s="765"/>
      <c r="JK15" s="766"/>
      <c r="JL15" s="767" t="e">
        <f>JL14/JK50</f>
        <v>#DIV/0!</v>
      </c>
      <c r="JM15" s="88" t="e">
        <f>IF(EXACT(VLOOKUP(JF15,OFERTA_0,2,FALSE),JG15),1,0)</f>
        <v>#N/A</v>
      </c>
      <c r="JN15" s="88" t="e">
        <f>IF(EXACT(VLOOKUP(JF15,OFERTA_0,3,FALSE),JH15),1,0)</f>
        <v>#N/A</v>
      </c>
      <c r="JO15" s="151" t="e">
        <f>IF(EXACT(VLOOKUP(JF15,OFERTA_0,4,FALSE),JI15),1,0)</f>
        <v>#N/A</v>
      </c>
      <c r="JP15" s="151">
        <f t="shared" ref="JP15:JP16" si="94">IF(JJ15=0,0,1)</f>
        <v>0</v>
      </c>
      <c r="JQ15" s="151">
        <f t="shared" ref="JQ15:JQ16" si="95">IF(JK15=0,0,1)</f>
        <v>0</v>
      </c>
      <c r="JR15" s="151" t="e">
        <f t="shared" ref="JR15:JR16" si="96">PRODUCT(JM15:JQ15)</f>
        <v>#N/A</v>
      </c>
      <c r="JS15" s="157">
        <f t="shared" ref="JS15:JS16" si="97">ROUND(JK15,0)</f>
        <v>0</v>
      </c>
      <c r="JT15" s="153">
        <f t="shared" ref="JT15:JT16" si="98">JK15-JS15</f>
        <v>0</v>
      </c>
      <c r="JW15" s="288"/>
      <c r="JX15" s="293"/>
      <c r="JY15" s="295"/>
      <c r="JZ15" s="295"/>
      <c r="KA15" s="765"/>
      <c r="KB15" s="766"/>
      <c r="KC15" s="767" t="e">
        <f>KC14/KB50</f>
        <v>#DIV/0!</v>
      </c>
      <c r="KD15" s="88" t="e">
        <f>IF(EXACT(VLOOKUP(JW15,OFERTA_0,2,FALSE),JX15),1,0)</f>
        <v>#N/A</v>
      </c>
      <c r="KE15" s="88" t="e">
        <f>IF(EXACT(VLOOKUP(JW15,OFERTA_0,3,FALSE),JY15),1,0)</f>
        <v>#N/A</v>
      </c>
      <c r="KF15" s="151" t="e">
        <f>IF(EXACT(VLOOKUP(JW15,OFERTA_0,4,FALSE),JZ15),1,0)</f>
        <v>#N/A</v>
      </c>
      <c r="KG15" s="151">
        <f t="shared" ref="KG15:KG16" si="99">IF(KA15=0,0,1)</f>
        <v>0</v>
      </c>
      <c r="KH15" s="151">
        <f t="shared" ref="KH15:KH16" si="100">IF(KB15=0,0,1)</f>
        <v>0</v>
      </c>
      <c r="KI15" s="151" t="e">
        <f t="shared" ref="KI15:KI16" si="101">PRODUCT(KD15:KH15)</f>
        <v>#N/A</v>
      </c>
      <c r="KJ15" s="157">
        <f t="shared" ref="KJ15:KJ16" si="102">ROUND(KB15,0)</f>
        <v>0</v>
      </c>
      <c r="KK15" s="153">
        <f t="shared" ref="KK15:KK16" si="103">KB15-KJ15</f>
        <v>0</v>
      </c>
      <c r="KN15" s="288"/>
      <c r="KO15" s="293"/>
      <c r="KP15" s="295"/>
      <c r="KQ15" s="295"/>
      <c r="KR15" s="765"/>
      <c r="KS15" s="766"/>
      <c r="KT15" s="767" t="e">
        <f>KT14/KS50</f>
        <v>#DIV/0!</v>
      </c>
      <c r="KU15" s="88" t="e">
        <f>IF(EXACT(VLOOKUP(KN15,OFERTA_0,2,FALSE),KO15),1,0)</f>
        <v>#N/A</v>
      </c>
      <c r="KV15" s="88" t="e">
        <f>IF(EXACT(VLOOKUP(KN15,OFERTA_0,3,FALSE),KP15),1,0)</f>
        <v>#N/A</v>
      </c>
      <c r="KW15" s="151" t="e">
        <f>IF(EXACT(VLOOKUP(KN15,OFERTA_0,4,FALSE),KQ15),1,0)</f>
        <v>#N/A</v>
      </c>
      <c r="KX15" s="151">
        <f t="shared" ref="KX15:KX16" si="104">IF(KR15=0,0,1)</f>
        <v>0</v>
      </c>
      <c r="KY15" s="151">
        <f t="shared" ref="KY15:KY16" si="105">IF(KS15=0,0,1)</f>
        <v>0</v>
      </c>
      <c r="KZ15" s="151" t="e">
        <f t="shared" ref="KZ15:KZ16" si="106">PRODUCT(KU15:KY15)</f>
        <v>#N/A</v>
      </c>
      <c r="LA15" s="157">
        <f t="shared" ref="LA15:LA16" si="107">ROUND(KS15,0)</f>
        <v>0</v>
      </c>
      <c r="LB15" s="153">
        <f t="shared" ref="LB15:LB16" si="108">KS15-LA15</f>
        <v>0</v>
      </c>
      <c r="LE15" s="288"/>
      <c r="LF15" s="293"/>
      <c r="LG15" s="295"/>
      <c r="LH15" s="295"/>
      <c r="LI15" s="765"/>
      <c r="LJ15" s="766"/>
      <c r="LK15" s="767" t="e">
        <f>LK14/LJ50</f>
        <v>#DIV/0!</v>
      </c>
      <c r="LL15" s="88" t="e">
        <f>IF(EXACT(VLOOKUP(LE15,OFERTA_0,2,FALSE),LF15),1,0)</f>
        <v>#N/A</v>
      </c>
      <c r="LM15" s="88" t="e">
        <f>IF(EXACT(VLOOKUP(LE15,OFERTA_0,3,FALSE),LG15),1,0)</f>
        <v>#N/A</v>
      </c>
      <c r="LN15" s="151" t="e">
        <f>IF(EXACT(VLOOKUP(LE15,OFERTA_0,4,FALSE),LH15),1,0)</f>
        <v>#N/A</v>
      </c>
      <c r="LO15" s="151">
        <f t="shared" ref="LO15:LO16" si="109">IF(LI15=0,0,1)</f>
        <v>0</v>
      </c>
      <c r="LP15" s="151">
        <f t="shared" ref="LP15:LP16" si="110">IF(LJ15=0,0,1)</f>
        <v>0</v>
      </c>
      <c r="LQ15" s="151" t="e">
        <f t="shared" ref="LQ15:LQ16" si="111">PRODUCT(LL15:LP15)</f>
        <v>#N/A</v>
      </c>
      <c r="LR15" s="157">
        <f t="shared" ref="LR15:LR16" si="112">ROUND(LJ15,0)</f>
        <v>0</v>
      </c>
      <c r="LS15" s="153">
        <f t="shared" ref="LS15:LS16" si="113">LJ15-LR15</f>
        <v>0</v>
      </c>
      <c r="LV15" s="288"/>
      <c r="LW15" s="293"/>
      <c r="LX15" s="295"/>
      <c r="LY15" s="295"/>
      <c r="LZ15" s="765"/>
      <c r="MA15" s="766"/>
      <c r="MB15" s="767" t="e">
        <f>MB14/MA50</f>
        <v>#DIV/0!</v>
      </c>
      <c r="MC15" s="88" t="e">
        <f>IF(EXACT(VLOOKUP(LV15,OFERTA_0,2,FALSE),LW15),1,0)</f>
        <v>#N/A</v>
      </c>
      <c r="MD15" s="88" t="e">
        <f>IF(EXACT(VLOOKUP(LV15,OFERTA_0,3,FALSE),LX15),1,0)</f>
        <v>#N/A</v>
      </c>
      <c r="ME15" s="151" t="e">
        <f>IF(EXACT(VLOOKUP(LV15,OFERTA_0,4,FALSE),LY15),1,0)</f>
        <v>#N/A</v>
      </c>
      <c r="MF15" s="151">
        <f t="shared" ref="MF15:MF16" si="114">IF(LZ15=0,0,1)</f>
        <v>0</v>
      </c>
      <c r="MG15" s="151">
        <f t="shared" ref="MG15:MG16" si="115">IF(MA15=0,0,1)</f>
        <v>0</v>
      </c>
      <c r="MH15" s="151" t="e">
        <f t="shared" ref="MH15:MH16" si="116">PRODUCT(MC15:MG15)</f>
        <v>#N/A</v>
      </c>
      <c r="MI15" s="157">
        <f t="shared" ref="MI15:MI16" si="117">ROUND(MA15,0)</f>
        <v>0</v>
      </c>
      <c r="MJ15" s="153">
        <f t="shared" ref="MJ15:MJ16" si="118">MA15-MI15</f>
        <v>0</v>
      </c>
      <c r="MM15" s="205"/>
      <c r="MN15" s="780"/>
      <c r="MO15" s="781"/>
      <c r="MP15" s="782"/>
      <c r="MQ15" s="783"/>
      <c r="MR15" s="784"/>
      <c r="MS15" s="784"/>
      <c r="MT15" s="88" t="e">
        <f>IF(EXACT(VLOOKUP(MM15,OFERTA_0,2,FALSE),MN15),1,0)</f>
        <v>#N/A</v>
      </c>
      <c r="MU15" s="88" t="e">
        <f>IF(EXACT(VLOOKUP(MM15,OFERTA_0,3,FALSE),MO15),1,0)</f>
        <v>#N/A</v>
      </c>
      <c r="MV15" s="151" t="e">
        <f>IF(EXACT(VLOOKUP(MM15,OFERTA_0,4,FALSE),MP15),1,0)</f>
        <v>#N/A</v>
      </c>
      <c r="MW15" s="151">
        <f t="shared" ref="MW15:MW16" si="119">IF(MQ15=0,0,1)</f>
        <v>0</v>
      </c>
      <c r="MX15" s="151">
        <f t="shared" ref="MX15:MX16" si="120">IF(MR15=0,0,1)</f>
        <v>0</v>
      </c>
      <c r="MY15" s="151" t="e">
        <f t="shared" ref="MY15:MY16" si="121">PRODUCT(MT15:MX15)</f>
        <v>#N/A</v>
      </c>
      <c r="MZ15" s="157">
        <f t="shared" ref="MZ15:MZ16" si="122">ROUND(MR15,0)</f>
        <v>0</v>
      </c>
      <c r="NA15" s="153">
        <f t="shared" ref="NA15:NA16" si="123">MR15-MZ15</f>
        <v>0</v>
      </c>
      <c r="ND15" s="205"/>
      <c r="NE15" s="780"/>
      <c r="NF15" s="781"/>
      <c r="NG15" s="782"/>
      <c r="NH15" s="783"/>
      <c r="NI15" s="784"/>
      <c r="NJ15" s="784"/>
      <c r="NK15" s="88" t="e">
        <f>IF(EXACT(VLOOKUP(ND15,OFERTA_0,2,FALSE),NE15),1,0)</f>
        <v>#N/A</v>
      </c>
      <c r="NL15" s="88" t="e">
        <f>IF(EXACT(VLOOKUP(ND15,OFERTA_0,3,FALSE),NF15),1,0)</f>
        <v>#N/A</v>
      </c>
      <c r="NM15" s="151" t="e">
        <f>IF(EXACT(VLOOKUP(ND15,OFERTA_0,4,FALSE),NG15),1,0)</f>
        <v>#N/A</v>
      </c>
      <c r="NN15" s="151">
        <f t="shared" ref="NN15:NN16" si="124">IF(NH15=0,0,1)</f>
        <v>0</v>
      </c>
      <c r="NO15" s="151">
        <f t="shared" ref="NO15:NO16" si="125">IF(NI15=0,0,1)</f>
        <v>0</v>
      </c>
      <c r="NP15" s="151" t="e">
        <f t="shared" ref="NP15:NP16" si="126">PRODUCT(NK15:NO15)</f>
        <v>#N/A</v>
      </c>
      <c r="NQ15" s="157">
        <f t="shared" ref="NQ15:NQ16" si="127">ROUND(NI15,0)</f>
        <v>0</v>
      </c>
      <c r="NR15" s="153">
        <f t="shared" ref="NR15:NR16" si="128">NI15-NQ15</f>
        <v>0</v>
      </c>
      <c r="NU15" s="205"/>
      <c r="NV15" s="780"/>
      <c r="NW15" s="781"/>
      <c r="NX15" s="782"/>
      <c r="NY15" s="783"/>
      <c r="NZ15" s="784"/>
      <c r="OA15" s="784"/>
      <c r="OB15" s="88" t="e">
        <f>IF(EXACT(VLOOKUP(NU15,OFERTA_0,2,FALSE),NV15),1,0)</f>
        <v>#N/A</v>
      </c>
      <c r="OC15" s="88" t="e">
        <f>IF(EXACT(VLOOKUP(NU15,OFERTA_0,3,FALSE),NW15),1,0)</f>
        <v>#N/A</v>
      </c>
      <c r="OD15" s="151" t="e">
        <f>IF(EXACT(VLOOKUP(NU15,OFERTA_0,4,FALSE),NX15),1,0)</f>
        <v>#N/A</v>
      </c>
      <c r="OE15" s="151">
        <f t="shared" ref="OE15:OE16" si="129">IF(NY15=0,0,1)</f>
        <v>0</v>
      </c>
      <c r="OF15" s="151">
        <f t="shared" ref="OF15:OF16" si="130">IF(NZ15=0,0,1)</f>
        <v>0</v>
      </c>
      <c r="OG15" s="151" t="e">
        <f t="shared" ref="OG15:OG16" si="131">PRODUCT(OB15:OF15)</f>
        <v>#N/A</v>
      </c>
      <c r="OH15" s="157">
        <f t="shared" ref="OH15:OH16" si="132">ROUND(NZ15,0)</f>
        <v>0</v>
      </c>
      <c r="OI15" s="153">
        <f t="shared" ref="OI15:OI16" si="133">NZ15-OH15</f>
        <v>0</v>
      </c>
      <c r="OL15" s="205"/>
      <c r="OM15" s="780"/>
      <c r="ON15" s="781"/>
      <c r="OO15" s="782"/>
      <c r="OP15" s="783"/>
      <c r="OQ15" s="784"/>
      <c r="OR15" s="784"/>
      <c r="OS15" s="88" t="e">
        <f>IF(EXACT(VLOOKUP(OL15,OFERTA_0,2,FALSE),OM15),1,0)</f>
        <v>#N/A</v>
      </c>
      <c r="OT15" s="88" t="e">
        <f>IF(EXACT(VLOOKUP(OL15,OFERTA_0,3,FALSE),ON15),1,0)</f>
        <v>#N/A</v>
      </c>
      <c r="OU15" s="151" t="e">
        <f>IF(EXACT(VLOOKUP(OL15,OFERTA_0,4,FALSE),OO15),1,0)</f>
        <v>#N/A</v>
      </c>
      <c r="OV15" s="151">
        <f t="shared" ref="OV15:OV16" si="134">IF(OP15=0,0,1)</f>
        <v>0</v>
      </c>
      <c r="OW15" s="151">
        <f t="shared" ref="OW15:OW16" si="135">IF(OQ15=0,0,1)</f>
        <v>0</v>
      </c>
      <c r="OX15" s="151" t="e">
        <f t="shared" ref="OX15:OX16" si="136">PRODUCT(OS15:OW15)</f>
        <v>#N/A</v>
      </c>
      <c r="OY15" s="157">
        <f t="shared" ref="OY15:OY16" si="137">ROUND(OQ15,0)</f>
        <v>0</v>
      </c>
      <c r="OZ15" s="153">
        <f t="shared" ref="OZ15:OZ16" si="138">OQ15-OY15</f>
        <v>0</v>
      </c>
      <c r="PC15" s="205"/>
      <c r="PD15" s="780"/>
      <c r="PE15" s="781"/>
      <c r="PF15" s="782"/>
      <c r="PG15" s="783"/>
      <c r="PH15" s="784"/>
      <c r="PI15" s="784"/>
      <c r="PJ15" s="88" t="e">
        <f>IF(EXACT(VLOOKUP(PC15,OFERTA_0,2,FALSE),PD15),1,0)</f>
        <v>#N/A</v>
      </c>
      <c r="PK15" s="88" t="e">
        <f>IF(EXACT(VLOOKUP(PC15,OFERTA_0,3,FALSE),PE15),1,0)</f>
        <v>#N/A</v>
      </c>
      <c r="PL15" s="151" t="e">
        <f>IF(EXACT(VLOOKUP(PC15,OFERTA_0,4,FALSE),PF15),1,0)</f>
        <v>#N/A</v>
      </c>
      <c r="PM15" s="151">
        <f t="shared" ref="PM15:PM16" si="139">IF(PG15=0,0,1)</f>
        <v>0</v>
      </c>
      <c r="PN15" s="151">
        <f t="shared" ref="PN15:PN16" si="140">IF(PH15=0,0,1)</f>
        <v>0</v>
      </c>
      <c r="PO15" s="151" t="e">
        <f t="shared" ref="PO15:PO16" si="141">PRODUCT(PJ15:PN15)</f>
        <v>#N/A</v>
      </c>
      <c r="PP15" s="157">
        <f t="shared" ref="PP15:PP16" si="142">ROUND(PH15,0)</f>
        <v>0</v>
      </c>
      <c r="PQ15" s="153">
        <f t="shared" ref="PQ15:PQ16" si="143">PH15-PP15</f>
        <v>0</v>
      </c>
      <c r="PT15" s="205"/>
      <c r="PU15" s="780"/>
      <c r="PV15" s="781"/>
      <c r="PW15" s="782"/>
      <c r="PX15" s="783"/>
      <c r="PY15" s="784"/>
      <c r="PZ15" s="784"/>
      <c r="QA15" s="88" t="e">
        <f>IF(EXACT(VLOOKUP(PT15,OFERTA_0,2,FALSE),PU15),1,0)</f>
        <v>#N/A</v>
      </c>
      <c r="QB15" s="88" t="e">
        <f>IF(EXACT(VLOOKUP(PT15,OFERTA_0,3,FALSE),PV15),1,0)</f>
        <v>#N/A</v>
      </c>
      <c r="QC15" s="151" t="e">
        <f>IF(EXACT(VLOOKUP(PT15,OFERTA_0,4,FALSE),PW15),1,0)</f>
        <v>#N/A</v>
      </c>
      <c r="QD15" s="151">
        <f t="shared" ref="QD15:QD16" si="144">IF(PX15=0,0,1)</f>
        <v>0</v>
      </c>
      <c r="QE15" s="151">
        <f t="shared" ref="QE15:QE16" si="145">IF(PY15=0,0,1)</f>
        <v>0</v>
      </c>
      <c r="QF15" s="151" t="e">
        <f t="shared" ref="QF15:QF16" si="146">PRODUCT(QA15:QE15)</f>
        <v>#N/A</v>
      </c>
      <c r="QG15" s="157">
        <f t="shared" ref="QG15:QG16" si="147">ROUND(PY15,0)</f>
        <v>0</v>
      </c>
      <c r="QH15" s="153">
        <f t="shared" ref="QH15:QH16" si="148">PY15-QG15</f>
        <v>0</v>
      </c>
      <c r="QK15" s="205"/>
      <c r="QL15" s="780"/>
      <c r="QM15" s="781"/>
      <c r="QN15" s="782"/>
      <c r="QO15" s="783"/>
      <c r="QP15" s="784"/>
      <c r="QQ15" s="784"/>
      <c r="QR15" s="88" t="e">
        <f>IF(EXACT(VLOOKUP(QK15,OFERTA_0,2,FALSE),QL15),1,0)</f>
        <v>#N/A</v>
      </c>
      <c r="QS15" s="88" t="e">
        <f>IF(EXACT(VLOOKUP(QK15,OFERTA_0,3,FALSE),QM15),1,0)</f>
        <v>#N/A</v>
      </c>
      <c r="QT15" s="151" t="e">
        <f>IF(EXACT(VLOOKUP(QK15,OFERTA_0,4,FALSE),QN15),1,0)</f>
        <v>#N/A</v>
      </c>
      <c r="QU15" s="151">
        <f t="shared" ref="QU15:QU16" si="149">IF(QO15=0,0,1)</f>
        <v>0</v>
      </c>
      <c r="QV15" s="151">
        <f t="shared" ref="QV15:QV16" si="150">IF(QP15=0,0,1)</f>
        <v>0</v>
      </c>
      <c r="QW15" s="151" t="e">
        <f t="shared" ref="QW15:QW16" si="151">PRODUCT(QR15:QV15)</f>
        <v>#N/A</v>
      </c>
      <c r="QX15" s="157">
        <f t="shared" ref="QX15:QX16" si="152">ROUND(QP15,0)</f>
        <v>0</v>
      </c>
      <c r="QY15" s="153">
        <f t="shared" ref="QY15:QY16" si="153">QP15-QX15</f>
        <v>0</v>
      </c>
      <c r="RB15" s="205"/>
      <c r="RC15" s="780"/>
      <c r="RD15" s="781"/>
      <c r="RE15" s="782"/>
      <c r="RF15" s="783"/>
      <c r="RG15" s="784"/>
      <c r="RH15" s="784"/>
      <c r="RI15" s="88" t="e">
        <f>IF(EXACT(VLOOKUP(RB15,OFERTA_0,2,FALSE),RC15),1,0)</f>
        <v>#N/A</v>
      </c>
      <c r="RJ15" s="88" t="e">
        <f>IF(EXACT(VLOOKUP(RB15,OFERTA_0,3,FALSE),RD15),1,0)</f>
        <v>#N/A</v>
      </c>
      <c r="RK15" s="151" t="e">
        <f>IF(EXACT(VLOOKUP(RB15,OFERTA_0,4,FALSE),RE15),1,0)</f>
        <v>#N/A</v>
      </c>
      <c r="RL15" s="151">
        <f t="shared" ref="RL15:RL16" si="154">IF(RF15=0,0,1)</f>
        <v>0</v>
      </c>
      <c r="RM15" s="151">
        <f t="shared" ref="RM15:RM16" si="155">IF(RG15=0,0,1)</f>
        <v>0</v>
      </c>
      <c r="RN15" s="151" t="e">
        <f t="shared" ref="RN15:RN16" si="156">PRODUCT(RI15:RM15)</f>
        <v>#N/A</v>
      </c>
      <c r="RO15" s="157">
        <f t="shared" ref="RO15:RO16" si="157">ROUND(RG15,0)</f>
        <v>0</v>
      </c>
      <c r="RP15" s="153">
        <f t="shared" ref="RP15:RP16" si="158">RG15-RO15</f>
        <v>0</v>
      </c>
      <c r="RS15" s="205"/>
      <c r="RT15" s="780"/>
      <c r="RU15" s="781"/>
      <c r="RV15" s="782"/>
      <c r="RW15" s="783"/>
      <c r="RX15" s="784"/>
      <c r="RY15" s="784"/>
      <c r="RZ15" s="88" t="e">
        <f>IF(EXACT(VLOOKUP(RS15,OFERTA_0,2,FALSE),RT15),1,0)</f>
        <v>#N/A</v>
      </c>
      <c r="SA15" s="88" t="e">
        <f>IF(EXACT(VLOOKUP(RS15,OFERTA_0,3,FALSE),RU15),1,0)</f>
        <v>#N/A</v>
      </c>
      <c r="SB15" s="151" t="e">
        <f>IF(EXACT(VLOOKUP(RS15,OFERTA_0,4,FALSE),RV15),1,0)</f>
        <v>#N/A</v>
      </c>
      <c r="SC15" s="151">
        <f t="shared" ref="SC15:SC16" si="159">IF(RW15=0,0,1)</f>
        <v>0</v>
      </c>
      <c r="SD15" s="151">
        <f t="shared" ref="SD15:SD16" si="160">IF(RX15=0,0,1)</f>
        <v>0</v>
      </c>
      <c r="SE15" s="151" t="e">
        <f t="shared" ref="SE15:SE16" si="161">PRODUCT(RZ15:SD15)</f>
        <v>#N/A</v>
      </c>
      <c r="SF15" s="157">
        <f t="shared" ref="SF15:SF16" si="162">ROUND(RX15,0)</f>
        <v>0</v>
      </c>
      <c r="SG15" s="153">
        <f t="shared" ref="SG15:SG16" si="163">RX15-SF15</f>
        <v>0</v>
      </c>
      <c r="SJ15" s="205"/>
      <c r="SK15" s="780"/>
      <c r="SL15" s="781"/>
      <c r="SM15" s="782"/>
      <c r="SN15" s="783"/>
      <c r="SO15" s="784"/>
      <c r="SP15" s="784"/>
      <c r="SQ15" s="88" t="e">
        <f>IF(EXACT(VLOOKUP(SJ15,OFERTA_0,2,FALSE),SK15),1,0)</f>
        <v>#N/A</v>
      </c>
      <c r="SR15" s="88" t="e">
        <f>IF(EXACT(VLOOKUP(SJ15,OFERTA_0,3,FALSE),SL15),1,0)</f>
        <v>#N/A</v>
      </c>
      <c r="SS15" s="151" t="e">
        <f>IF(EXACT(VLOOKUP(SJ15,OFERTA_0,4,FALSE),SM15),1,0)</f>
        <v>#N/A</v>
      </c>
      <c r="ST15" s="151">
        <f t="shared" ref="ST15:ST16" si="164">IF(SN15=0,0,1)</f>
        <v>0</v>
      </c>
      <c r="SU15" s="151">
        <f t="shared" ref="SU15:SU16" si="165">IF(SO15=0,0,1)</f>
        <v>0</v>
      </c>
      <c r="SV15" s="151" t="e">
        <f t="shared" ref="SV15:SV16" si="166">PRODUCT(SQ15:SU15)</f>
        <v>#N/A</v>
      </c>
      <c r="SW15" s="157">
        <f t="shared" ref="SW15:SW16" si="167">ROUND(SO15,0)</f>
        <v>0</v>
      </c>
      <c r="SX15" s="153">
        <f t="shared" ref="SX15:SX16" si="168">SO15-SW15</f>
        <v>0</v>
      </c>
    </row>
    <row r="16" spans="2:518" ht="35.25" thickTop="1" thickBot="1">
      <c r="B16" s="288" t="s">
        <v>270</v>
      </c>
      <c r="C16" s="293" t="s">
        <v>304</v>
      </c>
      <c r="D16" s="295" t="s">
        <v>136</v>
      </c>
      <c r="E16" s="295">
        <v>2</v>
      </c>
      <c r="F16" s="765">
        <v>0</v>
      </c>
      <c r="G16" s="766">
        <v>0</v>
      </c>
      <c r="H16" s="785"/>
      <c r="K16" s="288" t="s">
        <v>270</v>
      </c>
      <c r="L16" s="293" t="s">
        <v>304</v>
      </c>
      <c r="M16" s="295" t="s">
        <v>136</v>
      </c>
      <c r="N16" s="295">
        <v>2</v>
      </c>
      <c r="O16" s="765">
        <v>333450</v>
      </c>
      <c r="P16" s="766">
        <f t="shared" si="0"/>
        <v>666900</v>
      </c>
      <c r="Q16" s="785"/>
      <c r="R16" s="88">
        <f t="shared" si="1"/>
        <v>1</v>
      </c>
      <c r="S16" s="88">
        <f t="shared" si="2"/>
        <v>1</v>
      </c>
      <c r="T16" s="151">
        <f t="shared" si="3"/>
        <v>1</v>
      </c>
      <c r="U16" s="151">
        <f t="shared" ref="U16:U49" si="169">IF(O16=0,0,1)</f>
        <v>1</v>
      </c>
      <c r="V16" s="151">
        <f t="shared" ref="V16:V49" si="170">IF(P16=0,0,1)</f>
        <v>1</v>
      </c>
      <c r="W16" s="151">
        <f t="shared" ref="W16:W49" si="171">PRODUCT(R16:V16)</f>
        <v>1</v>
      </c>
      <c r="X16" s="157">
        <f t="shared" ref="X16:X49" si="172">ROUND(P16,0)</f>
        <v>666900</v>
      </c>
      <c r="Y16" s="153">
        <f t="shared" ref="Y16:Y49" si="173">P16-X16</f>
        <v>0</v>
      </c>
      <c r="Z16" s="101"/>
      <c r="AA16" s="101"/>
      <c r="AB16" s="786" t="s">
        <v>270</v>
      </c>
      <c r="AC16" s="787" t="s">
        <v>304</v>
      </c>
      <c r="AD16" s="788" t="s">
        <v>136</v>
      </c>
      <c r="AE16" s="788">
        <v>2</v>
      </c>
      <c r="AF16" s="789">
        <v>467218.1</v>
      </c>
      <c r="AG16" s="790">
        <f t="shared" si="9"/>
        <v>934436.2</v>
      </c>
      <c r="AH16" s="785"/>
      <c r="AI16" s="88">
        <f t="shared" si="10"/>
        <v>1</v>
      </c>
      <c r="AJ16" s="88">
        <f t="shared" si="11"/>
        <v>1</v>
      </c>
      <c r="AK16" s="151">
        <f t="shared" si="12"/>
        <v>1</v>
      </c>
      <c r="AL16" s="151">
        <f t="shared" ref="AL16:AL49" si="174">IF(AF16=0,0,1)</f>
        <v>1</v>
      </c>
      <c r="AM16" s="151">
        <f t="shared" ref="AM16:AM49" si="175">IF(AG16=0,0,1)</f>
        <v>1</v>
      </c>
      <c r="AN16" s="151">
        <f t="shared" ref="AN16:AN49" si="176">PRODUCT(AI16:AM16)</f>
        <v>1</v>
      </c>
      <c r="AO16" s="157">
        <f t="shared" ref="AO16:AO49" si="177">ROUND(AG16,0)</f>
        <v>934436</v>
      </c>
      <c r="AP16" s="153">
        <f t="shared" ref="AP16:AP49" si="178">AG16-AO16</f>
        <v>0.19999999995343387</v>
      </c>
      <c r="AQ16" s="101"/>
      <c r="AR16" s="101"/>
      <c r="AS16" s="288" t="s">
        <v>270</v>
      </c>
      <c r="AT16" s="293" t="s">
        <v>304</v>
      </c>
      <c r="AU16" s="295" t="s">
        <v>136</v>
      </c>
      <c r="AV16" s="295">
        <v>2</v>
      </c>
      <c r="AW16" s="765">
        <v>408702</v>
      </c>
      <c r="AX16" s="766">
        <f t="shared" si="18"/>
        <v>817404</v>
      </c>
      <c r="AY16" s="785"/>
      <c r="AZ16" s="88">
        <f t="shared" si="19"/>
        <v>1</v>
      </c>
      <c r="BA16" s="88">
        <f t="shared" si="20"/>
        <v>1</v>
      </c>
      <c r="BB16" s="151">
        <f t="shared" si="21"/>
        <v>1</v>
      </c>
      <c r="BC16" s="151">
        <f t="shared" ref="BC16:BC49" si="179">IF(AW16=0,0,1)</f>
        <v>1</v>
      </c>
      <c r="BD16" s="151">
        <f t="shared" ref="BD16:BD49" si="180">IF(AX16=0,0,1)</f>
        <v>1</v>
      </c>
      <c r="BE16" s="151">
        <f t="shared" ref="BE16:BE49" si="181">PRODUCT(AZ16:BD16)</f>
        <v>1</v>
      </c>
      <c r="BF16" s="157">
        <f t="shared" ref="BF16:BF49" si="182">ROUND(AX16,0)</f>
        <v>817404</v>
      </c>
      <c r="BG16" s="153">
        <f t="shared" ref="BG16:BG49" si="183">AX16-BF16</f>
        <v>0</v>
      </c>
      <c r="BJ16" s="288" t="s">
        <v>270</v>
      </c>
      <c r="BK16" s="293" t="s">
        <v>304</v>
      </c>
      <c r="BL16" s="295" t="s">
        <v>136</v>
      </c>
      <c r="BM16" s="295">
        <v>2</v>
      </c>
      <c r="BN16" s="765">
        <v>330056</v>
      </c>
      <c r="BO16" s="766">
        <f t="shared" si="27"/>
        <v>660112</v>
      </c>
      <c r="BP16" s="785"/>
      <c r="BQ16" s="88">
        <f t="shared" si="28"/>
        <v>1</v>
      </c>
      <c r="BR16" s="88">
        <f t="shared" si="29"/>
        <v>1</v>
      </c>
      <c r="BS16" s="151">
        <f t="shared" si="30"/>
        <v>1</v>
      </c>
      <c r="BT16" s="151">
        <f t="shared" ref="BT16:BT49" si="184">IF(BN16=0,0,1)</f>
        <v>1</v>
      </c>
      <c r="BU16" s="151">
        <f t="shared" ref="BU16:BU49" si="185">IF(BO16=0,0,1)</f>
        <v>1</v>
      </c>
      <c r="BV16" s="151">
        <f t="shared" ref="BV16:BV49" si="186">PRODUCT(BQ16:BU16)</f>
        <v>1</v>
      </c>
      <c r="BW16" s="157">
        <f t="shared" ref="BW16:BW49" si="187">ROUND(BO16,0)</f>
        <v>660112</v>
      </c>
      <c r="BX16" s="153">
        <f t="shared" ref="BX16:BX49" si="188">BO16-BW16</f>
        <v>0</v>
      </c>
      <c r="CA16" s="773" t="s">
        <v>424</v>
      </c>
      <c r="CB16" s="774" t="s">
        <v>425</v>
      </c>
      <c r="CC16" s="775" t="s">
        <v>423</v>
      </c>
      <c r="CD16" s="776">
        <v>2</v>
      </c>
      <c r="CE16" s="777">
        <v>237358</v>
      </c>
      <c r="CF16" s="778">
        <v>474716</v>
      </c>
      <c r="CG16" s="791"/>
      <c r="CH16" s="88">
        <f t="shared" si="36"/>
        <v>0</v>
      </c>
      <c r="CI16" s="88">
        <f t="shared" si="37"/>
        <v>1</v>
      </c>
      <c r="CJ16" s="151">
        <f t="shared" si="38"/>
        <v>1</v>
      </c>
      <c r="CK16" s="151">
        <f t="shared" ref="CK16:CK50" si="189">IF(CE16=0,0,1)</f>
        <v>1</v>
      </c>
      <c r="CL16" s="151">
        <f t="shared" ref="CL16:CL50" si="190">IF(CF16=0,0,1)</f>
        <v>1</v>
      </c>
      <c r="CM16" s="151">
        <f t="shared" ref="CM16:CM50" si="191">PRODUCT(CH16:CL16)</f>
        <v>0</v>
      </c>
      <c r="CN16" s="157">
        <f t="shared" ref="CN16:CN50" si="192">ROUND(CF16,0)</f>
        <v>474716</v>
      </c>
      <c r="CO16" s="153">
        <f t="shared" ref="CO16:CO50" si="193">CF16-CN16</f>
        <v>0</v>
      </c>
      <c r="CR16" s="288"/>
      <c r="CS16" s="293"/>
      <c r="CT16" s="295"/>
      <c r="CU16" s="295"/>
      <c r="CV16" s="765"/>
      <c r="CW16" s="766"/>
      <c r="CX16" s="785"/>
      <c r="CY16" s="88" t="e">
        <f>IF(EXACT(VLOOKUP(CR16,OFERTA_0,2,FALSE),CS16),1,0)</f>
        <v>#N/A</v>
      </c>
      <c r="CZ16" s="88" t="e">
        <f>IF(EXACT(VLOOKUP(CR16,OFERTA_0,3,FALSE),CT16),1,0)</f>
        <v>#N/A</v>
      </c>
      <c r="DA16" s="151" t="e">
        <f>IF(EXACT(VLOOKUP(CR16,OFERTA_0,4,FALSE),CU16),1,0)</f>
        <v>#N/A</v>
      </c>
      <c r="DB16" s="151">
        <f t="shared" si="44"/>
        <v>0</v>
      </c>
      <c r="DC16" s="151">
        <f t="shared" si="45"/>
        <v>0</v>
      </c>
      <c r="DD16" s="151" t="e">
        <f t="shared" si="46"/>
        <v>#N/A</v>
      </c>
      <c r="DE16" s="157">
        <f t="shared" si="47"/>
        <v>0</v>
      </c>
      <c r="DF16" s="153">
        <f t="shared" si="48"/>
        <v>0</v>
      </c>
      <c r="DI16" s="288"/>
      <c r="DJ16" s="293"/>
      <c r="DK16" s="295"/>
      <c r="DL16" s="295"/>
      <c r="DM16" s="765"/>
      <c r="DN16" s="766"/>
      <c r="DO16" s="785"/>
      <c r="DP16" s="88" t="e">
        <f>IF(EXACT(VLOOKUP(DI16,OFERTA_0,2,FALSE),DJ16),1,0)</f>
        <v>#N/A</v>
      </c>
      <c r="DQ16" s="88" t="e">
        <f>IF(EXACT(VLOOKUP(DI16,OFERTA_0,3,FALSE),DK16),1,0)</f>
        <v>#N/A</v>
      </c>
      <c r="DR16" s="151" t="e">
        <f>IF(EXACT(VLOOKUP(DI16,OFERTA_0,4,FALSE),DL16),1,0)</f>
        <v>#N/A</v>
      </c>
      <c r="DS16" s="151">
        <f t="shared" si="49"/>
        <v>0</v>
      </c>
      <c r="DT16" s="151">
        <f t="shared" si="50"/>
        <v>0</v>
      </c>
      <c r="DU16" s="151" t="e">
        <f t="shared" si="51"/>
        <v>#N/A</v>
      </c>
      <c r="DV16" s="157">
        <f t="shared" si="52"/>
        <v>0</v>
      </c>
      <c r="DW16" s="153">
        <f t="shared" si="53"/>
        <v>0</v>
      </c>
      <c r="DZ16" s="288"/>
      <c r="EA16" s="293"/>
      <c r="EB16" s="295"/>
      <c r="EC16" s="295"/>
      <c r="ED16" s="765"/>
      <c r="EE16" s="766"/>
      <c r="EF16" s="785"/>
      <c r="EG16" s="88" t="e">
        <f>IF(EXACT(VLOOKUP(DZ16,OFERTA_0,2,FALSE),EA16),1,0)</f>
        <v>#N/A</v>
      </c>
      <c r="EH16" s="88" t="e">
        <f>IF(EXACT(VLOOKUP(DZ16,OFERTA_0,3,FALSE),EB16),1,0)</f>
        <v>#N/A</v>
      </c>
      <c r="EI16" s="151" t="e">
        <f>IF(EXACT(VLOOKUP(DZ16,OFERTA_0,4,FALSE),EC16),1,0)</f>
        <v>#N/A</v>
      </c>
      <c r="EJ16" s="151">
        <f t="shared" si="54"/>
        <v>0</v>
      </c>
      <c r="EK16" s="151">
        <f t="shared" si="55"/>
        <v>0</v>
      </c>
      <c r="EL16" s="151" t="e">
        <f t="shared" si="56"/>
        <v>#N/A</v>
      </c>
      <c r="EM16" s="157">
        <f t="shared" si="57"/>
        <v>0</v>
      </c>
      <c r="EN16" s="153">
        <f t="shared" si="58"/>
        <v>0</v>
      </c>
      <c r="EQ16" s="288"/>
      <c r="ER16" s="293"/>
      <c r="ES16" s="295"/>
      <c r="ET16" s="295"/>
      <c r="EU16" s="765"/>
      <c r="EV16" s="766"/>
      <c r="EW16" s="785"/>
      <c r="EX16" s="88" t="e">
        <f>IF(EXACT(VLOOKUP(EQ16,OFERTA_0,2,FALSE),ER16),1,0)</f>
        <v>#N/A</v>
      </c>
      <c r="EY16" s="88" t="e">
        <f>IF(EXACT(VLOOKUP(EQ16,OFERTA_0,3,FALSE),ES16),1,0)</f>
        <v>#N/A</v>
      </c>
      <c r="EZ16" s="151" t="e">
        <f>IF(EXACT(VLOOKUP(EQ16,OFERTA_0,4,FALSE),ET16),1,0)</f>
        <v>#N/A</v>
      </c>
      <c r="FA16" s="151">
        <f t="shared" si="59"/>
        <v>0</v>
      </c>
      <c r="FB16" s="151">
        <f t="shared" si="60"/>
        <v>0</v>
      </c>
      <c r="FC16" s="151" t="e">
        <f t="shared" si="61"/>
        <v>#N/A</v>
      </c>
      <c r="FD16" s="157">
        <f t="shared" si="62"/>
        <v>0</v>
      </c>
      <c r="FE16" s="153">
        <f t="shared" si="63"/>
        <v>0</v>
      </c>
      <c r="FH16" s="288"/>
      <c r="FI16" s="293"/>
      <c r="FJ16" s="295"/>
      <c r="FK16" s="295"/>
      <c r="FL16" s="765"/>
      <c r="FM16" s="766"/>
      <c r="FN16" s="785"/>
      <c r="FO16" s="88" t="e">
        <f>IF(EXACT(VLOOKUP(FH16,OFERTA_0,2,FALSE),FI16),1,0)</f>
        <v>#N/A</v>
      </c>
      <c r="FP16" s="88" t="e">
        <f>IF(EXACT(VLOOKUP(FH16,OFERTA_0,3,FALSE),FJ16),1,0)</f>
        <v>#N/A</v>
      </c>
      <c r="FQ16" s="151" t="e">
        <f>IF(EXACT(VLOOKUP(FH16,OFERTA_0,4,FALSE),FK16),1,0)</f>
        <v>#N/A</v>
      </c>
      <c r="FR16" s="151">
        <f t="shared" si="64"/>
        <v>0</v>
      </c>
      <c r="FS16" s="151">
        <f t="shared" si="65"/>
        <v>0</v>
      </c>
      <c r="FT16" s="151" t="e">
        <f t="shared" si="66"/>
        <v>#N/A</v>
      </c>
      <c r="FU16" s="157">
        <f t="shared" si="67"/>
        <v>0</v>
      </c>
      <c r="FV16" s="153">
        <f t="shared" si="68"/>
        <v>0</v>
      </c>
      <c r="FY16" s="288"/>
      <c r="FZ16" s="293"/>
      <c r="GA16" s="295"/>
      <c r="GB16" s="295"/>
      <c r="GC16" s="765"/>
      <c r="GD16" s="766"/>
      <c r="GE16" s="785"/>
      <c r="GF16" s="88" t="e">
        <f>IF(EXACT(VLOOKUP(FY16,OFERTA_0,2,FALSE),FZ16),1,0)</f>
        <v>#N/A</v>
      </c>
      <c r="GG16" s="88" t="e">
        <f>IF(EXACT(VLOOKUP(FY16,OFERTA_0,3,FALSE),GA16),1,0)</f>
        <v>#N/A</v>
      </c>
      <c r="GH16" s="151" t="e">
        <f>IF(EXACT(VLOOKUP(FY16,OFERTA_0,4,FALSE),GB16),1,0)</f>
        <v>#N/A</v>
      </c>
      <c r="GI16" s="151">
        <f t="shared" si="69"/>
        <v>0</v>
      </c>
      <c r="GJ16" s="151">
        <f t="shared" si="70"/>
        <v>0</v>
      </c>
      <c r="GK16" s="151" t="e">
        <f t="shared" si="71"/>
        <v>#N/A</v>
      </c>
      <c r="GL16" s="157">
        <f t="shared" si="72"/>
        <v>0</v>
      </c>
      <c r="GM16" s="153">
        <f t="shared" si="73"/>
        <v>0</v>
      </c>
      <c r="GP16" s="288"/>
      <c r="GQ16" s="293"/>
      <c r="GR16" s="295"/>
      <c r="GS16" s="295"/>
      <c r="GT16" s="765"/>
      <c r="GU16" s="766"/>
      <c r="GV16" s="785"/>
      <c r="GW16" s="88" t="e">
        <f>IF(EXACT(VLOOKUP(GP16,OFERTA_0,2,FALSE),GQ16),1,0)</f>
        <v>#N/A</v>
      </c>
      <c r="GX16" s="88" t="e">
        <f>IF(EXACT(VLOOKUP(GP16,OFERTA_0,3,FALSE),GR16),1,0)</f>
        <v>#N/A</v>
      </c>
      <c r="GY16" s="151" t="e">
        <f>IF(EXACT(VLOOKUP(GP16,OFERTA_0,4,FALSE),GS16),1,0)</f>
        <v>#N/A</v>
      </c>
      <c r="GZ16" s="151">
        <f t="shared" si="74"/>
        <v>0</v>
      </c>
      <c r="HA16" s="151">
        <f t="shared" si="75"/>
        <v>0</v>
      </c>
      <c r="HB16" s="151" t="e">
        <f t="shared" si="76"/>
        <v>#N/A</v>
      </c>
      <c r="HC16" s="157">
        <f t="shared" si="77"/>
        <v>0</v>
      </c>
      <c r="HD16" s="153">
        <f t="shared" si="78"/>
        <v>0</v>
      </c>
      <c r="HG16" s="288"/>
      <c r="HH16" s="293"/>
      <c r="HI16" s="295"/>
      <c r="HJ16" s="295"/>
      <c r="HK16" s="765"/>
      <c r="HL16" s="766"/>
      <c r="HM16" s="785"/>
      <c r="HN16" s="88" t="e">
        <f>IF(EXACT(VLOOKUP(HG16,OFERTA_0,2,FALSE),HH16),1,0)</f>
        <v>#N/A</v>
      </c>
      <c r="HO16" s="88" t="e">
        <f>IF(EXACT(VLOOKUP(HG16,OFERTA_0,3,FALSE),HI16),1,0)</f>
        <v>#N/A</v>
      </c>
      <c r="HP16" s="151" t="e">
        <f>IF(EXACT(VLOOKUP(HG16,OFERTA_0,4,FALSE),HJ16),1,0)</f>
        <v>#N/A</v>
      </c>
      <c r="HQ16" s="151">
        <f t="shared" si="79"/>
        <v>0</v>
      </c>
      <c r="HR16" s="151">
        <f t="shared" si="80"/>
        <v>0</v>
      </c>
      <c r="HS16" s="151" t="e">
        <f t="shared" si="81"/>
        <v>#N/A</v>
      </c>
      <c r="HT16" s="157">
        <f t="shared" si="82"/>
        <v>0</v>
      </c>
      <c r="HU16" s="153">
        <f t="shared" si="83"/>
        <v>0</v>
      </c>
      <c r="HX16" s="288"/>
      <c r="HY16" s="293"/>
      <c r="HZ16" s="295"/>
      <c r="IA16" s="295"/>
      <c r="IB16" s="765"/>
      <c r="IC16" s="766"/>
      <c r="ID16" s="785"/>
      <c r="IE16" s="88" t="e">
        <f>IF(EXACT(VLOOKUP(HX16,OFERTA_0,2,FALSE),HY16),1,0)</f>
        <v>#N/A</v>
      </c>
      <c r="IF16" s="88" t="e">
        <f>IF(EXACT(VLOOKUP(HX16,OFERTA_0,3,FALSE),HZ16),1,0)</f>
        <v>#N/A</v>
      </c>
      <c r="IG16" s="151" t="e">
        <f>IF(EXACT(VLOOKUP(HX16,OFERTA_0,4,FALSE),IA16),1,0)</f>
        <v>#N/A</v>
      </c>
      <c r="IH16" s="151">
        <f t="shared" si="84"/>
        <v>0</v>
      </c>
      <c r="II16" s="151">
        <f t="shared" si="85"/>
        <v>0</v>
      </c>
      <c r="IJ16" s="151" t="e">
        <f t="shared" si="86"/>
        <v>#N/A</v>
      </c>
      <c r="IK16" s="157">
        <f t="shared" si="87"/>
        <v>0</v>
      </c>
      <c r="IL16" s="153">
        <f t="shared" si="88"/>
        <v>0</v>
      </c>
      <c r="IO16" s="288"/>
      <c r="IP16" s="293"/>
      <c r="IQ16" s="295"/>
      <c r="IR16" s="295"/>
      <c r="IS16" s="765"/>
      <c r="IT16" s="766"/>
      <c r="IU16" s="785"/>
      <c r="IV16" s="88" t="e">
        <f>IF(EXACT(VLOOKUP(IO16,OFERTA_0,2,FALSE),IP16),1,0)</f>
        <v>#N/A</v>
      </c>
      <c r="IW16" s="88" t="e">
        <f>IF(EXACT(VLOOKUP(IO16,OFERTA_0,3,FALSE),IQ16),1,0)</f>
        <v>#N/A</v>
      </c>
      <c r="IX16" s="151" t="e">
        <f>IF(EXACT(VLOOKUP(IO16,OFERTA_0,4,FALSE),IR16),1,0)</f>
        <v>#N/A</v>
      </c>
      <c r="IY16" s="151">
        <f t="shared" si="89"/>
        <v>0</v>
      </c>
      <c r="IZ16" s="151">
        <f t="shared" si="90"/>
        <v>0</v>
      </c>
      <c r="JA16" s="151" t="e">
        <f t="shared" si="91"/>
        <v>#N/A</v>
      </c>
      <c r="JB16" s="157">
        <f t="shared" si="92"/>
        <v>0</v>
      </c>
      <c r="JC16" s="153">
        <f t="shared" si="93"/>
        <v>0</v>
      </c>
      <c r="JF16" s="288"/>
      <c r="JG16" s="293"/>
      <c r="JH16" s="295"/>
      <c r="JI16" s="295"/>
      <c r="JJ16" s="765"/>
      <c r="JK16" s="766"/>
      <c r="JL16" s="785"/>
      <c r="JM16" s="88" t="e">
        <f>IF(EXACT(VLOOKUP(JF16,OFERTA_0,2,FALSE),JG16),1,0)</f>
        <v>#N/A</v>
      </c>
      <c r="JN16" s="88" t="e">
        <f>IF(EXACT(VLOOKUP(JF16,OFERTA_0,3,FALSE),JH16),1,0)</f>
        <v>#N/A</v>
      </c>
      <c r="JO16" s="151" t="e">
        <f>IF(EXACT(VLOOKUP(JF16,OFERTA_0,4,FALSE),JI16),1,0)</f>
        <v>#N/A</v>
      </c>
      <c r="JP16" s="151">
        <f t="shared" si="94"/>
        <v>0</v>
      </c>
      <c r="JQ16" s="151">
        <f t="shared" si="95"/>
        <v>0</v>
      </c>
      <c r="JR16" s="151" t="e">
        <f t="shared" si="96"/>
        <v>#N/A</v>
      </c>
      <c r="JS16" s="157">
        <f t="shared" si="97"/>
        <v>0</v>
      </c>
      <c r="JT16" s="153">
        <f t="shared" si="98"/>
        <v>0</v>
      </c>
      <c r="JW16" s="288"/>
      <c r="JX16" s="293"/>
      <c r="JY16" s="295"/>
      <c r="JZ16" s="295"/>
      <c r="KA16" s="765"/>
      <c r="KB16" s="766"/>
      <c r="KC16" s="785"/>
      <c r="KD16" s="88" t="e">
        <f>IF(EXACT(VLOOKUP(JW16,OFERTA_0,2,FALSE),JX16),1,0)</f>
        <v>#N/A</v>
      </c>
      <c r="KE16" s="88" t="e">
        <f>IF(EXACT(VLOOKUP(JW16,OFERTA_0,3,FALSE),JY16),1,0)</f>
        <v>#N/A</v>
      </c>
      <c r="KF16" s="151" t="e">
        <f>IF(EXACT(VLOOKUP(JW16,OFERTA_0,4,FALSE),JZ16),1,0)</f>
        <v>#N/A</v>
      </c>
      <c r="KG16" s="151">
        <f t="shared" si="99"/>
        <v>0</v>
      </c>
      <c r="KH16" s="151">
        <f t="shared" si="100"/>
        <v>0</v>
      </c>
      <c r="KI16" s="151" t="e">
        <f t="shared" si="101"/>
        <v>#N/A</v>
      </c>
      <c r="KJ16" s="157">
        <f t="shared" si="102"/>
        <v>0</v>
      </c>
      <c r="KK16" s="153">
        <f t="shared" si="103"/>
        <v>0</v>
      </c>
      <c r="KN16" s="288"/>
      <c r="KO16" s="293"/>
      <c r="KP16" s="295"/>
      <c r="KQ16" s="295"/>
      <c r="KR16" s="765"/>
      <c r="KS16" s="766"/>
      <c r="KT16" s="785"/>
      <c r="KU16" s="88" t="e">
        <f>IF(EXACT(VLOOKUP(KN16,OFERTA_0,2,FALSE),KO16),1,0)</f>
        <v>#N/A</v>
      </c>
      <c r="KV16" s="88" t="e">
        <f>IF(EXACT(VLOOKUP(KN16,OFERTA_0,3,FALSE),KP16),1,0)</f>
        <v>#N/A</v>
      </c>
      <c r="KW16" s="151" t="e">
        <f>IF(EXACT(VLOOKUP(KN16,OFERTA_0,4,FALSE),KQ16),1,0)</f>
        <v>#N/A</v>
      </c>
      <c r="KX16" s="151">
        <f t="shared" si="104"/>
        <v>0</v>
      </c>
      <c r="KY16" s="151">
        <f t="shared" si="105"/>
        <v>0</v>
      </c>
      <c r="KZ16" s="151" t="e">
        <f t="shared" si="106"/>
        <v>#N/A</v>
      </c>
      <c r="LA16" s="157">
        <f t="shared" si="107"/>
        <v>0</v>
      </c>
      <c r="LB16" s="153">
        <f t="shared" si="108"/>
        <v>0</v>
      </c>
      <c r="LE16" s="288"/>
      <c r="LF16" s="293"/>
      <c r="LG16" s="295"/>
      <c r="LH16" s="295"/>
      <c r="LI16" s="765"/>
      <c r="LJ16" s="766"/>
      <c r="LK16" s="785"/>
      <c r="LL16" s="88" t="e">
        <f>IF(EXACT(VLOOKUP(LE16,OFERTA_0,2,FALSE),LF16),1,0)</f>
        <v>#N/A</v>
      </c>
      <c r="LM16" s="88" t="e">
        <f>IF(EXACT(VLOOKUP(LE16,OFERTA_0,3,FALSE),LG16),1,0)</f>
        <v>#N/A</v>
      </c>
      <c r="LN16" s="151" t="e">
        <f>IF(EXACT(VLOOKUP(LE16,OFERTA_0,4,FALSE),LH16),1,0)</f>
        <v>#N/A</v>
      </c>
      <c r="LO16" s="151">
        <f t="shared" si="109"/>
        <v>0</v>
      </c>
      <c r="LP16" s="151">
        <f t="shared" si="110"/>
        <v>0</v>
      </c>
      <c r="LQ16" s="151" t="e">
        <f t="shared" si="111"/>
        <v>#N/A</v>
      </c>
      <c r="LR16" s="157">
        <f t="shared" si="112"/>
        <v>0</v>
      </c>
      <c r="LS16" s="153">
        <f t="shared" si="113"/>
        <v>0</v>
      </c>
      <c r="LV16" s="288"/>
      <c r="LW16" s="293"/>
      <c r="LX16" s="295"/>
      <c r="LY16" s="295"/>
      <c r="LZ16" s="765"/>
      <c r="MA16" s="766"/>
      <c r="MB16" s="785"/>
      <c r="MC16" s="88" t="e">
        <f>IF(EXACT(VLOOKUP(LV16,OFERTA_0,2,FALSE),LW16),1,0)</f>
        <v>#N/A</v>
      </c>
      <c r="MD16" s="88" t="e">
        <f>IF(EXACT(VLOOKUP(LV16,OFERTA_0,3,FALSE),LX16),1,0)</f>
        <v>#N/A</v>
      </c>
      <c r="ME16" s="151" t="e">
        <f>IF(EXACT(VLOOKUP(LV16,OFERTA_0,4,FALSE),LY16),1,0)</f>
        <v>#N/A</v>
      </c>
      <c r="MF16" s="151">
        <f t="shared" si="114"/>
        <v>0</v>
      </c>
      <c r="MG16" s="151">
        <f t="shared" si="115"/>
        <v>0</v>
      </c>
      <c r="MH16" s="151" t="e">
        <f t="shared" si="116"/>
        <v>#N/A</v>
      </c>
      <c r="MI16" s="157">
        <f t="shared" si="117"/>
        <v>0</v>
      </c>
      <c r="MJ16" s="153">
        <f t="shared" si="118"/>
        <v>0</v>
      </c>
      <c r="MM16" s="211"/>
      <c r="MN16" s="792"/>
      <c r="MO16" s="781"/>
      <c r="MP16" s="782"/>
      <c r="MQ16" s="783"/>
      <c r="MR16" s="784"/>
      <c r="MS16" s="784"/>
      <c r="MT16" s="88" t="e">
        <f>IF(EXACT(VLOOKUP(MM16,OFERTA_0,2,FALSE),MN16),1,0)</f>
        <v>#N/A</v>
      </c>
      <c r="MU16" s="88" t="e">
        <f>IF(EXACT(VLOOKUP(MM16,OFERTA_0,3,FALSE),MO16),1,0)</f>
        <v>#N/A</v>
      </c>
      <c r="MV16" s="151" t="e">
        <f>IF(EXACT(VLOOKUP(MM16,OFERTA_0,4,FALSE),MP16),1,0)</f>
        <v>#N/A</v>
      </c>
      <c r="MW16" s="151">
        <f t="shared" si="119"/>
        <v>0</v>
      </c>
      <c r="MX16" s="151">
        <f t="shared" si="120"/>
        <v>0</v>
      </c>
      <c r="MY16" s="151" t="e">
        <f t="shared" si="121"/>
        <v>#N/A</v>
      </c>
      <c r="MZ16" s="157">
        <f t="shared" si="122"/>
        <v>0</v>
      </c>
      <c r="NA16" s="153">
        <f t="shared" si="123"/>
        <v>0</v>
      </c>
      <c r="ND16" s="211"/>
      <c r="NE16" s="792"/>
      <c r="NF16" s="781"/>
      <c r="NG16" s="782"/>
      <c r="NH16" s="783"/>
      <c r="NI16" s="784"/>
      <c r="NJ16" s="784"/>
      <c r="NK16" s="88" t="e">
        <f>IF(EXACT(VLOOKUP(ND16,OFERTA_0,2,FALSE),NE16),1,0)</f>
        <v>#N/A</v>
      </c>
      <c r="NL16" s="88" t="e">
        <f>IF(EXACT(VLOOKUP(ND16,OFERTA_0,3,FALSE),NF16),1,0)</f>
        <v>#N/A</v>
      </c>
      <c r="NM16" s="151" t="e">
        <f>IF(EXACT(VLOOKUP(ND16,OFERTA_0,4,FALSE),NG16),1,0)</f>
        <v>#N/A</v>
      </c>
      <c r="NN16" s="151">
        <f t="shared" si="124"/>
        <v>0</v>
      </c>
      <c r="NO16" s="151">
        <f t="shared" si="125"/>
        <v>0</v>
      </c>
      <c r="NP16" s="151" t="e">
        <f t="shared" si="126"/>
        <v>#N/A</v>
      </c>
      <c r="NQ16" s="157">
        <f t="shared" si="127"/>
        <v>0</v>
      </c>
      <c r="NR16" s="153">
        <f t="shared" si="128"/>
        <v>0</v>
      </c>
      <c r="NU16" s="211"/>
      <c r="NV16" s="792"/>
      <c r="NW16" s="781"/>
      <c r="NX16" s="782"/>
      <c r="NY16" s="783"/>
      <c r="NZ16" s="784"/>
      <c r="OA16" s="784"/>
      <c r="OB16" s="88" t="e">
        <f>IF(EXACT(VLOOKUP(NU16,OFERTA_0,2,FALSE),NV16),1,0)</f>
        <v>#N/A</v>
      </c>
      <c r="OC16" s="88" t="e">
        <f>IF(EXACT(VLOOKUP(NU16,OFERTA_0,3,FALSE),NW16),1,0)</f>
        <v>#N/A</v>
      </c>
      <c r="OD16" s="151" t="e">
        <f>IF(EXACT(VLOOKUP(NU16,OFERTA_0,4,FALSE),NX16),1,0)</f>
        <v>#N/A</v>
      </c>
      <c r="OE16" s="151">
        <f t="shared" si="129"/>
        <v>0</v>
      </c>
      <c r="OF16" s="151">
        <f t="shared" si="130"/>
        <v>0</v>
      </c>
      <c r="OG16" s="151" t="e">
        <f t="shared" si="131"/>
        <v>#N/A</v>
      </c>
      <c r="OH16" s="157">
        <f t="shared" si="132"/>
        <v>0</v>
      </c>
      <c r="OI16" s="153">
        <f t="shared" si="133"/>
        <v>0</v>
      </c>
      <c r="OL16" s="211"/>
      <c r="OM16" s="792"/>
      <c r="ON16" s="781"/>
      <c r="OO16" s="782"/>
      <c r="OP16" s="783"/>
      <c r="OQ16" s="784"/>
      <c r="OR16" s="784"/>
      <c r="OS16" s="88" t="e">
        <f>IF(EXACT(VLOOKUP(OL16,OFERTA_0,2,FALSE),OM16),1,0)</f>
        <v>#N/A</v>
      </c>
      <c r="OT16" s="88" t="e">
        <f>IF(EXACT(VLOOKUP(OL16,OFERTA_0,3,FALSE),ON16),1,0)</f>
        <v>#N/A</v>
      </c>
      <c r="OU16" s="151" t="e">
        <f>IF(EXACT(VLOOKUP(OL16,OFERTA_0,4,FALSE),OO16),1,0)</f>
        <v>#N/A</v>
      </c>
      <c r="OV16" s="151">
        <f t="shared" si="134"/>
        <v>0</v>
      </c>
      <c r="OW16" s="151">
        <f t="shared" si="135"/>
        <v>0</v>
      </c>
      <c r="OX16" s="151" t="e">
        <f t="shared" si="136"/>
        <v>#N/A</v>
      </c>
      <c r="OY16" s="157">
        <f t="shared" si="137"/>
        <v>0</v>
      </c>
      <c r="OZ16" s="153">
        <f t="shared" si="138"/>
        <v>0</v>
      </c>
      <c r="PC16" s="211"/>
      <c r="PD16" s="792"/>
      <c r="PE16" s="781"/>
      <c r="PF16" s="782"/>
      <c r="PG16" s="783"/>
      <c r="PH16" s="784"/>
      <c r="PI16" s="784"/>
      <c r="PJ16" s="88" t="e">
        <f>IF(EXACT(VLOOKUP(PC16,OFERTA_0,2,FALSE),PD16),1,0)</f>
        <v>#N/A</v>
      </c>
      <c r="PK16" s="88" t="e">
        <f>IF(EXACT(VLOOKUP(PC16,OFERTA_0,3,FALSE),PE16),1,0)</f>
        <v>#N/A</v>
      </c>
      <c r="PL16" s="151" t="e">
        <f>IF(EXACT(VLOOKUP(PC16,OFERTA_0,4,FALSE),PF16),1,0)</f>
        <v>#N/A</v>
      </c>
      <c r="PM16" s="151">
        <f t="shared" si="139"/>
        <v>0</v>
      </c>
      <c r="PN16" s="151">
        <f t="shared" si="140"/>
        <v>0</v>
      </c>
      <c r="PO16" s="151" t="e">
        <f t="shared" si="141"/>
        <v>#N/A</v>
      </c>
      <c r="PP16" s="157">
        <f t="shared" si="142"/>
        <v>0</v>
      </c>
      <c r="PQ16" s="153">
        <f t="shared" si="143"/>
        <v>0</v>
      </c>
      <c r="PT16" s="211"/>
      <c r="PU16" s="792"/>
      <c r="PV16" s="781"/>
      <c r="PW16" s="782"/>
      <c r="PX16" s="783"/>
      <c r="PY16" s="784"/>
      <c r="PZ16" s="784"/>
      <c r="QA16" s="88" t="e">
        <f>IF(EXACT(VLOOKUP(PT16,OFERTA_0,2,FALSE),PU16),1,0)</f>
        <v>#N/A</v>
      </c>
      <c r="QB16" s="88" t="e">
        <f>IF(EXACT(VLOOKUP(PT16,OFERTA_0,3,FALSE),PV16),1,0)</f>
        <v>#N/A</v>
      </c>
      <c r="QC16" s="151" t="e">
        <f>IF(EXACT(VLOOKUP(PT16,OFERTA_0,4,FALSE),PW16),1,0)</f>
        <v>#N/A</v>
      </c>
      <c r="QD16" s="151">
        <f t="shared" si="144"/>
        <v>0</v>
      </c>
      <c r="QE16" s="151">
        <f t="shared" si="145"/>
        <v>0</v>
      </c>
      <c r="QF16" s="151" t="e">
        <f t="shared" si="146"/>
        <v>#N/A</v>
      </c>
      <c r="QG16" s="157">
        <f t="shared" si="147"/>
        <v>0</v>
      </c>
      <c r="QH16" s="153">
        <f t="shared" si="148"/>
        <v>0</v>
      </c>
      <c r="QK16" s="211"/>
      <c r="QL16" s="792"/>
      <c r="QM16" s="781"/>
      <c r="QN16" s="782"/>
      <c r="QO16" s="783"/>
      <c r="QP16" s="784"/>
      <c r="QQ16" s="784"/>
      <c r="QR16" s="88" t="e">
        <f>IF(EXACT(VLOOKUP(QK16,OFERTA_0,2,FALSE),QL16),1,0)</f>
        <v>#N/A</v>
      </c>
      <c r="QS16" s="88" t="e">
        <f>IF(EXACT(VLOOKUP(QK16,OFERTA_0,3,FALSE),QM16),1,0)</f>
        <v>#N/A</v>
      </c>
      <c r="QT16" s="151" t="e">
        <f>IF(EXACT(VLOOKUP(QK16,OFERTA_0,4,FALSE),QN16),1,0)</f>
        <v>#N/A</v>
      </c>
      <c r="QU16" s="151">
        <f t="shared" si="149"/>
        <v>0</v>
      </c>
      <c r="QV16" s="151">
        <f t="shared" si="150"/>
        <v>0</v>
      </c>
      <c r="QW16" s="151" t="e">
        <f t="shared" si="151"/>
        <v>#N/A</v>
      </c>
      <c r="QX16" s="157">
        <f t="shared" si="152"/>
        <v>0</v>
      </c>
      <c r="QY16" s="153">
        <f t="shared" si="153"/>
        <v>0</v>
      </c>
      <c r="RB16" s="211"/>
      <c r="RC16" s="792"/>
      <c r="RD16" s="781"/>
      <c r="RE16" s="782"/>
      <c r="RF16" s="783"/>
      <c r="RG16" s="784"/>
      <c r="RH16" s="784"/>
      <c r="RI16" s="88" t="e">
        <f>IF(EXACT(VLOOKUP(RB16,OFERTA_0,2,FALSE),RC16),1,0)</f>
        <v>#N/A</v>
      </c>
      <c r="RJ16" s="88" t="e">
        <f>IF(EXACT(VLOOKUP(RB16,OFERTA_0,3,FALSE),RD16),1,0)</f>
        <v>#N/A</v>
      </c>
      <c r="RK16" s="151" t="e">
        <f>IF(EXACT(VLOOKUP(RB16,OFERTA_0,4,FALSE),RE16),1,0)</f>
        <v>#N/A</v>
      </c>
      <c r="RL16" s="151">
        <f t="shared" si="154"/>
        <v>0</v>
      </c>
      <c r="RM16" s="151">
        <f t="shared" si="155"/>
        <v>0</v>
      </c>
      <c r="RN16" s="151" t="e">
        <f t="shared" si="156"/>
        <v>#N/A</v>
      </c>
      <c r="RO16" s="157">
        <f t="shared" si="157"/>
        <v>0</v>
      </c>
      <c r="RP16" s="153">
        <f t="shared" si="158"/>
        <v>0</v>
      </c>
      <c r="RS16" s="211"/>
      <c r="RT16" s="792"/>
      <c r="RU16" s="781"/>
      <c r="RV16" s="782"/>
      <c r="RW16" s="783"/>
      <c r="RX16" s="784"/>
      <c r="RY16" s="784"/>
      <c r="RZ16" s="88" t="e">
        <f>IF(EXACT(VLOOKUP(RS16,OFERTA_0,2,FALSE),RT16),1,0)</f>
        <v>#N/A</v>
      </c>
      <c r="SA16" s="88" t="e">
        <f>IF(EXACT(VLOOKUP(RS16,OFERTA_0,3,FALSE),RU16),1,0)</f>
        <v>#N/A</v>
      </c>
      <c r="SB16" s="151" t="e">
        <f>IF(EXACT(VLOOKUP(RS16,OFERTA_0,4,FALSE),RV16),1,0)</f>
        <v>#N/A</v>
      </c>
      <c r="SC16" s="151">
        <f t="shared" si="159"/>
        <v>0</v>
      </c>
      <c r="SD16" s="151">
        <f t="shared" si="160"/>
        <v>0</v>
      </c>
      <c r="SE16" s="151" t="e">
        <f t="shared" si="161"/>
        <v>#N/A</v>
      </c>
      <c r="SF16" s="157">
        <f t="shared" si="162"/>
        <v>0</v>
      </c>
      <c r="SG16" s="153">
        <f t="shared" si="163"/>
        <v>0</v>
      </c>
      <c r="SJ16" s="211"/>
      <c r="SK16" s="792"/>
      <c r="SL16" s="781"/>
      <c r="SM16" s="782"/>
      <c r="SN16" s="783"/>
      <c r="SO16" s="784"/>
      <c r="SP16" s="784"/>
      <c r="SQ16" s="88" t="e">
        <f>IF(EXACT(VLOOKUP(SJ16,OFERTA_0,2,FALSE),SK16),1,0)</f>
        <v>#N/A</v>
      </c>
      <c r="SR16" s="88" t="e">
        <f>IF(EXACT(VLOOKUP(SJ16,OFERTA_0,3,FALSE),SL16),1,0)</f>
        <v>#N/A</v>
      </c>
      <c r="SS16" s="151" t="e">
        <f>IF(EXACT(VLOOKUP(SJ16,OFERTA_0,4,FALSE),SM16),1,0)</f>
        <v>#N/A</v>
      </c>
      <c r="ST16" s="151">
        <f t="shared" si="164"/>
        <v>0</v>
      </c>
      <c r="SU16" s="151">
        <f t="shared" si="165"/>
        <v>0</v>
      </c>
      <c r="SV16" s="151" t="e">
        <f t="shared" si="166"/>
        <v>#N/A</v>
      </c>
      <c r="SW16" s="157">
        <f t="shared" si="167"/>
        <v>0</v>
      </c>
      <c r="SX16" s="153">
        <f t="shared" si="168"/>
        <v>0</v>
      </c>
    </row>
    <row r="17" spans="2:518" ht="31.5" thickTop="1" thickBot="1">
      <c r="B17" s="288" t="s">
        <v>271</v>
      </c>
      <c r="C17" s="293" t="s">
        <v>305</v>
      </c>
      <c r="D17" s="295" t="s">
        <v>136</v>
      </c>
      <c r="E17" s="295">
        <v>6</v>
      </c>
      <c r="F17" s="765">
        <v>0</v>
      </c>
      <c r="G17" s="766">
        <v>0</v>
      </c>
      <c r="H17" s="785"/>
      <c r="K17" s="288" t="s">
        <v>271</v>
      </c>
      <c r="L17" s="293" t="s">
        <v>305</v>
      </c>
      <c r="M17" s="295" t="s">
        <v>136</v>
      </c>
      <c r="N17" s="295">
        <v>6</v>
      </c>
      <c r="O17" s="765">
        <v>72800</v>
      </c>
      <c r="P17" s="766">
        <f t="shared" si="0"/>
        <v>436800</v>
      </c>
      <c r="Q17" s="785"/>
      <c r="R17" s="88">
        <f t="shared" si="1"/>
        <v>1</v>
      </c>
      <c r="S17" s="88">
        <f t="shared" si="2"/>
        <v>1</v>
      </c>
      <c r="T17" s="151">
        <f t="shared" si="3"/>
        <v>1</v>
      </c>
      <c r="U17" s="151">
        <f t="shared" si="169"/>
        <v>1</v>
      </c>
      <c r="V17" s="151">
        <f t="shared" si="170"/>
        <v>1</v>
      </c>
      <c r="W17" s="151">
        <f t="shared" si="171"/>
        <v>1</v>
      </c>
      <c r="X17" s="157">
        <f t="shared" si="172"/>
        <v>436800</v>
      </c>
      <c r="Y17" s="153">
        <f t="shared" si="173"/>
        <v>0</v>
      </c>
      <c r="Z17" s="101"/>
      <c r="AA17" s="101"/>
      <c r="AB17" s="786" t="s">
        <v>271</v>
      </c>
      <c r="AC17" s="787" t="s">
        <v>305</v>
      </c>
      <c r="AD17" s="788" t="s">
        <v>136</v>
      </c>
      <c r="AE17" s="788">
        <v>6</v>
      </c>
      <c r="AF17" s="789">
        <v>61392.800000000003</v>
      </c>
      <c r="AG17" s="790">
        <f t="shared" si="9"/>
        <v>368356.80000000005</v>
      </c>
      <c r="AH17" s="785"/>
      <c r="AI17" s="88">
        <f t="shared" si="10"/>
        <v>1</v>
      </c>
      <c r="AJ17" s="88">
        <f t="shared" si="11"/>
        <v>1</v>
      </c>
      <c r="AK17" s="151">
        <f t="shared" si="12"/>
        <v>1</v>
      </c>
      <c r="AL17" s="151">
        <f t="shared" si="174"/>
        <v>1</v>
      </c>
      <c r="AM17" s="151">
        <f t="shared" si="175"/>
        <v>1</v>
      </c>
      <c r="AN17" s="151">
        <f t="shared" si="176"/>
        <v>1</v>
      </c>
      <c r="AO17" s="157">
        <f t="shared" si="177"/>
        <v>368357</v>
      </c>
      <c r="AP17" s="153">
        <f t="shared" si="178"/>
        <v>-0.19999999995343387</v>
      </c>
      <c r="AQ17" s="101"/>
      <c r="AR17" s="101"/>
      <c r="AS17" s="288" t="s">
        <v>271</v>
      </c>
      <c r="AT17" s="293" t="s">
        <v>305</v>
      </c>
      <c r="AU17" s="295" t="s">
        <v>136</v>
      </c>
      <c r="AV17" s="295">
        <v>6</v>
      </c>
      <c r="AW17" s="765">
        <v>75390</v>
      </c>
      <c r="AX17" s="766">
        <f t="shared" si="18"/>
        <v>452340</v>
      </c>
      <c r="AY17" s="785"/>
      <c r="AZ17" s="88">
        <f t="shared" si="19"/>
        <v>1</v>
      </c>
      <c r="BA17" s="88">
        <f t="shared" si="20"/>
        <v>1</v>
      </c>
      <c r="BB17" s="151">
        <f t="shared" si="21"/>
        <v>1</v>
      </c>
      <c r="BC17" s="151">
        <f t="shared" si="179"/>
        <v>1</v>
      </c>
      <c r="BD17" s="151">
        <f t="shared" si="180"/>
        <v>1</v>
      </c>
      <c r="BE17" s="151">
        <f t="shared" si="181"/>
        <v>1</v>
      </c>
      <c r="BF17" s="157">
        <f t="shared" si="182"/>
        <v>452340</v>
      </c>
      <c r="BG17" s="153">
        <f t="shared" si="183"/>
        <v>0</v>
      </c>
      <c r="BJ17" s="288" t="s">
        <v>271</v>
      </c>
      <c r="BK17" s="293" t="s">
        <v>305</v>
      </c>
      <c r="BL17" s="295" t="s">
        <v>136</v>
      </c>
      <c r="BM17" s="295">
        <v>6</v>
      </c>
      <c r="BN17" s="765">
        <v>61719</v>
      </c>
      <c r="BO17" s="766">
        <f t="shared" si="27"/>
        <v>370314</v>
      </c>
      <c r="BP17" s="785"/>
      <c r="BQ17" s="88">
        <f t="shared" si="28"/>
        <v>1</v>
      </c>
      <c r="BR17" s="88">
        <f t="shared" si="29"/>
        <v>1</v>
      </c>
      <c r="BS17" s="151">
        <f t="shared" si="30"/>
        <v>1</v>
      </c>
      <c r="BT17" s="151">
        <f t="shared" si="184"/>
        <v>1</v>
      </c>
      <c r="BU17" s="151">
        <f t="shared" si="185"/>
        <v>1</v>
      </c>
      <c r="BV17" s="151">
        <f t="shared" si="186"/>
        <v>1</v>
      </c>
      <c r="BW17" s="157">
        <f t="shared" si="187"/>
        <v>370314</v>
      </c>
      <c r="BX17" s="153">
        <f t="shared" si="188"/>
        <v>0</v>
      </c>
      <c r="CA17" s="773" t="s">
        <v>426</v>
      </c>
      <c r="CB17" s="793" t="s">
        <v>427</v>
      </c>
      <c r="CC17" s="775" t="s">
        <v>423</v>
      </c>
      <c r="CD17" s="776">
        <v>6</v>
      </c>
      <c r="CE17" s="794">
        <v>70618</v>
      </c>
      <c r="CF17" s="778">
        <v>423706</v>
      </c>
      <c r="CG17" s="791"/>
      <c r="CH17" s="88">
        <f t="shared" si="36"/>
        <v>1</v>
      </c>
      <c r="CI17" s="88">
        <f t="shared" si="37"/>
        <v>1</v>
      </c>
      <c r="CJ17" s="151">
        <f t="shared" si="38"/>
        <v>1</v>
      </c>
      <c r="CK17" s="151">
        <f t="shared" si="189"/>
        <v>1</v>
      </c>
      <c r="CL17" s="151">
        <f t="shared" si="190"/>
        <v>1</v>
      </c>
      <c r="CM17" s="151">
        <f t="shared" si="191"/>
        <v>1</v>
      </c>
      <c r="CN17" s="157">
        <f t="shared" si="192"/>
        <v>423706</v>
      </c>
      <c r="CO17" s="153">
        <f t="shared" si="193"/>
        <v>0</v>
      </c>
      <c r="CR17" s="288"/>
      <c r="CS17" s="293"/>
      <c r="CT17" s="295"/>
      <c r="CU17" s="295"/>
      <c r="CV17" s="765"/>
      <c r="CW17" s="766"/>
      <c r="CX17" s="785"/>
      <c r="CY17" s="88" t="e">
        <f>IF(EXACT(VLOOKUP(CR17,OFERTA_0,2,FALSE),CS17),1,0)</f>
        <v>#N/A</v>
      </c>
      <c r="CZ17" s="88" t="e">
        <f>IF(EXACT(VLOOKUP(CR17,OFERTA_0,3,FALSE),CT17),1,0)</f>
        <v>#N/A</v>
      </c>
      <c r="DA17" s="151" t="e">
        <f>IF(EXACT(VLOOKUP(CR17,OFERTA_0,4,FALSE),CU17),1,0)</f>
        <v>#N/A</v>
      </c>
      <c r="DB17" s="151">
        <f>IF(CV17=0,0,1)</f>
        <v>0</v>
      </c>
      <c r="DC17" s="151">
        <f>IF(CW17=0,0,1)</f>
        <v>0</v>
      </c>
      <c r="DD17" s="151" t="e">
        <f>PRODUCT(CY17:DC17)</f>
        <v>#N/A</v>
      </c>
      <c r="DE17" s="157">
        <f>ROUND(CW17,0)</f>
        <v>0</v>
      </c>
      <c r="DF17" s="153">
        <f>CW17-DE17</f>
        <v>0</v>
      </c>
      <c r="DI17" s="288"/>
      <c r="DJ17" s="293"/>
      <c r="DK17" s="295"/>
      <c r="DL17" s="295"/>
      <c r="DM17" s="765"/>
      <c r="DN17" s="766"/>
      <c r="DO17" s="785"/>
      <c r="DP17" s="88" t="e">
        <f>IF(EXACT(VLOOKUP(DI17,OFERTA_0,2,FALSE),DJ17),1,0)</f>
        <v>#N/A</v>
      </c>
      <c r="DQ17" s="88" t="e">
        <f>IF(EXACT(VLOOKUP(DI17,OFERTA_0,3,FALSE),DK17),1,0)</f>
        <v>#N/A</v>
      </c>
      <c r="DR17" s="151" t="e">
        <f>IF(EXACT(VLOOKUP(DI17,OFERTA_0,4,FALSE),DL17),1,0)</f>
        <v>#N/A</v>
      </c>
      <c r="DS17" s="151">
        <f>IF(DM17=0,0,1)</f>
        <v>0</v>
      </c>
      <c r="DT17" s="151">
        <f>IF(DN17=0,0,1)</f>
        <v>0</v>
      </c>
      <c r="DU17" s="151" t="e">
        <f>PRODUCT(DP17:DT17)</f>
        <v>#N/A</v>
      </c>
      <c r="DV17" s="157">
        <f>ROUND(DN17,0)</f>
        <v>0</v>
      </c>
      <c r="DW17" s="153">
        <f>DN17-DV17</f>
        <v>0</v>
      </c>
      <c r="DZ17" s="288"/>
      <c r="EA17" s="293"/>
      <c r="EB17" s="295"/>
      <c r="EC17" s="295"/>
      <c r="ED17" s="765"/>
      <c r="EE17" s="766"/>
      <c r="EF17" s="785"/>
      <c r="EG17" s="88" t="e">
        <f>IF(EXACT(VLOOKUP(DZ17,OFERTA_0,2,FALSE),EA17),1,0)</f>
        <v>#N/A</v>
      </c>
      <c r="EH17" s="88" t="e">
        <f>IF(EXACT(VLOOKUP(DZ17,OFERTA_0,3,FALSE),EB17),1,0)</f>
        <v>#N/A</v>
      </c>
      <c r="EI17" s="151" t="e">
        <f>IF(EXACT(VLOOKUP(DZ17,OFERTA_0,4,FALSE),EC17),1,0)</f>
        <v>#N/A</v>
      </c>
      <c r="EJ17" s="151">
        <f>IF(ED17=0,0,1)</f>
        <v>0</v>
      </c>
      <c r="EK17" s="151">
        <f>IF(EE17=0,0,1)</f>
        <v>0</v>
      </c>
      <c r="EL17" s="151" t="e">
        <f>PRODUCT(EG17:EK17)</f>
        <v>#N/A</v>
      </c>
      <c r="EM17" s="157">
        <f>ROUND(EE17,0)</f>
        <v>0</v>
      </c>
      <c r="EN17" s="153">
        <f>EE17-EM17</f>
        <v>0</v>
      </c>
      <c r="EQ17" s="288"/>
      <c r="ER17" s="293"/>
      <c r="ES17" s="295"/>
      <c r="ET17" s="295"/>
      <c r="EU17" s="765"/>
      <c r="EV17" s="766"/>
      <c r="EW17" s="785"/>
      <c r="EX17" s="88" t="e">
        <f>IF(EXACT(VLOOKUP(EQ17,OFERTA_0,2,FALSE),ER17),1,0)</f>
        <v>#N/A</v>
      </c>
      <c r="EY17" s="88" t="e">
        <f>IF(EXACT(VLOOKUP(EQ17,OFERTA_0,3,FALSE),ES17),1,0)</f>
        <v>#N/A</v>
      </c>
      <c r="EZ17" s="151" t="e">
        <f>IF(EXACT(VLOOKUP(EQ17,OFERTA_0,4,FALSE),ET17),1,0)</f>
        <v>#N/A</v>
      </c>
      <c r="FA17" s="151">
        <f>IF(EU17=0,0,1)</f>
        <v>0</v>
      </c>
      <c r="FB17" s="151">
        <f>IF(EV17=0,0,1)</f>
        <v>0</v>
      </c>
      <c r="FC17" s="151" t="e">
        <f>PRODUCT(EX17:FB17)</f>
        <v>#N/A</v>
      </c>
      <c r="FD17" s="157">
        <f>ROUND(EV17,0)</f>
        <v>0</v>
      </c>
      <c r="FE17" s="153">
        <f>EV17-FD17</f>
        <v>0</v>
      </c>
      <c r="FH17" s="288"/>
      <c r="FI17" s="293"/>
      <c r="FJ17" s="295"/>
      <c r="FK17" s="295"/>
      <c r="FL17" s="765"/>
      <c r="FM17" s="766"/>
      <c r="FN17" s="785"/>
      <c r="FO17" s="88" t="e">
        <f>IF(EXACT(VLOOKUP(FH17,OFERTA_0,2,FALSE),FI17),1,0)</f>
        <v>#N/A</v>
      </c>
      <c r="FP17" s="88" t="e">
        <f>IF(EXACT(VLOOKUP(FH17,OFERTA_0,3,FALSE),FJ17),1,0)</f>
        <v>#N/A</v>
      </c>
      <c r="FQ17" s="151" t="e">
        <f>IF(EXACT(VLOOKUP(FH17,OFERTA_0,4,FALSE),FK17),1,0)</f>
        <v>#N/A</v>
      </c>
      <c r="FR17" s="151">
        <f>IF(FL17=0,0,1)</f>
        <v>0</v>
      </c>
      <c r="FS17" s="151">
        <f>IF(FM17=0,0,1)</f>
        <v>0</v>
      </c>
      <c r="FT17" s="151" t="e">
        <f>PRODUCT(FO17:FS17)</f>
        <v>#N/A</v>
      </c>
      <c r="FU17" s="157">
        <f>ROUND(FM17,0)</f>
        <v>0</v>
      </c>
      <c r="FV17" s="153">
        <f>FM17-FU17</f>
        <v>0</v>
      </c>
      <c r="FY17" s="288"/>
      <c r="FZ17" s="293"/>
      <c r="GA17" s="295"/>
      <c r="GB17" s="295"/>
      <c r="GC17" s="765"/>
      <c r="GD17" s="766"/>
      <c r="GE17" s="785"/>
      <c r="GF17" s="88" t="e">
        <f>IF(EXACT(VLOOKUP(FY17,OFERTA_0,2,FALSE),FZ17),1,0)</f>
        <v>#N/A</v>
      </c>
      <c r="GG17" s="88" t="e">
        <f>IF(EXACT(VLOOKUP(FY17,OFERTA_0,3,FALSE),GA17),1,0)</f>
        <v>#N/A</v>
      </c>
      <c r="GH17" s="151" t="e">
        <f>IF(EXACT(VLOOKUP(FY17,OFERTA_0,4,FALSE),GB17),1,0)</f>
        <v>#N/A</v>
      </c>
      <c r="GI17" s="151">
        <f>IF(GC17=0,0,1)</f>
        <v>0</v>
      </c>
      <c r="GJ17" s="151">
        <f>IF(GD17=0,0,1)</f>
        <v>0</v>
      </c>
      <c r="GK17" s="151" t="e">
        <f>PRODUCT(GF17:GJ17)</f>
        <v>#N/A</v>
      </c>
      <c r="GL17" s="157">
        <f>ROUND(GD17,0)</f>
        <v>0</v>
      </c>
      <c r="GM17" s="153">
        <f>GD17-GL17</f>
        <v>0</v>
      </c>
      <c r="GP17" s="288"/>
      <c r="GQ17" s="293"/>
      <c r="GR17" s="295"/>
      <c r="GS17" s="295"/>
      <c r="GT17" s="765"/>
      <c r="GU17" s="766"/>
      <c r="GV17" s="785"/>
      <c r="GW17" s="88" t="e">
        <f>IF(EXACT(VLOOKUP(GP17,OFERTA_0,2,FALSE),GQ17),1,0)</f>
        <v>#N/A</v>
      </c>
      <c r="GX17" s="88" t="e">
        <f>IF(EXACT(VLOOKUP(GP17,OFERTA_0,3,FALSE),GR17),1,0)</f>
        <v>#N/A</v>
      </c>
      <c r="GY17" s="151" t="e">
        <f>IF(EXACT(VLOOKUP(GP17,OFERTA_0,4,FALSE),GS17),1,0)</f>
        <v>#N/A</v>
      </c>
      <c r="GZ17" s="151">
        <f>IF(GT17=0,0,1)</f>
        <v>0</v>
      </c>
      <c r="HA17" s="151">
        <f>IF(GU17=0,0,1)</f>
        <v>0</v>
      </c>
      <c r="HB17" s="151" t="e">
        <f>PRODUCT(GW17:HA17)</f>
        <v>#N/A</v>
      </c>
      <c r="HC17" s="157">
        <f>ROUND(GU17,0)</f>
        <v>0</v>
      </c>
      <c r="HD17" s="153">
        <f>GU17-HC17</f>
        <v>0</v>
      </c>
      <c r="HG17" s="288"/>
      <c r="HH17" s="293"/>
      <c r="HI17" s="295"/>
      <c r="HJ17" s="295"/>
      <c r="HK17" s="765"/>
      <c r="HL17" s="766"/>
      <c r="HM17" s="785"/>
      <c r="HN17" s="88" t="e">
        <f>IF(EXACT(VLOOKUP(HG17,OFERTA_0,2,FALSE),HH17),1,0)</f>
        <v>#N/A</v>
      </c>
      <c r="HO17" s="88" t="e">
        <f>IF(EXACT(VLOOKUP(HG17,OFERTA_0,3,FALSE),HI17),1,0)</f>
        <v>#N/A</v>
      </c>
      <c r="HP17" s="151" t="e">
        <f>IF(EXACT(VLOOKUP(HG17,OFERTA_0,4,FALSE),HJ17),1,0)</f>
        <v>#N/A</v>
      </c>
      <c r="HQ17" s="151">
        <f>IF(HK17=0,0,1)</f>
        <v>0</v>
      </c>
      <c r="HR17" s="151">
        <f>IF(HL17=0,0,1)</f>
        <v>0</v>
      </c>
      <c r="HS17" s="151" t="e">
        <f>PRODUCT(HN17:HR17)</f>
        <v>#N/A</v>
      </c>
      <c r="HT17" s="157">
        <f>ROUND(HL17,0)</f>
        <v>0</v>
      </c>
      <c r="HU17" s="153">
        <f>HL17-HT17</f>
        <v>0</v>
      </c>
      <c r="HX17" s="288"/>
      <c r="HY17" s="293"/>
      <c r="HZ17" s="295"/>
      <c r="IA17" s="295"/>
      <c r="IB17" s="765"/>
      <c r="IC17" s="766"/>
      <c r="ID17" s="785"/>
      <c r="IE17" s="88" t="e">
        <f>IF(EXACT(VLOOKUP(HX17,OFERTA_0,2,FALSE),HY17),1,0)</f>
        <v>#N/A</v>
      </c>
      <c r="IF17" s="88" t="e">
        <f>IF(EXACT(VLOOKUP(HX17,OFERTA_0,3,FALSE),HZ17),1,0)</f>
        <v>#N/A</v>
      </c>
      <c r="IG17" s="151" t="e">
        <f>IF(EXACT(VLOOKUP(HX17,OFERTA_0,4,FALSE),IA17),1,0)</f>
        <v>#N/A</v>
      </c>
      <c r="IH17" s="151">
        <f>IF(IB17=0,0,1)</f>
        <v>0</v>
      </c>
      <c r="II17" s="151">
        <f>IF(IC17=0,0,1)</f>
        <v>0</v>
      </c>
      <c r="IJ17" s="151" t="e">
        <f>PRODUCT(IE17:II17)</f>
        <v>#N/A</v>
      </c>
      <c r="IK17" s="157">
        <f>ROUND(IC17,0)</f>
        <v>0</v>
      </c>
      <c r="IL17" s="153">
        <f>IC17-IK17</f>
        <v>0</v>
      </c>
      <c r="IO17" s="288"/>
      <c r="IP17" s="293"/>
      <c r="IQ17" s="295"/>
      <c r="IR17" s="295"/>
      <c r="IS17" s="765"/>
      <c r="IT17" s="766"/>
      <c r="IU17" s="785"/>
      <c r="IV17" s="88" t="e">
        <f>IF(EXACT(VLOOKUP(IO17,OFERTA_0,2,FALSE),IP17),1,0)</f>
        <v>#N/A</v>
      </c>
      <c r="IW17" s="88" t="e">
        <f>IF(EXACT(VLOOKUP(IO17,OFERTA_0,3,FALSE),IQ17),1,0)</f>
        <v>#N/A</v>
      </c>
      <c r="IX17" s="151" t="e">
        <f>IF(EXACT(VLOOKUP(IO17,OFERTA_0,4,FALSE),IR17),1,0)</f>
        <v>#N/A</v>
      </c>
      <c r="IY17" s="151">
        <f>IF(IS17=0,0,1)</f>
        <v>0</v>
      </c>
      <c r="IZ17" s="151">
        <f>IF(IT17=0,0,1)</f>
        <v>0</v>
      </c>
      <c r="JA17" s="151" t="e">
        <f>PRODUCT(IV17:IZ17)</f>
        <v>#N/A</v>
      </c>
      <c r="JB17" s="157">
        <f>ROUND(IT17,0)</f>
        <v>0</v>
      </c>
      <c r="JC17" s="153">
        <f>IT17-JB17</f>
        <v>0</v>
      </c>
      <c r="JF17" s="288"/>
      <c r="JG17" s="293"/>
      <c r="JH17" s="295"/>
      <c r="JI17" s="295"/>
      <c r="JJ17" s="765"/>
      <c r="JK17" s="766"/>
      <c r="JL17" s="785"/>
      <c r="JM17" s="88" t="e">
        <f>IF(EXACT(VLOOKUP(JF17,OFERTA_0,2,FALSE),JG17),1,0)</f>
        <v>#N/A</v>
      </c>
      <c r="JN17" s="88" t="e">
        <f>IF(EXACT(VLOOKUP(JF17,OFERTA_0,3,FALSE),JH17),1,0)</f>
        <v>#N/A</v>
      </c>
      <c r="JO17" s="151" t="e">
        <f>IF(EXACT(VLOOKUP(JF17,OFERTA_0,4,FALSE),JI17),1,0)</f>
        <v>#N/A</v>
      </c>
      <c r="JP17" s="151">
        <f>IF(JJ17=0,0,1)</f>
        <v>0</v>
      </c>
      <c r="JQ17" s="151">
        <f>IF(JK17=0,0,1)</f>
        <v>0</v>
      </c>
      <c r="JR17" s="151" t="e">
        <f>PRODUCT(JM17:JQ17)</f>
        <v>#N/A</v>
      </c>
      <c r="JS17" s="157">
        <f>ROUND(JK17,0)</f>
        <v>0</v>
      </c>
      <c r="JT17" s="153">
        <f>JK17-JS17</f>
        <v>0</v>
      </c>
      <c r="JW17" s="288"/>
      <c r="JX17" s="293"/>
      <c r="JY17" s="295"/>
      <c r="JZ17" s="295"/>
      <c r="KA17" s="765"/>
      <c r="KB17" s="766"/>
      <c r="KC17" s="785"/>
      <c r="KD17" s="88" t="e">
        <f>IF(EXACT(VLOOKUP(JW17,OFERTA_0,2,FALSE),JX17),1,0)</f>
        <v>#N/A</v>
      </c>
      <c r="KE17" s="88" t="e">
        <f>IF(EXACT(VLOOKUP(JW17,OFERTA_0,3,FALSE),JY17),1,0)</f>
        <v>#N/A</v>
      </c>
      <c r="KF17" s="151" t="e">
        <f>IF(EXACT(VLOOKUP(JW17,OFERTA_0,4,FALSE),JZ17),1,0)</f>
        <v>#N/A</v>
      </c>
      <c r="KG17" s="151">
        <f>IF(KA17=0,0,1)</f>
        <v>0</v>
      </c>
      <c r="KH17" s="151">
        <f>IF(KB17=0,0,1)</f>
        <v>0</v>
      </c>
      <c r="KI17" s="151" t="e">
        <f>PRODUCT(KD17:KH17)</f>
        <v>#N/A</v>
      </c>
      <c r="KJ17" s="157">
        <f>ROUND(KB17,0)</f>
        <v>0</v>
      </c>
      <c r="KK17" s="153">
        <f>KB17-KJ17</f>
        <v>0</v>
      </c>
      <c r="KN17" s="288"/>
      <c r="KO17" s="293"/>
      <c r="KP17" s="295"/>
      <c r="KQ17" s="295"/>
      <c r="KR17" s="765"/>
      <c r="KS17" s="766"/>
      <c r="KT17" s="785"/>
      <c r="KU17" s="88" t="e">
        <f>IF(EXACT(VLOOKUP(KN17,OFERTA_0,2,FALSE),KO17),1,0)</f>
        <v>#N/A</v>
      </c>
      <c r="KV17" s="88" t="e">
        <f>IF(EXACT(VLOOKUP(KN17,OFERTA_0,3,FALSE),KP17),1,0)</f>
        <v>#N/A</v>
      </c>
      <c r="KW17" s="151" t="e">
        <f>IF(EXACT(VLOOKUP(KN17,OFERTA_0,4,FALSE),KQ17),1,0)</f>
        <v>#N/A</v>
      </c>
      <c r="KX17" s="151">
        <f>IF(KR17=0,0,1)</f>
        <v>0</v>
      </c>
      <c r="KY17" s="151">
        <f>IF(KS17=0,0,1)</f>
        <v>0</v>
      </c>
      <c r="KZ17" s="151" t="e">
        <f>PRODUCT(KU17:KY17)</f>
        <v>#N/A</v>
      </c>
      <c r="LA17" s="157">
        <f>ROUND(KS17,0)</f>
        <v>0</v>
      </c>
      <c r="LB17" s="153">
        <f>KS17-LA17</f>
        <v>0</v>
      </c>
      <c r="LE17" s="288"/>
      <c r="LF17" s="293"/>
      <c r="LG17" s="295"/>
      <c r="LH17" s="295"/>
      <c r="LI17" s="765"/>
      <c r="LJ17" s="766"/>
      <c r="LK17" s="785"/>
      <c r="LL17" s="88" t="e">
        <f>IF(EXACT(VLOOKUP(LE17,OFERTA_0,2,FALSE),LF17),1,0)</f>
        <v>#N/A</v>
      </c>
      <c r="LM17" s="88" t="e">
        <f>IF(EXACT(VLOOKUP(LE17,OFERTA_0,3,FALSE),LG17),1,0)</f>
        <v>#N/A</v>
      </c>
      <c r="LN17" s="151" t="e">
        <f>IF(EXACT(VLOOKUP(LE17,OFERTA_0,4,FALSE),LH17),1,0)</f>
        <v>#N/A</v>
      </c>
      <c r="LO17" s="151">
        <f>IF(LI17=0,0,1)</f>
        <v>0</v>
      </c>
      <c r="LP17" s="151">
        <f>IF(LJ17=0,0,1)</f>
        <v>0</v>
      </c>
      <c r="LQ17" s="151" t="e">
        <f>PRODUCT(LL17:LP17)</f>
        <v>#N/A</v>
      </c>
      <c r="LR17" s="157">
        <f>ROUND(LJ17,0)</f>
        <v>0</v>
      </c>
      <c r="LS17" s="153">
        <f>LJ17-LR17</f>
        <v>0</v>
      </c>
      <c r="LV17" s="288"/>
      <c r="LW17" s="293"/>
      <c r="LX17" s="295"/>
      <c r="LY17" s="295"/>
      <c r="LZ17" s="765"/>
      <c r="MA17" s="766"/>
      <c r="MB17" s="785"/>
      <c r="MC17" s="88" t="e">
        <f>IF(EXACT(VLOOKUP(LV17,OFERTA_0,2,FALSE),LW17),1,0)</f>
        <v>#N/A</v>
      </c>
      <c r="MD17" s="88" t="e">
        <f>IF(EXACT(VLOOKUP(LV17,OFERTA_0,3,FALSE),LX17),1,0)</f>
        <v>#N/A</v>
      </c>
      <c r="ME17" s="151" t="e">
        <f>IF(EXACT(VLOOKUP(LV17,OFERTA_0,4,FALSE),LY17),1,0)</f>
        <v>#N/A</v>
      </c>
      <c r="MF17" s="151">
        <f>IF(LZ17=0,0,1)</f>
        <v>0</v>
      </c>
      <c r="MG17" s="151">
        <f>IF(MA17=0,0,1)</f>
        <v>0</v>
      </c>
      <c r="MH17" s="151" t="e">
        <f>PRODUCT(MC17:MG17)</f>
        <v>#N/A</v>
      </c>
      <c r="MI17" s="157">
        <f>ROUND(MA17,0)</f>
        <v>0</v>
      </c>
      <c r="MJ17" s="153">
        <f>MA17-MI17</f>
        <v>0</v>
      </c>
      <c r="MM17" s="795"/>
      <c r="MN17" s="792"/>
      <c r="MO17" s="781"/>
      <c r="MP17" s="782"/>
      <c r="MQ17" s="783"/>
      <c r="MR17" s="784"/>
      <c r="MS17" s="784"/>
      <c r="MT17" s="88" t="e">
        <f>IF(EXACT(VLOOKUP(MM17,OFERTA_0,2,FALSE),MN17),1,0)</f>
        <v>#N/A</v>
      </c>
      <c r="MU17" s="88" t="e">
        <f>IF(EXACT(VLOOKUP(MM17,OFERTA_0,3,FALSE),MO17),1,0)</f>
        <v>#N/A</v>
      </c>
      <c r="MV17" s="151" t="e">
        <f>IF(EXACT(VLOOKUP(MM17,OFERTA_0,4,FALSE),MP17),1,0)</f>
        <v>#N/A</v>
      </c>
      <c r="MW17" s="151">
        <f>IF(MQ17=0,0,1)</f>
        <v>0</v>
      </c>
      <c r="MX17" s="151">
        <f>IF(MR17=0,0,1)</f>
        <v>0</v>
      </c>
      <c r="MY17" s="151" t="e">
        <f>PRODUCT(MT17:MX17)</f>
        <v>#N/A</v>
      </c>
      <c r="MZ17" s="157">
        <f>ROUND(MR17,0)</f>
        <v>0</v>
      </c>
      <c r="NA17" s="153">
        <f>MR17-MZ17</f>
        <v>0</v>
      </c>
      <c r="ND17" s="795"/>
      <c r="NE17" s="792"/>
      <c r="NF17" s="781"/>
      <c r="NG17" s="782"/>
      <c r="NH17" s="783"/>
      <c r="NI17" s="784"/>
      <c r="NJ17" s="784"/>
      <c r="NK17" s="88" t="e">
        <f>IF(EXACT(VLOOKUP(ND17,OFERTA_0,2,FALSE),NE17),1,0)</f>
        <v>#N/A</v>
      </c>
      <c r="NL17" s="88" t="e">
        <f>IF(EXACT(VLOOKUP(ND17,OFERTA_0,3,FALSE),NF17),1,0)</f>
        <v>#N/A</v>
      </c>
      <c r="NM17" s="151" t="e">
        <f>IF(EXACT(VLOOKUP(ND17,OFERTA_0,4,FALSE),NG17),1,0)</f>
        <v>#N/A</v>
      </c>
      <c r="NN17" s="151">
        <f>IF(NH17=0,0,1)</f>
        <v>0</v>
      </c>
      <c r="NO17" s="151">
        <f>IF(NI17=0,0,1)</f>
        <v>0</v>
      </c>
      <c r="NP17" s="151" t="e">
        <f>PRODUCT(NK17:NO17)</f>
        <v>#N/A</v>
      </c>
      <c r="NQ17" s="157">
        <f>ROUND(NI17,0)</f>
        <v>0</v>
      </c>
      <c r="NR17" s="153">
        <f>NI17-NQ17</f>
        <v>0</v>
      </c>
      <c r="NU17" s="795"/>
      <c r="NV17" s="792"/>
      <c r="NW17" s="781"/>
      <c r="NX17" s="782"/>
      <c r="NY17" s="783"/>
      <c r="NZ17" s="784"/>
      <c r="OA17" s="784"/>
      <c r="OB17" s="88" t="e">
        <f>IF(EXACT(VLOOKUP(NU17,OFERTA_0,2,FALSE),NV17),1,0)</f>
        <v>#N/A</v>
      </c>
      <c r="OC17" s="88" t="e">
        <f>IF(EXACT(VLOOKUP(NU17,OFERTA_0,3,FALSE),NW17),1,0)</f>
        <v>#N/A</v>
      </c>
      <c r="OD17" s="151" t="e">
        <f>IF(EXACT(VLOOKUP(NU17,OFERTA_0,4,FALSE),NX17),1,0)</f>
        <v>#N/A</v>
      </c>
      <c r="OE17" s="151">
        <f>IF(NY17=0,0,1)</f>
        <v>0</v>
      </c>
      <c r="OF17" s="151">
        <f>IF(NZ17=0,0,1)</f>
        <v>0</v>
      </c>
      <c r="OG17" s="151" t="e">
        <f>PRODUCT(OB17:OF17)</f>
        <v>#N/A</v>
      </c>
      <c r="OH17" s="157">
        <f>ROUND(NZ17,0)</f>
        <v>0</v>
      </c>
      <c r="OI17" s="153">
        <f>NZ17-OH17</f>
        <v>0</v>
      </c>
      <c r="OL17" s="795"/>
      <c r="OM17" s="792"/>
      <c r="ON17" s="781"/>
      <c r="OO17" s="782"/>
      <c r="OP17" s="783"/>
      <c r="OQ17" s="784"/>
      <c r="OR17" s="784"/>
      <c r="OS17" s="88" t="e">
        <f>IF(EXACT(VLOOKUP(OL17,OFERTA_0,2,FALSE),OM17),1,0)</f>
        <v>#N/A</v>
      </c>
      <c r="OT17" s="88" t="e">
        <f>IF(EXACT(VLOOKUP(OL17,OFERTA_0,3,FALSE),ON17),1,0)</f>
        <v>#N/A</v>
      </c>
      <c r="OU17" s="151" t="e">
        <f>IF(EXACT(VLOOKUP(OL17,OFERTA_0,4,FALSE),OO17),1,0)</f>
        <v>#N/A</v>
      </c>
      <c r="OV17" s="151">
        <f>IF(OP17=0,0,1)</f>
        <v>0</v>
      </c>
      <c r="OW17" s="151">
        <f>IF(OQ17=0,0,1)</f>
        <v>0</v>
      </c>
      <c r="OX17" s="151" t="e">
        <f>PRODUCT(OS17:OW17)</f>
        <v>#N/A</v>
      </c>
      <c r="OY17" s="157">
        <f>ROUND(OQ17,0)</f>
        <v>0</v>
      </c>
      <c r="OZ17" s="153">
        <f>OQ17-OY17</f>
        <v>0</v>
      </c>
      <c r="PC17" s="795"/>
      <c r="PD17" s="792"/>
      <c r="PE17" s="781"/>
      <c r="PF17" s="782"/>
      <c r="PG17" s="783"/>
      <c r="PH17" s="784"/>
      <c r="PI17" s="784"/>
      <c r="PJ17" s="88" t="e">
        <f>IF(EXACT(VLOOKUP(PC17,OFERTA_0,2,FALSE),PD17),1,0)</f>
        <v>#N/A</v>
      </c>
      <c r="PK17" s="88" t="e">
        <f>IF(EXACT(VLOOKUP(PC17,OFERTA_0,3,FALSE),PE17),1,0)</f>
        <v>#N/A</v>
      </c>
      <c r="PL17" s="151" t="e">
        <f>IF(EXACT(VLOOKUP(PC17,OFERTA_0,4,FALSE),PF17),1,0)</f>
        <v>#N/A</v>
      </c>
      <c r="PM17" s="151">
        <f>IF(PG17=0,0,1)</f>
        <v>0</v>
      </c>
      <c r="PN17" s="151">
        <f>IF(PH17=0,0,1)</f>
        <v>0</v>
      </c>
      <c r="PO17" s="151" t="e">
        <f>PRODUCT(PJ17:PN17)</f>
        <v>#N/A</v>
      </c>
      <c r="PP17" s="157">
        <f>ROUND(PH17,0)</f>
        <v>0</v>
      </c>
      <c r="PQ17" s="153">
        <f>PH17-PP17</f>
        <v>0</v>
      </c>
      <c r="PT17" s="795"/>
      <c r="PU17" s="792"/>
      <c r="PV17" s="781"/>
      <c r="PW17" s="782"/>
      <c r="PX17" s="783"/>
      <c r="PY17" s="784"/>
      <c r="PZ17" s="784"/>
      <c r="QA17" s="88" t="e">
        <f>IF(EXACT(VLOOKUP(PT17,OFERTA_0,2,FALSE),PU17),1,0)</f>
        <v>#N/A</v>
      </c>
      <c r="QB17" s="88" t="e">
        <f>IF(EXACT(VLOOKUP(PT17,OFERTA_0,3,FALSE),PV17),1,0)</f>
        <v>#N/A</v>
      </c>
      <c r="QC17" s="151" t="e">
        <f>IF(EXACT(VLOOKUP(PT17,OFERTA_0,4,FALSE),PW17),1,0)</f>
        <v>#N/A</v>
      </c>
      <c r="QD17" s="151">
        <f>IF(PX17=0,0,1)</f>
        <v>0</v>
      </c>
      <c r="QE17" s="151">
        <f>IF(PY17=0,0,1)</f>
        <v>0</v>
      </c>
      <c r="QF17" s="151" t="e">
        <f>PRODUCT(QA17:QE17)</f>
        <v>#N/A</v>
      </c>
      <c r="QG17" s="157">
        <f>ROUND(PY17,0)</f>
        <v>0</v>
      </c>
      <c r="QH17" s="153">
        <f>PY17-QG17</f>
        <v>0</v>
      </c>
      <c r="QK17" s="795"/>
      <c r="QL17" s="792"/>
      <c r="QM17" s="781"/>
      <c r="QN17" s="782"/>
      <c r="QO17" s="783"/>
      <c r="QP17" s="784"/>
      <c r="QQ17" s="784"/>
      <c r="QR17" s="88" t="e">
        <f>IF(EXACT(VLOOKUP(QK17,OFERTA_0,2,FALSE),QL17),1,0)</f>
        <v>#N/A</v>
      </c>
      <c r="QS17" s="88" t="e">
        <f>IF(EXACT(VLOOKUP(QK17,OFERTA_0,3,FALSE),QM17),1,0)</f>
        <v>#N/A</v>
      </c>
      <c r="QT17" s="151" t="e">
        <f>IF(EXACT(VLOOKUP(QK17,OFERTA_0,4,FALSE),QN17),1,0)</f>
        <v>#N/A</v>
      </c>
      <c r="QU17" s="151">
        <f>IF(QO17=0,0,1)</f>
        <v>0</v>
      </c>
      <c r="QV17" s="151">
        <f>IF(QP17=0,0,1)</f>
        <v>0</v>
      </c>
      <c r="QW17" s="151" t="e">
        <f>PRODUCT(QR17:QV17)</f>
        <v>#N/A</v>
      </c>
      <c r="QX17" s="157">
        <f>ROUND(QP17,0)</f>
        <v>0</v>
      </c>
      <c r="QY17" s="153">
        <f>QP17-QX17</f>
        <v>0</v>
      </c>
      <c r="RB17" s="795"/>
      <c r="RC17" s="792"/>
      <c r="RD17" s="781"/>
      <c r="RE17" s="782"/>
      <c r="RF17" s="783"/>
      <c r="RG17" s="784"/>
      <c r="RH17" s="784"/>
      <c r="RI17" s="88" t="e">
        <f>IF(EXACT(VLOOKUP(RB17,OFERTA_0,2,FALSE),RC17),1,0)</f>
        <v>#N/A</v>
      </c>
      <c r="RJ17" s="88" t="e">
        <f>IF(EXACT(VLOOKUP(RB17,OFERTA_0,3,FALSE),RD17),1,0)</f>
        <v>#N/A</v>
      </c>
      <c r="RK17" s="151" t="e">
        <f>IF(EXACT(VLOOKUP(RB17,OFERTA_0,4,FALSE),RE17),1,0)</f>
        <v>#N/A</v>
      </c>
      <c r="RL17" s="151">
        <f>IF(RF17=0,0,1)</f>
        <v>0</v>
      </c>
      <c r="RM17" s="151">
        <f>IF(RG17=0,0,1)</f>
        <v>0</v>
      </c>
      <c r="RN17" s="151" t="e">
        <f>PRODUCT(RI17:RM17)</f>
        <v>#N/A</v>
      </c>
      <c r="RO17" s="157">
        <f>ROUND(RG17,0)</f>
        <v>0</v>
      </c>
      <c r="RP17" s="153">
        <f>RG17-RO17</f>
        <v>0</v>
      </c>
      <c r="RS17" s="795"/>
      <c r="RT17" s="792"/>
      <c r="RU17" s="781"/>
      <c r="RV17" s="782"/>
      <c r="RW17" s="783"/>
      <c r="RX17" s="784"/>
      <c r="RY17" s="784"/>
      <c r="RZ17" s="88" t="e">
        <f>IF(EXACT(VLOOKUP(RS17,OFERTA_0,2,FALSE),RT17),1,0)</f>
        <v>#N/A</v>
      </c>
      <c r="SA17" s="88" t="e">
        <f>IF(EXACT(VLOOKUP(RS17,OFERTA_0,3,FALSE),RU17),1,0)</f>
        <v>#N/A</v>
      </c>
      <c r="SB17" s="151" t="e">
        <f>IF(EXACT(VLOOKUP(RS17,OFERTA_0,4,FALSE),RV17),1,0)</f>
        <v>#N/A</v>
      </c>
      <c r="SC17" s="151">
        <f>IF(RW17=0,0,1)</f>
        <v>0</v>
      </c>
      <c r="SD17" s="151">
        <f>IF(RX17=0,0,1)</f>
        <v>0</v>
      </c>
      <c r="SE17" s="151" t="e">
        <f>PRODUCT(RZ17:SD17)</f>
        <v>#N/A</v>
      </c>
      <c r="SF17" s="157">
        <f>ROUND(RX17,0)</f>
        <v>0</v>
      </c>
      <c r="SG17" s="153">
        <f>RX17-SF17</f>
        <v>0</v>
      </c>
      <c r="SJ17" s="795"/>
      <c r="SK17" s="792"/>
      <c r="SL17" s="781"/>
      <c r="SM17" s="782"/>
      <c r="SN17" s="783"/>
      <c r="SO17" s="784"/>
      <c r="SP17" s="784"/>
      <c r="SQ17" s="88" t="e">
        <f>IF(EXACT(VLOOKUP(SJ17,OFERTA_0,2,FALSE),SK17),1,0)</f>
        <v>#N/A</v>
      </c>
      <c r="SR17" s="88" t="e">
        <f>IF(EXACT(VLOOKUP(SJ17,OFERTA_0,3,FALSE),SL17),1,0)</f>
        <v>#N/A</v>
      </c>
      <c r="SS17" s="151" t="e">
        <f>IF(EXACT(VLOOKUP(SJ17,OFERTA_0,4,FALSE),SM17),1,0)</f>
        <v>#N/A</v>
      </c>
      <c r="ST17" s="151">
        <f>IF(SN17=0,0,1)</f>
        <v>0</v>
      </c>
      <c r="SU17" s="151">
        <f>IF(SO17=0,0,1)</f>
        <v>0</v>
      </c>
      <c r="SV17" s="151" t="e">
        <f>PRODUCT(SQ17:SU17)</f>
        <v>#N/A</v>
      </c>
      <c r="SW17" s="157">
        <f>ROUND(SO17,0)</f>
        <v>0</v>
      </c>
      <c r="SX17" s="153">
        <f>SO17-SW17</f>
        <v>0</v>
      </c>
    </row>
    <row r="18" spans="2:518" ht="51.75" customHeight="1" thickTop="1" thickBot="1">
      <c r="B18" s="288" t="s">
        <v>272</v>
      </c>
      <c r="C18" s="293" t="s">
        <v>306</v>
      </c>
      <c r="D18" s="295" t="s">
        <v>136</v>
      </c>
      <c r="E18" s="295">
        <v>1</v>
      </c>
      <c r="F18" s="765">
        <v>0</v>
      </c>
      <c r="G18" s="766">
        <v>0</v>
      </c>
      <c r="H18" s="785"/>
      <c r="K18" s="288" t="s">
        <v>272</v>
      </c>
      <c r="L18" s="293" t="s">
        <v>306</v>
      </c>
      <c r="M18" s="295" t="s">
        <v>136</v>
      </c>
      <c r="N18" s="295">
        <v>1</v>
      </c>
      <c r="O18" s="765">
        <v>581944</v>
      </c>
      <c r="P18" s="766">
        <f t="shared" si="0"/>
        <v>581944</v>
      </c>
      <c r="Q18" s="785"/>
      <c r="R18" s="88">
        <f t="shared" si="1"/>
        <v>1</v>
      </c>
      <c r="S18" s="88">
        <f t="shared" si="2"/>
        <v>1</v>
      </c>
      <c r="T18" s="151">
        <f t="shared" si="3"/>
        <v>1</v>
      </c>
      <c r="U18" s="151">
        <f t="shared" si="169"/>
        <v>1</v>
      </c>
      <c r="V18" s="151">
        <f t="shared" si="170"/>
        <v>1</v>
      </c>
      <c r="W18" s="151">
        <f t="shared" si="171"/>
        <v>1</v>
      </c>
      <c r="X18" s="157">
        <f t="shared" si="172"/>
        <v>581944</v>
      </c>
      <c r="Y18" s="153">
        <f t="shared" si="173"/>
        <v>0</v>
      </c>
      <c r="Z18" s="101"/>
      <c r="AA18" s="101"/>
      <c r="AB18" s="786" t="s">
        <v>272</v>
      </c>
      <c r="AC18" s="787" t="s">
        <v>306</v>
      </c>
      <c r="AD18" s="788" t="s">
        <v>136</v>
      </c>
      <c r="AE18" s="788">
        <v>1</v>
      </c>
      <c r="AF18" s="789">
        <v>489910.5</v>
      </c>
      <c r="AG18" s="790">
        <f t="shared" si="9"/>
        <v>489910.5</v>
      </c>
      <c r="AH18" s="785"/>
      <c r="AI18" s="88">
        <f t="shared" si="10"/>
        <v>1</v>
      </c>
      <c r="AJ18" s="88">
        <f t="shared" si="11"/>
        <v>1</v>
      </c>
      <c r="AK18" s="151">
        <f t="shared" si="12"/>
        <v>1</v>
      </c>
      <c r="AL18" s="151">
        <f t="shared" si="174"/>
        <v>1</v>
      </c>
      <c r="AM18" s="151">
        <f t="shared" si="175"/>
        <v>1</v>
      </c>
      <c r="AN18" s="151">
        <f t="shared" si="176"/>
        <v>1</v>
      </c>
      <c r="AO18" s="157">
        <f t="shared" si="177"/>
        <v>489911</v>
      </c>
      <c r="AP18" s="153">
        <f t="shared" si="178"/>
        <v>-0.5</v>
      </c>
      <c r="AQ18" s="101"/>
      <c r="AR18" s="101"/>
      <c r="AS18" s="288" t="s">
        <v>272</v>
      </c>
      <c r="AT18" s="293" t="s">
        <v>306</v>
      </c>
      <c r="AU18" s="295" t="s">
        <v>136</v>
      </c>
      <c r="AV18" s="295">
        <v>1</v>
      </c>
      <c r="AW18" s="765">
        <v>320586</v>
      </c>
      <c r="AX18" s="766">
        <f t="shared" si="18"/>
        <v>320586</v>
      </c>
      <c r="AY18" s="785"/>
      <c r="AZ18" s="88">
        <f t="shared" si="19"/>
        <v>1</v>
      </c>
      <c r="BA18" s="88">
        <f t="shared" si="20"/>
        <v>1</v>
      </c>
      <c r="BB18" s="151">
        <f t="shared" si="21"/>
        <v>1</v>
      </c>
      <c r="BC18" s="151">
        <f t="shared" si="179"/>
        <v>1</v>
      </c>
      <c r="BD18" s="151">
        <f t="shared" si="180"/>
        <v>1</v>
      </c>
      <c r="BE18" s="151">
        <f t="shared" si="181"/>
        <v>1</v>
      </c>
      <c r="BF18" s="157">
        <f t="shared" si="182"/>
        <v>320586</v>
      </c>
      <c r="BG18" s="153">
        <f t="shared" si="183"/>
        <v>0</v>
      </c>
      <c r="BJ18" s="288" t="s">
        <v>272</v>
      </c>
      <c r="BK18" s="293" t="s">
        <v>306</v>
      </c>
      <c r="BL18" s="295" t="s">
        <v>136</v>
      </c>
      <c r="BM18" s="295">
        <v>1</v>
      </c>
      <c r="BN18" s="765">
        <v>549144</v>
      </c>
      <c r="BO18" s="766">
        <f t="shared" si="27"/>
        <v>549144</v>
      </c>
      <c r="BP18" s="785"/>
      <c r="BQ18" s="88">
        <f t="shared" si="28"/>
        <v>1</v>
      </c>
      <c r="BR18" s="88">
        <f t="shared" si="29"/>
        <v>1</v>
      </c>
      <c r="BS18" s="151">
        <f t="shared" si="30"/>
        <v>1</v>
      </c>
      <c r="BT18" s="151">
        <f t="shared" si="184"/>
        <v>1</v>
      </c>
      <c r="BU18" s="151">
        <f t="shared" si="185"/>
        <v>1</v>
      </c>
      <c r="BV18" s="151">
        <f t="shared" si="186"/>
        <v>1</v>
      </c>
      <c r="BW18" s="157">
        <f t="shared" si="187"/>
        <v>549144</v>
      </c>
      <c r="BX18" s="153">
        <f t="shared" si="188"/>
        <v>0</v>
      </c>
      <c r="CA18" s="773" t="s">
        <v>428</v>
      </c>
      <c r="CB18" s="774" t="s">
        <v>429</v>
      </c>
      <c r="CC18" s="775" t="s">
        <v>423</v>
      </c>
      <c r="CD18" s="776">
        <v>1</v>
      </c>
      <c r="CE18" s="777">
        <v>401863</v>
      </c>
      <c r="CF18" s="778">
        <v>401863</v>
      </c>
      <c r="CG18" s="791"/>
      <c r="CH18" s="88">
        <f t="shared" si="36"/>
        <v>0</v>
      </c>
      <c r="CI18" s="88">
        <f t="shared" si="37"/>
        <v>1</v>
      </c>
      <c r="CJ18" s="151">
        <f t="shared" si="38"/>
        <v>1</v>
      </c>
      <c r="CK18" s="151">
        <f t="shared" si="189"/>
        <v>1</v>
      </c>
      <c r="CL18" s="151">
        <f t="shared" si="190"/>
        <v>1</v>
      </c>
      <c r="CM18" s="151">
        <f t="shared" si="191"/>
        <v>0</v>
      </c>
      <c r="CN18" s="157">
        <f t="shared" si="192"/>
        <v>401863</v>
      </c>
      <c r="CO18" s="153">
        <f t="shared" si="193"/>
        <v>0</v>
      </c>
      <c r="CR18" s="288"/>
      <c r="CS18" s="293"/>
      <c r="CT18" s="295"/>
      <c r="CU18" s="295"/>
      <c r="CV18" s="765"/>
      <c r="CW18" s="766"/>
      <c r="CX18" s="785"/>
      <c r="CY18" s="88" t="e">
        <f>IF(EXACT(VLOOKUP(CR18,OFERTA_0,2,FALSE),CS18),1,0)</f>
        <v>#N/A</v>
      </c>
      <c r="CZ18" s="88" t="e">
        <f>IF(EXACT(VLOOKUP(CR18,OFERTA_0,3,FALSE),CT18),1,0)</f>
        <v>#N/A</v>
      </c>
      <c r="DA18" s="151" t="e">
        <f>IF(EXACT(VLOOKUP(CR18,OFERTA_0,4,FALSE),CU18),1,0)</f>
        <v>#N/A</v>
      </c>
      <c r="DB18" s="151">
        <f t="shared" ref="DB18:DB19" si="194">IF(CV18=0,0,1)</f>
        <v>0</v>
      </c>
      <c r="DC18" s="151">
        <f t="shared" ref="DC18:DC19" si="195">IF(CW18=0,0,1)</f>
        <v>0</v>
      </c>
      <c r="DD18" s="151" t="e">
        <f t="shared" ref="DD18:DD19" si="196">PRODUCT(CY18:DC18)</f>
        <v>#N/A</v>
      </c>
      <c r="DE18" s="157">
        <f t="shared" ref="DE18:DE19" si="197">ROUND(CW18,0)</f>
        <v>0</v>
      </c>
      <c r="DF18" s="153">
        <f t="shared" ref="DF18:DF19" si="198">CW18-DE18</f>
        <v>0</v>
      </c>
      <c r="DI18" s="288"/>
      <c r="DJ18" s="293"/>
      <c r="DK18" s="295"/>
      <c r="DL18" s="295"/>
      <c r="DM18" s="765"/>
      <c r="DN18" s="766"/>
      <c r="DO18" s="785"/>
      <c r="DP18" s="88" t="e">
        <f>IF(EXACT(VLOOKUP(DI18,OFERTA_0,2,FALSE),DJ18),1,0)</f>
        <v>#N/A</v>
      </c>
      <c r="DQ18" s="88" t="e">
        <f>IF(EXACT(VLOOKUP(DI18,OFERTA_0,3,FALSE),DK18),1,0)</f>
        <v>#N/A</v>
      </c>
      <c r="DR18" s="151" t="e">
        <f>IF(EXACT(VLOOKUP(DI18,OFERTA_0,4,FALSE),DL18),1,0)</f>
        <v>#N/A</v>
      </c>
      <c r="DS18" s="151">
        <f t="shared" ref="DS18:DS19" si="199">IF(DM18=0,0,1)</f>
        <v>0</v>
      </c>
      <c r="DT18" s="151">
        <f t="shared" ref="DT18:DT19" si="200">IF(DN18=0,0,1)</f>
        <v>0</v>
      </c>
      <c r="DU18" s="151" t="e">
        <f t="shared" ref="DU18:DU19" si="201">PRODUCT(DP18:DT18)</f>
        <v>#N/A</v>
      </c>
      <c r="DV18" s="157">
        <f t="shared" ref="DV18:DV19" si="202">ROUND(DN18,0)</f>
        <v>0</v>
      </c>
      <c r="DW18" s="153">
        <f t="shared" ref="DW18:DW19" si="203">DN18-DV18</f>
        <v>0</v>
      </c>
      <c r="DZ18" s="288"/>
      <c r="EA18" s="293"/>
      <c r="EB18" s="295"/>
      <c r="EC18" s="295"/>
      <c r="ED18" s="765"/>
      <c r="EE18" s="766"/>
      <c r="EF18" s="785"/>
      <c r="EG18" s="88" t="e">
        <f>IF(EXACT(VLOOKUP(DZ18,OFERTA_0,2,FALSE),EA18),1,0)</f>
        <v>#N/A</v>
      </c>
      <c r="EH18" s="88" t="e">
        <f>IF(EXACT(VLOOKUP(DZ18,OFERTA_0,3,FALSE),EB18),1,0)</f>
        <v>#N/A</v>
      </c>
      <c r="EI18" s="151" t="e">
        <f>IF(EXACT(VLOOKUP(DZ18,OFERTA_0,4,FALSE),EC18),1,0)</f>
        <v>#N/A</v>
      </c>
      <c r="EJ18" s="151">
        <f t="shared" ref="EJ18:EJ19" si="204">IF(ED18=0,0,1)</f>
        <v>0</v>
      </c>
      <c r="EK18" s="151">
        <f t="shared" ref="EK18:EK19" si="205">IF(EE18=0,0,1)</f>
        <v>0</v>
      </c>
      <c r="EL18" s="151" t="e">
        <f t="shared" ref="EL18:EL19" si="206">PRODUCT(EG18:EK18)</f>
        <v>#N/A</v>
      </c>
      <c r="EM18" s="157">
        <f t="shared" ref="EM18:EM19" si="207">ROUND(EE18,0)</f>
        <v>0</v>
      </c>
      <c r="EN18" s="153">
        <f t="shared" ref="EN18:EN19" si="208">EE18-EM18</f>
        <v>0</v>
      </c>
      <c r="EQ18" s="288"/>
      <c r="ER18" s="293"/>
      <c r="ES18" s="295"/>
      <c r="ET18" s="295"/>
      <c r="EU18" s="765"/>
      <c r="EV18" s="766"/>
      <c r="EW18" s="785"/>
      <c r="EX18" s="88" t="e">
        <f>IF(EXACT(VLOOKUP(EQ18,OFERTA_0,2,FALSE),ER18),1,0)</f>
        <v>#N/A</v>
      </c>
      <c r="EY18" s="88" t="e">
        <f>IF(EXACT(VLOOKUP(EQ18,OFERTA_0,3,FALSE),ES18),1,0)</f>
        <v>#N/A</v>
      </c>
      <c r="EZ18" s="151" t="e">
        <f>IF(EXACT(VLOOKUP(EQ18,OFERTA_0,4,FALSE),ET18),1,0)</f>
        <v>#N/A</v>
      </c>
      <c r="FA18" s="151">
        <f t="shared" ref="FA18:FA19" si="209">IF(EU18=0,0,1)</f>
        <v>0</v>
      </c>
      <c r="FB18" s="151">
        <f t="shared" ref="FB18:FB19" si="210">IF(EV18=0,0,1)</f>
        <v>0</v>
      </c>
      <c r="FC18" s="151" t="e">
        <f t="shared" ref="FC18:FC19" si="211">PRODUCT(EX18:FB18)</f>
        <v>#N/A</v>
      </c>
      <c r="FD18" s="157">
        <f t="shared" ref="FD18:FD19" si="212">ROUND(EV18,0)</f>
        <v>0</v>
      </c>
      <c r="FE18" s="153">
        <f t="shared" ref="FE18:FE19" si="213">EV18-FD18</f>
        <v>0</v>
      </c>
      <c r="FH18" s="288"/>
      <c r="FI18" s="293"/>
      <c r="FJ18" s="295"/>
      <c r="FK18" s="295"/>
      <c r="FL18" s="765"/>
      <c r="FM18" s="766"/>
      <c r="FN18" s="785"/>
      <c r="FO18" s="88" t="e">
        <f>IF(EXACT(VLOOKUP(FH18,OFERTA_0,2,FALSE),FI18),1,0)</f>
        <v>#N/A</v>
      </c>
      <c r="FP18" s="88" t="e">
        <f>IF(EXACT(VLOOKUP(FH18,OFERTA_0,3,FALSE),FJ18),1,0)</f>
        <v>#N/A</v>
      </c>
      <c r="FQ18" s="151" t="e">
        <f>IF(EXACT(VLOOKUP(FH18,OFERTA_0,4,FALSE),FK18),1,0)</f>
        <v>#N/A</v>
      </c>
      <c r="FR18" s="151">
        <f t="shared" ref="FR18:FR19" si="214">IF(FL18=0,0,1)</f>
        <v>0</v>
      </c>
      <c r="FS18" s="151">
        <f t="shared" ref="FS18:FS19" si="215">IF(FM18=0,0,1)</f>
        <v>0</v>
      </c>
      <c r="FT18" s="151" t="e">
        <f t="shared" ref="FT18:FT19" si="216">PRODUCT(FO18:FS18)</f>
        <v>#N/A</v>
      </c>
      <c r="FU18" s="157">
        <f t="shared" ref="FU18:FU19" si="217">ROUND(FM18,0)</f>
        <v>0</v>
      </c>
      <c r="FV18" s="153">
        <f t="shared" ref="FV18:FV19" si="218">FM18-FU18</f>
        <v>0</v>
      </c>
      <c r="FY18" s="288"/>
      <c r="FZ18" s="293"/>
      <c r="GA18" s="295"/>
      <c r="GB18" s="295"/>
      <c r="GC18" s="765"/>
      <c r="GD18" s="766"/>
      <c r="GE18" s="785"/>
      <c r="GF18" s="88" t="e">
        <f>IF(EXACT(VLOOKUP(FY18,OFERTA_0,2,FALSE),FZ18),1,0)</f>
        <v>#N/A</v>
      </c>
      <c r="GG18" s="88" t="e">
        <f>IF(EXACT(VLOOKUP(FY18,OFERTA_0,3,FALSE),GA18),1,0)</f>
        <v>#N/A</v>
      </c>
      <c r="GH18" s="151" t="e">
        <f>IF(EXACT(VLOOKUP(FY18,OFERTA_0,4,FALSE),GB18),1,0)</f>
        <v>#N/A</v>
      </c>
      <c r="GI18" s="151">
        <f t="shared" ref="GI18:GI19" si="219">IF(GC18=0,0,1)</f>
        <v>0</v>
      </c>
      <c r="GJ18" s="151">
        <f t="shared" ref="GJ18:GJ19" si="220">IF(GD18=0,0,1)</f>
        <v>0</v>
      </c>
      <c r="GK18" s="151" t="e">
        <f t="shared" ref="GK18:GK19" si="221">PRODUCT(GF18:GJ18)</f>
        <v>#N/A</v>
      </c>
      <c r="GL18" s="157">
        <f t="shared" ref="GL18:GL19" si="222">ROUND(GD18,0)</f>
        <v>0</v>
      </c>
      <c r="GM18" s="153">
        <f t="shared" ref="GM18:GM19" si="223">GD18-GL18</f>
        <v>0</v>
      </c>
      <c r="GP18" s="288"/>
      <c r="GQ18" s="293"/>
      <c r="GR18" s="295"/>
      <c r="GS18" s="295"/>
      <c r="GT18" s="765"/>
      <c r="GU18" s="766"/>
      <c r="GV18" s="785"/>
      <c r="GW18" s="88" t="e">
        <f>IF(EXACT(VLOOKUP(GP18,OFERTA_0,2,FALSE),GQ18),1,0)</f>
        <v>#N/A</v>
      </c>
      <c r="GX18" s="88" t="e">
        <f>IF(EXACT(VLOOKUP(GP18,OFERTA_0,3,FALSE),GR18),1,0)</f>
        <v>#N/A</v>
      </c>
      <c r="GY18" s="151" t="e">
        <f>IF(EXACT(VLOOKUP(GP18,OFERTA_0,4,FALSE),GS18),1,0)</f>
        <v>#N/A</v>
      </c>
      <c r="GZ18" s="151">
        <f t="shared" ref="GZ18:GZ19" si="224">IF(GT18=0,0,1)</f>
        <v>0</v>
      </c>
      <c r="HA18" s="151">
        <f t="shared" ref="HA18:HA19" si="225">IF(GU18=0,0,1)</f>
        <v>0</v>
      </c>
      <c r="HB18" s="151" t="e">
        <f t="shared" ref="HB18:HB19" si="226">PRODUCT(GW18:HA18)</f>
        <v>#N/A</v>
      </c>
      <c r="HC18" s="157">
        <f t="shared" ref="HC18:HC19" si="227">ROUND(GU18,0)</f>
        <v>0</v>
      </c>
      <c r="HD18" s="153">
        <f t="shared" ref="HD18:HD19" si="228">GU18-HC18</f>
        <v>0</v>
      </c>
      <c r="HG18" s="288"/>
      <c r="HH18" s="293"/>
      <c r="HI18" s="295"/>
      <c r="HJ18" s="295"/>
      <c r="HK18" s="765"/>
      <c r="HL18" s="766"/>
      <c r="HM18" s="785"/>
      <c r="HN18" s="88" t="e">
        <f>IF(EXACT(VLOOKUP(HG18,OFERTA_0,2,FALSE),HH18),1,0)</f>
        <v>#N/A</v>
      </c>
      <c r="HO18" s="88" t="e">
        <f>IF(EXACT(VLOOKUP(HG18,OFERTA_0,3,FALSE),HI18),1,0)</f>
        <v>#N/A</v>
      </c>
      <c r="HP18" s="151" t="e">
        <f>IF(EXACT(VLOOKUP(HG18,OFERTA_0,4,FALSE),HJ18),1,0)</f>
        <v>#N/A</v>
      </c>
      <c r="HQ18" s="151">
        <f t="shared" ref="HQ18:HQ19" si="229">IF(HK18=0,0,1)</f>
        <v>0</v>
      </c>
      <c r="HR18" s="151">
        <f t="shared" ref="HR18:HR19" si="230">IF(HL18=0,0,1)</f>
        <v>0</v>
      </c>
      <c r="HS18" s="151" t="e">
        <f t="shared" ref="HS18:HS19" si="231">PRODUCT(HN18:HR18)</f>
        <v>#N/A</v>
      </c>
      <c r="HT18" s="157">
        <f t="shared" ref="HT18:HT19" si="232">ROUND(HL18,0)</f>
        <v>0</v>
      </c>
      <c r="HU18" s="153">
        <f t="shared" ref="HU18:HU19" si="233">HL18-HT18</f>
        <v>0</v>
      </c>
      <c r="HX18" s="288"/>
      <c r="HY18" s="293"/>
      <c r="HZ18" s="295"/>
      <c r="IA18" s="295"/>
      <c r="IB18" s="765"/>
      <c r="IC18" s="766"/>
      <c r="ID18" s="785"/>
      <c r="IE18" s="88" t="e">
        <f>IF(EXACT(VLOOKUP(HX18,OFERTA_0,2,FALSE),HY18),1,0)</f>
        <v>#N/A</v>
      </c>
      <c r="IF18" s="88" t="e">
        <f>IF(EXACT(VLOOKUP(HX18,OFERTA_0,3,FALSE),HZ18),1,0)</f>
        <v>#N/A</v>
      </c>
      <c r="IG18" s="151" t="e">
        <f>IF(EXACT(VLOOKUP(HX18,OFERTA_0,4,FALSE),IA18),1,0)</f>
        <v>#N/A</v>
      </c>
      <c r="IH18" s="151">
        <f t="shared" ref="IH18:IH19" si="234">IF(IB18=0,0,1)</f>
        <v>0</v>
      </c>
      <c r="II18" s="151">
        <f t="shared" ref="II18:II19" si="235">IF(IC18=0,0,1)</f>
        <v>0</v>
      </c>
      <c r="IJ18" s="151" t="e">
        <f t="shared" ref="IJ18:IJ19" si="236">PRODUCT(IE18:II18)</f>
        <v>#N/A</v>
      </c>
      <c r="IK18" s="157">
        <f t="shared" ref="IK18:IK19" si="237">ROUND(IC18,0)</f>
        <v>0</v>
      </c>
      <c r="IL18" s="153">
        <f t="shared" ref="IL18:IL19" si="238">IC18-IK18</f>
        <v>0</v>
      </c>
      <c r="IO18" s="288"/>
      <c r="IP18" s="293"/>
      <c r="IQ18" s="295"/>
      <c r="IR18" s="295"/>
      <c r="IS18" s="765"/>
      <c r="IT18" s="766"/>
      <c r="IU18" s="785"/>
      <c r="IV18" s="88" t="e">
        <f>IF(EXACT(VLOOKUP(IO18,OFERTA_0,2,FALSE),IP18),1,0)</f>
        <v>#N/A</v>
      </c>
      <c r="IW18" s="88" t="e">
        <f>IF(EXACT(VLOOKUP(IO18,OFERTA_0,3,FALSE),IQ18),1,0)</f>
        <v>#N/A</v>
      </c>
      <c r="IX18" s="151" t="e">
        <f>IF(EXACT(VLOOKUP(IO18,OFERTA_0,4,FALSE),IR18),1,0)</f>
        <v>#N/A</v>
      </c>
      <c r="IY18" s="151">
        <f t="shared" ref="IY18:IY19" si="239">IF(IS18=0,0,1)</f>
        <v>0</v>
      </c>
      <c r="IZ18" s="151">
        <f t="shared" ref="IZ18:IZ19" si="240">IF(IT18=0,0,1)</f>
        <v>0</v>
      </c>
      <c r="JA18" s="151" t="e">
        <f t="shared" ref="JA18:JA19" si="241">PRODUCT(IV18:IZ18)</f>
        <v>#N/A</v>
      </c>
      <c r="JB18" s="157">
        <f t="shared" ref="JB18:JB19" si="242">ROUND(IT18,0)</f>
        <v>0</v>
      </c>
      <c r="JC18" s="153">
        <f t="shared" ref="JC18:JC19" si="243">IT18-JB18</f>
        <v>0</v>
      </c>
      <c r="JF18" s="288"/>
      <c r="JG18" s="293"/>
      <c r="JH18" s="295"/>
      <c r="JI18" s="295"/>
      <c r="JJ18" s="765"/>
      <c r="JK18" s="766"/>
      <c r="JL18" s="785"/>
      <c r="JM18" s="88" t="e">
        <f>IF(EXACT(VLOOKUP(JF18,OFERTA_0,2,FALSE),JG18),1,0)</f>
        <v>#N/A</v>
      </c>
      <c r="JN18" s="88" t="e">
        <f>IF(EXACT(VLOOKUP(JF18,OFERTA_0,3,FALSE),JH18),1,0)</f>
        <v>#N/A</v>
      </c>
      <c r="JO18" s="151" t="e">
        <f>IF(EXACT(VLOOKUP(JF18,OFERTA_0,4,FALSE),JI18),1,0)</f>
        <v>#N/A</v>
      </c>
      <c r="JP18" s="151">
        <f t="shared" ref="JP18:JP19" si="244">IF(JJ18=0,0,1)</f>
        <v>0</v>
      </c>
      <c r="JQ18" s="151">
        <f t="shared" ref="JQ18:JQ19" si="245">IF(JK18=0,0,1)</f>
        <v>0</v>
      </c>
      <c r="JR18" s="151" t="e">
        <f t="shared" ref="JR18:JR19" si="246">PRODUCT(JM18:JQ18)</f>
        <v>#N/A</v>
      </c>
      <c r="JS18" s="157">
        <f t="shared" ref="JS18:JS19" si="247">ROUND(JK18,0)</f>
        <v>0</v>
      </c>
      <c r="JT18" s="153">
        <f t="shared" ref="JT18:JT19" si="248">JK18-JS18</f>
        <v>0</v>
      </c>
      <c r="JW18" s="288"/>
      <c r="JX18" s="293"/>
      <c r="JY18" s="295"/>
      <c r="JZ18" s="295"/>
      <c r="KA18" s="765"/>
      <c r="KB18" s="766"/>
      <c r="KC18" s="785"/>
      <c r="KD18" s="88" t="e">
        <f>IF(EXACT(VLOOKUP(JW18,OFERTA_0,2,FALSE),JX18),1,0)</f>
        <v>#N/A</v>
      </c>
      <c r="KE18" s="88" t="e">
        <f>IF(EXACT(VLOOKUP(JW18,OFERTA_0,3,FALSE),JY18),1,0)</f>
        <v>#N/A</v>
      </c>
      <c r="KF18" s="151" t="e">
        <f>IF(EXACT(VLOOKUP(JW18,OFERTA_0,4,FALSE),JZ18),1,0)</f>
        <v>#N/A</v>
      </c>
      <c r="KG18" s="151">
        <f t="shared" ref="KG18:KG19" si="249">IF(KA18=0,0,1)</f>
        <v>0</v>
      </c>
      <c r="KH18" s="151">
        <f t="shared" ref="KH18:KH19" si="250">IF(KB18=0,0,1)</f>
        <v>0</v>
      </c>
      <c r="KI18" s="151" t="e">
        <f t="shared" ref="KI18:KI19" si="251">PRODUCT(KD18:KH18)</f>
        <v>#N/A</v>
      </c>
      <c r="KJ18" s="157">
        <f t="shared" ref="KJ18:KJ19" si="252">ROUND(KB18,0)</f>
        <v>0</v>
      </c>
      <c r="KK18" s="153">
        <f t="shared" ref="KK18:KK19" si="253">KB18-KJ18</f>
        <v>0</v>
      </c>
      <c r="KN18" s="288"/>
      <c r="KO18" s="293"/>
      <c r="KP18" s="295"/>
      <c r="KQ18" s="295"/>
      <c r="KR18" s="765"/>
      <c r="KS18" s="766"/>
      <c r="KT18" s="785"/>
      <c r="KU18" s="88" t="e">
        <f>IF(EXACT(VLOOKUP(KN18,OFERTA_0,2,FALSE),KO18),1,0)</f>
        <v>#N/A</v>
      </c>
      <c r="KV18" s="88" t="e">
        <f>IF(EXACT(VLOOKUP(KN18,OFERTA_0,3,FALSE),KP18),1,0)</f>
        <v>#N/A</v>
      </c>
      <c r="KW18" s="151" t="e">
        <f>IF(EXACT(VLOOKUP(KN18,OFERTA_0,4,FALSE),KQ18),1,0)</f>
        <v>#N/A</v>
      </c>
      <c r="KX18" s="151">
        <f t="shared" ref="KX18:KX19" si="254">IF(KR18=0,0,1)</f>
        <v>0</v>
      </c>
      <c r="KY18" s="151">
        <f t="shared" ref="KY18:KY19" si="255">IF(KS18=0,0,1)</f>
        <v>0</v>
      </c>
      <c r="KZ18" s="151" t="e">
        <f t="shared" ref="KZ18:KZ19" si="256">PRODUCT(KU18:KY18)</f>
        <v>#N/A</v>
      </c>
      <c r="LA18" s="157">
        <f t="shared" ref="LA18:LA19" si="257">ROUND(KS18,0)</f>
        <v>0</v>
      </c>
      <c r="LB18" s="153">
        <f t="shared" ref="LB18:LB19" si="258">KS18-LA18</f>
        <v>0</v>
      </c>
      <c r="LE18" s="288"/>
      <c r="LF18" s="293"/>
      <c r="LG18" s="295"/>
      <c r="LH18" s="295"/>
      <c r="LI18" s="765"/>
      <c r="LJ18" s="766"/>
      <c r="LK18" s="785"/>
      <c r="LL18" s="88" t="e">
        <f>IF(EXACT(VLOOKUP(LE18,OFERTA_0,2,FALSE),LF18),1,0)</f>
        <v>#N/A</v>
      </c>
      <c r="LM18" s="88" t="e">
        <f>IF(EXACT(VLOOKUP(LE18,OFERTA_0,3,FALSE),LG18),1,0)</f>
        <v>#N/A</v>
      </c>
      <c r="LN18" s="151" t="e">
        <f>IF(EXACT(VLOOKUP(LE18,OFERTA_0,4,FALSE),LH18),1,0)</f>
        <v>#N/A</v>
      </c>
      <c r="LO18" s="151">
        <f t="shared" ref="LO18:LO19" si="259">IF(LI18=0,0,1)</f>
        <v>0</v>
      </c>
      <c r="LP18" s="151">
        <f t="shared" ref="LP18:LP19" si="260">IF(LJ18=0,0,1)</f>
        <v>0</v>
      </c>
      <c r="LQ18" s="151" t="e">
        <f t="shared" ref="LQ18:LQ19" si="261">PRODUCT(LL18:LP18)</f>
        <v>#N/A</v>
      </c>
      <c r="LR18" s="157">
        <f t="shared" ref="LR18:LR19" si="262">ROUND(LJ18,0)</f>
        <v>0</v>
      </c>
      <c r="LS18" s="153">
        <f t="shared" ref="LS18:LS19" si="263">LJ18-LR18</f>
        <v>0</v>
      </c>
      <c r="LV18" s="288"/>
      <c r="LW18" s="293"/>
      <c r="LX18" s="295"/>
      <c r="LY18" s="295"/>
      <c r="LZ18" s="765"/>
      <c r="MA18" s="766"/>
      <c r="MB18" s="785"/>
      <c r="MC18" s="88" t="e">
        <f>IF(EXACT(VLOOKUP(LV18,OFERTA_0,2,FALSE),LW18),1,0)</f>
        <v>#N/A</v>
      </c>
      <c r="MD18" s="88" t="e">
        <f>IF(EXACT(VLOOKUP(LV18,OFERTA_0,3,FALSE),LX18),1,0)</f>
        <v>#N/A</v>
      </c>
      <c r="ME18" s="151" t="e">
        <f>IF(EXACT(VLOOKUP(LV18,OFERTA_0,4,FALSE),LY18),1,0)</f>
        <v>#N/A</v>
      </c>
      <c r="MF18" s="151">
        <f t="shared" ref="MF18:MF19" si="264">IF(LZ18=0,0,1)</f>
        <v>0</v>
      </c>
      <c r="MG18" s="151">
        <f t="shared" ref="MG18:MG19" si="265">IF(MA18=0,0,1)</f>
        <v>0</v>
      </c>
      <c r="MH18" s="151" t="e">
        <f t="shared" ref="MH18:MH19" si="266">PRODUCT(MC18:MG18)</f>
        <v>#N/A</v>
      </c>
      <c r="MI18" s="157">
        <f t="shared" ref="MI18:MI19" si="267">ROUND(MA18,0)</f>
        <v>0</v>
      </c>
      <c r="MJ18" s="153">
        <f t="shared" ref="MJ18:MJ19" si="268">MA18-MI18</f>
        <v>0</v>
      </c>
      <c r="MM18" s="795"/>
      <c r="MN18" s="796"/>
      <c r="MO18" s="781"/>
      <c r="MP18" s="782"/>
      <c r="MQ18" s="783"/>
      <c r="MR18" s="784"/>
      <c r="MS18" s="784"/>
      <c r="MT18" s="88" t="e">
        <f>IF(EXACT(VLOOKUP(MM18,OFERTA_0,2,FALSE),MN18),1,0)</f>
        <v>#N/A</v>
      </c>
      <c r="MU18" s="88" t="e">
        <f>IF(EXACT(VLOOKUP(MM18,OFERTA_0,3,FALSE),MO18),1,0)</f>
        <v>#N/A</v>
      </c>
      <c r="MV18" s="151" t="e">
        <f>IF(EXACT(VLOOKUP(MM18,OFERTA_0,4,FALSE),MP18),1,0)</f>
        <v>#N/A</v>
      </c>
      <c r="MW18" s="151">
        <f t="shared" ref="MW18:MW19" si="269">IF(MQ18=0,0,1)</f>
        <v>0</v>
      </c>
      <c r="MX18" s="151">
        <f t="shared" ref="MX18:MX19" si="270">IF(MR18=0,0,1)</f>
        <v>0</v>
      </c>
      <c r="MY18" s="151" t="e">
        <f t="shared" ref="MY18:MY19" si="271">PRODUCT(MT18:MX18)</f>
        <v>#N/A</v>
      </c>
      <c r="MZ18" s="157">
        <f t="shared" ref="MZ18:MZ19" si="272">ROUND(MR18,0)</f>
        <v>0</v>
      </c>
      <c r="NA18" s="153">
        <f t="shared" ref="NA18:NA19" si="273">MR18-MZ18</f>
        <v>0</v>
      </c>
      <c r="ND18" s="795"/>
      <c r="NE18" s="796"/>
      <c r="NF18" s="781"/>
      <c r="NG18" s="782"/>
      <c r="NH18" s="783"/>
      <c r="NI18" s="784"/>
      <c r="NJ18" s="784"/>
      <c r="NK18" s="88" t="e">
        <f>IF(EXACT(VLOOKUP(ND18,OFERTA_0,2,FALSE),NE18),1,0)</f>
        <v>#N/A</v>
      </c>
      <c r="NL18" s="88" t="e">
        <f>IF(EXACT(VLOOKUP(ND18,OFERTA_0,3,FALSE),NF18),1,0)</f>
        <v>#N/A</v>
      </c>
      <c r="NM18" s="151" t="e">
        <f>IF(EXACT(VLOOKUP(ND18,OFERTA_0,4,FALSE),NG18),1,0)</f>
        <v>#N/A</v>
      </c>
      <c r="NN18" s="151">
        <f t="shared" ref="NN18:NN19" si="274">IF(NH18=0,0,1)</f>
        <v>0</v>
      </c>
      <c r="NO18" s="151">
        <f t="shared" ref="NO18:NO19" si="275">IF(NI18=0,0,1)</f>
        <v>0</v>
      </c>
      <c r="NP18" s="151" t="e">
        <f t="shared" ref="NP18:NP19" si="276">PRODUCT(NK18:NO18)</f>
        <v>#N/A</v>
      </c>
      <c r="NQ18" s="157">
        <f t="shared" ref="NQ18:NQ19" si="277">ROUND(NI18,0)</f>
        <v>0</v>
      </c>
      <c r="NR18" s="153">
        <f t="shared" ref="NR18:NR19" si="278">NI18-NQ18</f>
        <v>0</v>
      </c>
      <c r="NU18" s="795"/>
      <c r="NV18" s="796"/>
      <c r="NW18" s="781"/>
      <c r="NX18" s="782"/>
      <c r="NY18" s="783"/>
      <c r="NZ18" s="784"/>
      <c r="OA18" s="784"/>
      <c r="OB18" s="88" t="e">
        <f>IF(EXACT(VLOOKUP(NU18,OFERTA_0,2,FALSE),NV18),1,0)</f>
        <v>#N/A</v>
      </c>
      <c r="OC18" s="88" t="e">
        <f>IF(EXACT(VLOOKUP(NU18,OFERTA_0,3,FALSE),NW18),1,0)</f>
        <v>#N/A</v>
      </c>
      <c r="OD18" s="151" t="e">
        <f>IF(EXACT(VLOOKUP(NU18,OFERTA_0,4,FALSE),NX18),1,0)</f>
        <v>#N/A</v>
      </c>
      <c r="OE18" s="151">
        <f t="shared" ref="OE18:OE19" si="279">IF(NY18=0,0,1)</f>
        <v>0</v>
      </c>
      <c r="OF18" s="151">
        <f t="shared" ref="OF18:OF19" si="280">IF(NZ18=0,0,1)</f>
        <v>0</v>
      </c>
      <c r="OG18" s="151" t="e">
        <f t="shared" ref="OG18:OG19" si="281">PRODUCT(OB18:OF18)</f>
        <v>#N/A</v>
      </c>
      <c r="OH18" s="157">
        <f t="shared" ref="OH18:OH19" si="282">ROUND(NZ18,0)</f>
        <v>0</v>
      </c>
      <c r="OI18" s="153">
        <f t="shared" ref="OI18:OI19" si="283">NZ18-OH18</f>
        <v>0</v>
      </c>
      <c r="OL18" s="795"/>
      <c r="OM18" s="796"/>
      <c r="ON18" s="781"/>
      <c r="OO18" s="782"/>
      <c r="OP18" s="783"/>
      <c r="OQ18" s="784"/>
      <c r="OR18" s="784"/>
      <c r="OS18" s="88" t="e">
        <f>IF(EXACT(VLOOKUP(OL18,OFERTA_0,2,FALSE),OM18),1,0)</f>
        <v>#N/A</v>
      </c>
      <c r="OT18" s="88" t="e">
        <f>IF(EXACT(VLOOKUP(OL18,OFERTA_0,3,FALSE),ON18),1,0)</f>
        <v>#N/A</v>
      </c>
      <c r="OU18" s="151" t="e">
        <f>IF(EXACT(VLOOKUP(OL18,OFERTA_0,4,FALSE),OO18),1,0)</f>
        <v>#N/A</v>
      </c>
      <c r="OV18" s="151">
        <f t="shared" ref="OV18:OV19" si="284">IF(OP18=0,0,1)</f>
        <v>0</v>
      </c>
      <c r="OW18" s="151">
        <f t="shared" ref="OW18:OW19" si="285">IF(OQ18=0,0,1)</f>
        <v>0</v>
      </c>
      <c r="OX18" s="151" t="e">
        <f t="shared" ref="OX18:OX19" si="286">PRODUCT(OS18:OW18)</f>
        <v>#N/A</v>
      </c>
      <c r="OY18" s="157">
        <f t="shared" ref="OY18:OY19" si="287">ROUND(OQ18,0)</f>
        <v>0</v>
      </c>
      <c r="OZ18" s="153">
        <f t="shared" ref="OZ18:OZ19" si="288">OQ18-OY18</f>
        <v>0</v>
      </c>
      <c r="PC18" s="795"/>
      <c r="PD18" s="796"/>
      <c r="PE18" s="781"/>
      <c r="PF18" s="782"/>
      <c r="PG18" s="783"/>
      <c r="PH18" s="784"/>
      <c r="PI18" s="784"/>
      <c r="PJ18" s="88" t="e">
        <f>IF(EXACT(VLOOKUP(PC18,OFERTA_0,2,FALSE),PD18),1,0)</f>
        <v>#N/A</v>
      </c>
      <c r="PK18" s="88" t="e">
        <f>IF(EXACT(VLOOKUP(PC18,OFERTA_0,3,FALSE),PE18),1,0)</f>
        <v>#N/A</v>
      </c>
      <c r="PL18" s="151" t="e">
        <f>IF(EXACT(VLOOKUP(PC18,OFERTA_0,4,FALSE),PF18),1,0)</f>
        <v>#N/A</v>
      </c>
      <c r="PM18" s="151">
        <f t="shared" ref="PM18:PM19" si="289">IF(PG18=0,0,1)</f>
        <v>0</v>
      </c>
      <c r="PN18" s="151">
        <f t="shared" ref="PN18:PN19" si="290">IF(PH18=0,0,1)</f>
        <v>0</v>
      </c>
      <c r="PO18" s="151" t="e">
        <f t="shared" ref="PO18:PO19" si="291">PRODUCT(PJ18:PN18)</f>
        <v>#N/A</v>
      </c>
      <c r="PP18" s="157">
        <f t="shared" ref="PP18:PP19" si="292">ROUND(PH18,0)</f>
        <v>0</v>
      </c>
      <c r="PQ18" s="153">
        <f t="shared" ref="PQ18:PQ19" si="293">PH18-PP18</f>
        <v>0</v>
      </c>
      <c r="PT18" s="795"/>
      <c r="PU18" s="796"/>
      <c r="PV18" s="781"/>
      <c r="PW18" s="782"/>
      <c r="PX18" s="783"/>
      <c r="PY18" s="784"/>
      <c r="PZ18" s="784"/>
      <c r="QA18" s="88" t="e">
        <f>IF(EXACT(VLOOKUP(PT18,OFERTA_0,2,FALSE),PU18),1,0)</f>
        <v>#N/A</v>
      </c>
      <c r="QB18" s="88" t="e">
        <f>IF(EXACT(VLOOKUP(PT18,OFERTA_0,3,FALSE),PV18),1,0)</f>
        <v>#N/A</v>
      </c>
      <c r="QC18" s="151" t="e">
        <f>IF(EXACT(VLOOKUP(PT18,OFERTA_0,4,FALSE),PW18),1,0)</f>
        <v>#N/A</v>
      </c>
      <c r="QD18" s="151">
        <f t="shared" ref="QD18:QD19" si="294">IF(PX18=0,0,1)</f>
        <v>0</v>
      </c>
      <c r="QE18" s="151">
        <f t="shared" ref="QE18:QE19" si="295">IF(PY18=0,0,1)</f>
        <v>0</v>
      </c>
      <c r="QF18" s="151" t="e">
        <f t="shared" ref="QF18:QF19" si="296">PRODUCT(QA18:QE18)</f>
        <v>#N/A</v>
      </c>
      <c r="QG18" s="157">
        <f t="shared" ref="QG18:QG19" si="297">ROUND(PY18,0)</f>
        <v>0</v>
      </c>
      <c r="QH18" s="153">
        <f t="shared" ref="QH18:QH19" si="298">PY18-QG18</f>
        <v>0</v>
      </c>
      <c r="QK18" s="795"/>
      <c r="QL18" s="796"/>
      <c r="QM18" s="781"/>
      <c r="QN18" s="782"/>
      <c r="QO18" s="783"/>
      <c r="QP18" s="784"/>
      <c r="QQ18" s="784"/>
      <c r="QR18" s="88" t="e">
        <f>IF(EXACT(VLOOKUP(QK18,OFERTA_0,2,FALSE),QL18),1,0)</f>
        <v>#N/A</v>
      </c>
      <c r="QS18" s="88" t="e">
        <f>IF(EXACT(VLOOKUP(QK18,OFERTA_0,3,FALSE),QM18),1,0)</f>
        <v>#N/A</v>
      </c>
      <c r="QT18" s="151" t="e">
        <f>IF(EXACT(VLOOKUP(QK18,OFERTA_0,4,FALSE),QN18),1,0)</f>
        <v>#N/A</v>
      </c>
      <c r="QU18" s="151">
        <f t="shared" ref="QU18:QU19" si="299">IF(QO18=0,0,1)</f>
        <v>0</v>
      </c>
      <c r="QV18" s="151">
        <f t="shared" ref="QV18:QV19" si="300">IF(QP18=0,0,1)</f>
        <v>0</v>
      </c>
      <c r="QW18" s="151" t="e">
        <f t="shared" ref="QW18:QW19" si="301">PRODUCT(QR18:QV18)</f>
        <v>#N/A</v>
      </c>
      <c r="QX18" s="157">
        <f t="shared" ref="QX18:QX19" si="302">ROUND(QP18,0)</f>
        <v>0</v>
      </c>
      <c r="QY18" s="153">
        <f t="shared" ref="QY18:QY19" si="303">QP18-QX18</f>
        <v>0</v>
      </c>
      <c r="RB18" s="795"/>
      <c r="RC18" s="796"/>
      <c r="RD18" s="781"/>
      <c r="RE18" s="782"/>
      <c r="RF18" s="783"/>
      <c r="RG18" s="784"/>
      <c r="RH18" s="784"/>
      <c r="RI18" s="88" t="e">
        <f>IF(EXACT(VLOOKUP(RB18,OFERTA_0,2,FALSE),RC18),1,0)</f>
        <v>#N/A</v>
      </c>
      <c r="RJ18" s="88" t="e">
        <f>IF(EXACT(VLOOKUP(RB18,OFERTA_0,3,FALSE),RD18),1,0)</f>
        <v>#N/A</v>
      </c>
      <c r="RK18" s="151" t="e">
        <f>IF(EXACT(VLOOKUP(RB18,OFERTA_0,4,FALSE),RE18),1,0)</f>
        <v>#N/A</v>
      </c>
      <c r="RL18" s="151">
        <f t="shared" ref="RL18:RL19" si="304">IF(RF18=0,0,1)</f>
        <v>0</v>
      </c>
      <c r="RM18" s="151">
        <f t="shared" ref="RM18:RM19" si="305">IF(RG18=0,0,1)</f>
        <v>0</v>
      </c>
      <c r="RN18" s="151" t="e">
        <f t="shared" ref="RN18:RN19" si="306">PRODUCT(RI18:RM18)</f>
        <v>#N/A</v>
      </c>
      <c r="RO18" s="157">
        <f t="shared" ref="RO18:RO19" si="307">ROUND(RG18,0)</f>
        <v>0</v>
      </c>
      <c r="RP18" s="153">
        <f t="shared" ref="RP18:RP19" si="308">RG18-RO18</f>
        <v>0</v>
      </c>
      <c r="RS18" s="795"/>
      <c r="RT18" s="796"/>
      <c r="RU18" s="781"/>
      <c r="RV18" s="782"/>
      <c r="RW18" s="783"/>
      <c r="RX18" s="784"/>
      <c r="RY18" s="784"/>
      <c r="RZ18" s="88" t="e">
        <f>IF(EXACT(VLOOKUP(RS18,OFERTA_0,2,FALSE),RT18),1,0)</f>
        <v>#N/A</v>
      </c>
      <c r="SA18" s="88" t="e">
        <f>IF(EXACT(VLOOKUP(RS18,OFERTA_0,3,FALSE),RU18),1,0)</f>
        <v>#N/A</v>
      </c>
      <c r="SB18" s="151" t="e">
        <f>IF(EXACT(VLOOKUP(RS18,OFERTA_0,4,FALSE),RV18),1,0)</f>
        <v>#N/A</v>
      </c>
      <c r="SC18" s="151">
        <f t="shared" ref="SC18:SC19" si="309">IF(RW18=0,0,1)</f>
        <v>0</v>
      </c>
      <c r="SD18" s="151">
        <f t="shared" ref="SD18:SD19" si="310">IF(RX18=0,0,1)</f>
        <v>0</v>
      </c>
      <c r="SE18" s="151" t="e">
        <f t="shared" ref="SE18:SE19" si="311">PRODUCT(RZ18:SD18)</f>
        <v>#N/A</v>
      </c>
      <c r="SF18" s="157">
        <f t="shared" ref="SF18:SF19" si="312">ROUND(RX18,0)</f>
        <v>0</v>
      </c>
      <c r="SG18" s="153">
        <f t="shared" ref="SG18:SG19" si="313">RX18-SF18</f>
        <v>0</v>
      </c>
      <c r="SJ18" s="795"/>
      <c r="SK18" s="796"/>
      <c r="SL18" s="781"/>
      <c r="SM18" s="782"/>
      <c r="SN18" s="783"/>
      <c r="SO18" s="784"/>
      <c r="SP18" s="784"/>
      <c r="SQ18" s="88" t="e">
        <f>IF(EXACT(VLOOKUP(SJ18,OFERTA_0,2,FALSE),SK18),1,0)</f>
        <v>#N/A</v>
      </c>
      <c r="SR18" s="88" t="e">
        <f>IF(EXACT(VLOOKUP(SJ18,OFERTA_0,3,FALSE),SL18),1,0)</f>
        <v>#N/A</v>
      </c>
      <c r="SS18" s="151" t="e">
        <f>IF(EXACT(VLOOKUP(SJ18,OFERTA_0,4,FALSE),SM18),1,0)</f>
        <v>#N/A</v>
      </c>
      <c r="ST18" s="151">
        <f t="shared" ref="ST18:ST19" si="314">IF(SN18=0,0,1)</f>
        <v>0</v>
      </c>
      <c r="SU18" s="151">
        <f t="shared" ref="SU18:SU19" si="315">IF(SO18=0,0,1)</f>
        <v>0</v>
      </c>
      <c r="SV18" s="151" t="e">
        <f t="shared" ref="SV18:SV19" si="316">PRODUCT(SQ18:SU18)</f>
        <v>#N/A</v>
      </c>
      <c r="SW18" s="157">
        <f t="shared" ref="SW18:SW19" si="317">ROUND(SO18,0)</f>
        <v>0</v>
      </c>
      <c r="SX18" s="153">
        <f t="shared" ref="SX18:SX19" si="318">SO18-SW18</f>
        <v>0</v>
      </c>
    </row>
    <row r="19" spans="2:518" ht="35.25" thickTop="1" thickBot="1">
      <c r="B19" s="288" t="s">
        <v>273</v>
      </c>
      <c r="C19" s="293" t="s">
        <v>307</v>
      </c>
      <c r="D19" s="295" t="s">
        <v>136</v>
      </c>
      <c r="E19" s="297">
        <v>4</v>
      </c>
      <c r="F19" s="765">
        <v>0</v>
      </c>
      <c r="G19" s="766">
        <v>0</v>
      </c>
      <c r="H19" s="785"/>
      <c r="K19" s="288" t="s">
        <v>273</v>
      </c>
      <c r="L19" s="293" t="s">
        <v>307</v>
      </c>
      <c r="M19" s="295" t="s">
        <v>136</v>
      </c>
      <c r="N19" s="297">
        <v>4</v>
      </c>
      <c r="O19" s="765">
        <v>346905</v>
      </c>
      <c r="P19" s="766">
        <f t="shared" si="0"/>
        <v>1387620</v>
      </c>
      <c r="Q19" s="785"/>
      <c r="R19" s="88">
        <f t="shared" si="1"/>
        <v>1</v>
      </c>
      <c r="S19" s="88">
        <f t="shared" si="2"/>
        <v>1</v>
      </c>
      <c r="T19" s="151">
        <f t="shared" si="3"/>
        <v>1</v>
      </c>
      <c r="U19" s="151">
        <f t="shared" si="169"/>
        <v>1</v>
      </c>
      <c r="V19" s="151">
        <f t="shared" si="170"/>
        <v>1</v>
      </c>
      <c r="W19" s="151">
        <f t="shared" si="171"/>
        <v>1</v>
      </c>
      <c r="X19" s="157">
        <f t="shared" si="172"/>
        <v>1387620</v>
      </c>
      <c r="Y19" s="153">
        <f t="shared" si="173"/>
        <v>0</v>
      </c>
      <c r="Z19" s="101"/>
      <c r="AA19" s="101"/>
      <c r="AB19" s="786" t="s">
        <v>273</v>
      </c>
      <c r="AC19" s="787" t="s">
        <v>307</v>
      </c>
      <c r="AD19" s="788" t="s">
        <v>136</v>
      </c>
      <c r="AE19" s="797">
        <v>4</v>
      </c>
      <c r="AF19" s="789">
        <v>388762.1</v>
      </c>
      <c r="AG19" s="790">
        <f t="shared" si="9"/>
        <v>1555048.4</v>
      </c>
      <c r="AH19" s="785"/>
      <c r="AI19" s="88">
        <f t="shared" si="10"/>
        <v>1</v>
      </c>
      <c r="AJ19" s="88">
        <f t="shared" si="11"/>
        <v>1</v>
      </c>
      <c r="AK19" s="151">
        <f t="shared" si="12"/>
        <v>1</v>
      </c>
      <c r="AL19" s="151">
        <f t="shared" si="174"/>
        <v>1</v>
      </c>
      <c r="AM19" s="151">
        <f t="shared" si="175"/>
        <v>1</v>
      </c>
      <c r="AN19" s="151">
        <f t="shared" si="176"/>
        <v>1</v>
      </c>
      <c r="AO19" s="157">
        <f t="shared" si="177"/>
        <v>1555048</v>
      </c>
      <c r="AP19" s="153">
        <f t="shared" si="178"/>
        <v>0.39999999990686774</v>
      </c>
      <c r="AQ19" s="101"/>
      <c r="AR19" s="101"/>
      <c r="AS19" s="288" t="s">
        <v>273</v>
      </c>
      <c r="AT19" s="293" t="s">
        <v>307</v>
      </c>
      <c r="AU19" s="295" t="s">
        <v>136</v>
      </c>
      <c r="AV19" s="297">
        <v>4</v>
      </c>
      <c r="AW19" s="765">
        <v>320586</v>
      </c>
      <c r="AX19" s="766">
        <f t="shared" si="18"/>
        <v>1282344</v>
      </c>
      <c r="AY19" s="785"/>
      <c r="AZ19" s="88">
        <f t="shared" si="19"/>
        <v>1</v>
      </c>
      <c r="BA19" s="88">
        <f t="shared" si="20"/>
        <v>1</v>
      </c>
      <c r="BB19" s="151">
        <f t="shared" si="21"/>
        <v>1</v>
      </c>
      <c r="BC19" s="151">
        <f t="shared" si="179"/>
        <v>1</v>
      </c>
      <c r="BD19" s="151">
        <f t="shared" si="180"/>
        <v>1</v>
      </c>
      <c r="BE19" s="151">
        <f t="shared" si="181"/>
        <v>1</v>
      </c>
      <c r="BF19" s="157">
        <f t="shared" si="182"/>
        <v>1282344</v>
      </c>
      <c r="BG19" s="153">
        <f t="shared" si="183"/>
        <v>0</v>
      </c>
      <c r="BJ19" s="288" t="s">
        <v>273</v>
      </c>
      <c r="BK19" s="293" t="s">
        <v>307</v>
      </c>
      <c r="BL19" s="295" t="s">
        <v>136</v>
      </c>
      <c r="BM19" s="297">
        <v>4</v>
      </c>
      <c r="BN19" s="765">
        <v>278044</v>
      </c>
      <c r="BO19" s="766">
        <f t="shared" si="27"/>
        <v>1112176</v>
      </c>
      <c r="BP19" s="785"/>
      <c r="BQ19" s="88">
        <f t="shared" si="28"/>
        <v>1</v>
      </c>
      <c r="BR19" s="88">
        <f t="shared" si="29"/>
        <v>1</v>
      </c>
      <c r="BS19" s="151">
        <f t="shared" si="30"/>
        <v>1</v>
      </c>
      <c r="BT19" s="151">
        <f t="shared" si="184"/>
        <v>1</v>
      </c>
      <c r="BU19" s="151">
        <f t="shared" si="185"/>
        <v>1</v>
      </c>
      <c r="BV19" s="151">
        <f t="shared" si="186"/>
        <v>1</v>
      </c>
      <c r="BW19" s="157">
        <f t="shared" si="187"/>
        <v>1112176</v>
      </c>
      <c r="BX19" s="153">
        <f t="shared" si="188"/>
        <v>0</v>
      </c>
      <c r="CA19" s="773" t="s">
        <v>430</v>
      </c>
      <c r="CB19" s="774" t="s">
        <v>431</v>
      </c>
      <c r="CC19" s="775" t="s">
        <v>423</v>
      </c>
      <c r="CD19" s="776">
        <v>4</v>
      </c>
      <c r="CE19" s="777">
        <v>252177</v>
      </c>
      <c r="CF19" s="778">
        <v>1008708</v>
      </c>
      <c r="CG19" s="798"/>
      <c r="CH19" s="88">
        <f t="shared" si="36"/>
        <v>0</v>
      </c>
      <c r="CI19" s="88">
        <f t="shared" si="37"/>
        <v>1</v>
      </c>
      <c r="CJ19" s="151">
        <f t="shared" si="38"/>
        <v>1</v>
      </c>
      <c r="CK19" s="151">
        <f t="shared" si="189"/>
        <v>1</v>
      </c>
      <c r="CL19" s="151">
        <f t="shared" si="190"/>
        <v>1</v>
      </c>
      <c r="CM19" s="151">
        <f t="shared" si="191"/>
        <v>0</v>
      </c>
      <c r="CN19" s="157">
        <f t="shared" si="192"/>
        <v>1008708</v>
      </c>
      <c r="CO19" s="153">
        <f t="shared" si="193"/>
        <v>0</v>
      </c>
      <c r="CR19" s="288"/>
      <c r="CS19" s="293"/>
      <c r="CT19" s="295"/>
      <c r="CU19" s="297"/>
      <c r="CV19" s="765"/>
      <c r="CW19" s="766"/>
      <c r="CX19" s="785"/>
      <c r="CY19" s="88" t="e">
        <f>IF(EXACT(VLOOKUP(CR19,OFERTA_0,2,FALSE),CS19),1,0)</f>
        <v>#N/A</v>
      </c>
      <c r="CZ19" s="88" t="e">
        <f>IF(EXACT(VLOOKUP(CR19,OFERTA_0,3,FALSE),CT19),1,0)</f>
        <v>#N/A</v>
      </c>
      <c r="DA19" s="151" t="e">
        <f>IF(EXACT(VLOOKUP(CR19,OFERTA_0,4,FALSE),CU19),1,0)</f>
        <v>#N/A</v>
      </c>
      <c r="DB19" s="151">
        <f t="shared" si="194"/>
        <v>0</v>
      </c>
      <c r="DC19" s="151">
        <f t="shared" si="195"/>
        <v>0</v>
      </c>
      <c r="DD19" s="151" t="e">
        <f t="shared" si="196"/>
        <v>#N/A</v>
      </c>
      <c r="DE19" s="157">
        <f t="shared" si="197"/>
        <v>0</v>
      </c>
      <c r="DF19" s="153">
        <f t="shared" si="198"/>
        <v>0</v>
      </c>
      <c r="DI19" s="288"/>
      <c r="DJ19" s="293"/>
      <c r="DK19" s="295"/>
      <c r="DL19" s="297"/>
      <c r="DM19" s="765"/>
      <c r="DN19" s="766"/>
      <c r="DO19" s="785"/>
      <c r="DP19" s="88" t="e">
        <f>IF(EXACT(VLOOKUP(DI19,OFERTA_0,2,FALSE),DJ19),1,0)</f>
        <v>#N/A</v>
      </c>
      <c r="DQ19" s="88" t="e">
        <f>IF(EXACT(VLOOKUP(DI19,OFERTA_0,3,FALSE),DK19),1,0)</f>
        <v>#N/A</v>
      </c>
      <c r="DR19" s="151" t="e">
        <f>IF(EXACT(VLOOKUP(DI19,OFERTA_0,4,FALSE),DL19),1,0)</f>
        <v>#N/A</v>
      </c>
      <c r="DS19" s="151">
        <f t="shared" si="199"/>
        <v>0</v>
      </c>
      <c r="DT19" s="151">
        <f t="shared" si="200"/>
        <v>0</v>
      </c>
      <c r="DU19" s="151" t="e">
        <f t="shared" si="201"/>
        <v>#N/A</v>
      </c>
      <c r="DV19" s="157">
        <f t="shared" si="202"/>
        <v>0</v>
      </c>
      <c r="DW19" s="153">
        <f t="shared" si="203"/>
        <v>0</v>
      </c>
      <c r="DZ19" s="288"/>
      <c r="EA19" s="293"/>
      <c r="EB19" s="295"/>
      <c r="EC19" s="297"/>
      <c r="ED19" s="765"/>
      <c r="EE19" s="766"/>
      <c r="EF19" s="785"/>
      <c r="EG19" s="88" t="e">
        <f>IF(EXACT(VLOOKUP(DZ19,OFERTA_0,2,FALSE),EA19),1,0)</f>
        <v>#N/A</v>
      </c>
      <c r="EH19" s="88" t="e">
        <f>IF(EXACT(VLOOKUP(DZ19,OFERTA_0,3,FALSE),EB19),1,0)</f>
        <v>#N/A</v>
      </c>
      <c r="EI19" s="151" t="e">
        <f>IF(EXACT(VLOOKUP(DZ19,OFERTA_0,4,FALSE),EC19),1,0)</f>
        <v>#N/A</v>
      </c>
      <c r="EJ19" s="151">
        <f t="shared" si="204"/>
        <v>0</v>
      </c>
      <c r="EK19" s="151">
        <f t="shared" si="205"/>
        <v>0</v>
      </c>
      <c r="EL19" s="151" t="e">
        <f t="shared" si="206"/>
        <v>#N/A</v>
      </c>
      <c r="EM19" s="157">
        <f t="shared" si="207"/>
        <v>0</v>
      </c>
      <c r="EN19" s="153">
        <f t="shared" si="208"/>
        <v>0</v>
      </c>
      <c r="EQ19" s="288"/>
      <c r="ER19" s="293"/>
      <c r="ES19" s="295"/>
      <c r="ET19" s="297"/>
      <c r="EU19" s="765"/>
      <c r="EV19" s="766"/>
      <c r="EW19" s="785"/>
      <c r="EX19" s="88" t="e">
        <f>IF(EXACT(VLOOKUP(EQ19,OFERTA_0,2,FALSE),ER19),1,0)</f>
        <v>#N/A</v>
      </c>
      <c r="EY19" s="88" t="e">
        <f>IF(EXACT(VLOOKUP(EQ19,OFERTA_0,3,FALSE),ES19),1,0)</f>
        <v>#N/A</v>
      </c>
      <c r="EZ19" s="151" t="e">
        <f>IF(EXACT(VLOOKUP(EQ19,OFERTA_0,4,FALSE),ET19),1,0)</f>
        <v>#N/A</v>
      </c>
      <c r="FA19" s="151">
        <f t="shared" si="209"/>
        <v>0</v>
      </c>
      <c r="FB19" s="151">
        <f t="shared" si="210"/>
        <v>0</v>
      </c>
      <c r="FC19" s="151" t="e">
        <f t="shared" si="211"/>
        <v>#N/A</v>
      </c>
      <c r="FD19" s="157">
        <f t="shared" si="212"/>
        <v>0</v>
      </c>
      <c r="FE19" s="153">
        <f t="shared" si="213"/>
        <v>0</v>
      </c>
      <c r="FH19" s="288"/>
      <c r="FI19" s="293"/>
      <c r="FJ19" s="295"/>
      <c r="FK19" s="297"/>
      <c r="FL19" s="765"/>
      <c r="FM19" s="766"/>
      <c r="FN19" s="785"/>
      <c r="FO19" s="88" t="e">
        <f>IF(EXACT(VLOOKUP(FH19,OFERTA_0,2,FALSE),FI19),1,0)</f>
        <v>#N/A</v>
      </c>
      <c r="FP19" s="88" t="e">
        <f>IF(EXACT(VLOOKUP(FH19,OFERTA_0,3,FALSE),FJ19),1,0)</f>
        <v>#N/A</v>
      </c>
      <c r="FQ19" s="151" t="e">
        <f>IF(EXACT(VLOOKUP(FH19,OFERTA_0,4,FALSE),FK19),1,0)</f>
        <v>#N/A</v>
      </c>
      <c r="FR19" s="151">
        <f t="shared" si="214"/>
        <v>0</v>
      </c>
      <c r="FS19" s="151">
        <f t="shared" si="215"/>
        <v>0</v>
      </c>
      <c r="FT19" s="151" t="e">
        <f t="shared" si="216"/>
        <v>#N/A</v>
      </c>
      <c r="FU19" s="157">
        <f t="shared" si="217"/>
        <v>0</v>
      </c>
      <c r="FV19" s="153">
        <f t="shared" si="218"/>
        <v>0</v>
      </c>
      <c r="FY19" s="288"/>
      <c r="FZ19" s="293"/>
      <c r="GA19" s="295"/>
      <c r="GB19" s="297"/>
      <c r="GC19" s="765"/>
      <c r="GD19" s="766"/>
      <c r="GE19" s="785"/>
      <c r="GF19" s="88" t="e">
        <f>IF(EXACT(VLOOKUP(FY19,OFERTA_0,2,FALSE),FZ19),1,0)</f>
        <v>#N/A</v>
      </c>
      <c r="GG19" s="88" t="e">
        <f>IF(EXACT(VLOOKUP(FY19,OFERTA_0,3,FALSE),GA19),1,0)</f>
        <v>#N/A</v>
      </c>
      <c r="GH19" s="151" t="e">
        <f>IF(EXACT(VLOOKUP(FY19,OFERTA_0,4,FALSE),GB19),1,0)</f>
        <v>#N/A</v>
      </c>
      <c r="GI19" s="151">
        <f t="shared" si="219"/>
        <v>0</v>
      </c>
      <c r="GJ19" s="151">
        <f t="shared" si="220"/>
        <v>0</v>
      </c>
      <c r="GK19" s="151" t="e">
        <f t="shared" si="221"/>
        <v>#N/A</v>
      </c>
      <c r="GL19" s="157">
        <f t="shared" si="222"/>
        <v>0</v>
      </c>
      <c r="GM19" s="153">
        <f t="shared" si="223"/>
        <v>0</v>
      </c>
      <c r="GP19" s="288"/>
      <c r="GQ19" s="293"/>
      <c r="GR19" s="295"/>
      <c r="GS19" s="297"/>
      <c r="GT19" s="765"/>
      <c r="GU19" s="766"/>
      <c r="GV19" s="785"/>
      <c r="GW19" s="88" t="e">
        <f>IF(EXACT(VLOOKUP(GP19,OFERTA_0,2,FALSE),GQ19),1,0)</f>
        <v>#N/A</v>
      </c>
      <c r="GX19" s="88" t="e">
        <f>IF(EXACT(VLOOKUP(GP19,OFERTA_0,3,FALSE),GR19),1,0)</f>
        <v>#N/A</v>
      </c>
      <c r="GY19" s="151" t="e">
        <f>IF(EXACT(VLOOKUP(GP19,OFERTA_0,4,FALSE),GS19),1,0)</f>
        <v>#N/A</v>
      </c>
      <c r="GZ19" s="151">
        <f t="shared" si="224"/>
        <v>0</v>
      </c>
      <c r="HA19" s="151">
        <f t="shared" si="225"/>
        <v>0</v>
      </c>
      <c r="HB19" s="151" t="e">
        <f t="shared" si="226"/>
        <v>#N/A</v>
      </c>
      <c r="HC19" s="157">
        <f t="shared" si="227"/>
        <v>0</v>
      </c>
      <c r="HD19" s="153">
        <f t="shared" si="228"/>
        <v>0</v>
      </c>
      <c r="HG19" s="288"/>
      <c r="HH19" s="293"/>
      <c r="HI19" s="295"/>
      <c r="HJ19" s="297"/>
      <c r="HK19" s="765"/>
      <c r="HL19" s="766"/>
      <c r="HM19" s="785"/>
      <c r="HN19" s="88" t="e">
        <f>IF(EXACT(VLOOKUP(HG19,OFERTA_0,2,FALSE),HH19),1,0)</f>
        <v>#N/A</v>
      </c>
      <c r="HO19" s="88" t="e">
        <f>IF(EXACT(VLOOKUP(HG19,OFERTA_0,3,FALSE),HI19),1,0)</f>
        <v>#N/A</v>
      </c>
      <c r="HP19" s="151" t="e">
        <f>IF(EXACT(VLOOKUP(HG19,OFERTA_0,4,FALSE),HJ19),1,0)</f>
        <v>#N/A</v>
      </c>
      <c r="HQ19" s="151">
        <f t="shared" si="229"/>
        <v>0</v>
      </c>
      <c r="HR19" s="151">
        <f t="shared" si="230"/>
        <v>0</v>
      </c>
      <c r="HS19" s="151" t="e">
        <f t="shared" si="231"/>
        <v>#N/A</v>
      </c>
      <c r="HT19" s="157">
        <f t="shared" si="232"/>
        <v>0</v>
      </c>
      <c r="HU19" s="153">
        <f t="shared" si="233"/>
        <v>0</v>
      </c>
      <c r="HX19" s="288"/>
      <c r="HY19" s="293"/>
      <c r="HZ19" s="295"/>
      <c r="IA19" s="297"/>
      <c r="IB19" s="765"/>
      <c r="IC19" s="766"/>
      <c r="ID19" s="785"/>
      <c r="IE19" s="88" t="e">
        <f>IF(EXACT(VLOOKUP(HX19,OFERTA_0,2,FALSE),HY19),1,0)</f>
        <v>#N/A</v>
      </c>
      <c r="IF19" s="88" t="e">
        <f>IF(EXACT(VLOOKUP(HX19,OFERTA_0,3,FALSE),HZ19),1,0)</f>
        <v>#N/A</v>
      </c>
      <c r="IG19" s="151" t="e">
        <f>IF(EXACT(VLOOKUP(HX19,OFERTA_0,4,FALSE),IA19),1,0)</f>
        <v>#N/A</v>
      </c>
      <c r="IH19" s="151">
        <f t="shared" si="234"/>
        <v>0</v>
      </c>
      <c r="II19" s="151">
        <f t="shared" si="235"/>
        <v>0</v>
      </c>
      <c r="IJ19" s="151" t="e">
        <f t="shared" si="236"/>
        <v>#N/A</v>
      </c>
      <c r="IK19" s="157">
        <f t="shared" si="237"/>
        <v>0</v>
      </c>
      <c r="IL19" s="153">
        <f t="shared" si="238"/>
        <v>0</v>
      </c>
      <c r="IO19" s="288"/>
      <c r="IP19" s="293"/>
      <c r="IQ19" s="295"/>
      <c r="IR19" s="297"/>
      <c r="IS19" s="765"/>
      <c r="IT19" s="766"/>
      <c r="IU19" s="785"/>
      <c r="IV19" s="88" t="e">
        <f>IF(EXACT(VLOOKUP(IO19,OFERTA_0,2,FALSE),IP19),1,0)</f>
        <v>#N/A</v>
      </c>
      <c r="IW19" s="88" t="e">
        <f>IF(EXACT(VLOOKUP(IO19,OFERTA_0,3,FALSE),IQ19),1,0)</f>
        <v>#N/A</v>
      </c>
      <c r="IX19" s="151" t="e">
        <f>IF(EXACT(VLOOKUP(IO19,OFERTA_0,4,FALSE),IR19),1,0)</f>
        <v>#N/A</v>
      </c>
      <c r="IY19" s="151">
        <f t="shared" si="239"/>
        <v>0</v>
      </c>
      <c r="IZ19" s="151">
        <f t="shared" si="240"/>
        <v>0</v>
      </c>
      <c r="JA19" s="151" t="e">
        <f t="shared" si="241"/>
        <v>#N/A</v>
      </c>
      <c r="JB19" s="157">
        <f t="shared" si="242"/>
        <v>0</v>
      </c>
      <c r="JC19" s="153">
        <f t="shared" si="243"/>
        <v>0</v>
      </c>
      <c r="JF19" s="288"/>
      <c r="JG19" s="293"/>
      <c r="JH19" s="295"/>
      <c r="JI19" s="297"/>
      <c r="JJ19" s="765"/>
      <c r="JK19" s="766"/>
      <c r="JL19" s="785"/>
      <c r="JM19" s="88" t="e">
        <f>IF(EXACT(VLOOKUP(JF19,OFERTA_0,2,FALSE),JG19),1,0)</f>
        <v>#N/A</v>
      </c>
      <c r="JN19" s="88" t="e">
        <f>IF(EXACT(VLOOKUP(JF19,OFERTA_0,3,FALSE),JH19),1,0)</f>
        <v>#N/A</v>
      </c>
      <c r="JO19" s="151" t="e">
        <f>IF(EXACT(VLOOKUP(JF19,OFERTA_0,4,FALSE),JI19),1,0)</f>
        <v>#N/A</v>
      </c>
      <c r="JP19" s="151">
        <f t="shared" si="244"/>
        <v>0</v>
      </c>
      <c r="JQ19" s="151">
        <f t="shared" si="245"/>
        <v>0</v>
      </c>
      <c r="JR19" s="151" t="e">
        <f t="shared" si="246"/>
        <v>#N/A</v>
      </c>
      <c r="JS19" s="157">
        <f t="shared" si="247"/>
        <v>0</v>
      </c>
      <c r="JT19" s="153">
        <f t="shared" si="248"/>
        <v>0</v>
      </c>
      <c r="JW19" s="288"/>
      <c r="JX19" s="293"/>
      <c r="JY19" s="295"/>
      <c r="JZ19" s="297"/>
      <c r="KA19" s="765"/>
      <c r="KB19" s="766"/>
      <c r="KC19" s="785"/>
      <c r="KD19" s="88" t="e">
        <f>IF(EXACT(VLOOKUP(JW19,OFERTA_0,2,FALSE),JX19),1,0)</f>
        <v>#N/A</v>
      </c>
      <c r="KE19" s="88" t="e">
        <f>IF(EXACT(VLOOKUP(JW19,OFERTA_0,3,FALSE),JY19),1,0)</f>
        <v>#N/A</v>
      </c>
      <c r="KF19" s="151" t="e">
        <f>IF(EXACT(VLOOKUP(JW19,OFERTA_0,4,FALSE),JZ19),1,0)</f>
        <v>#N/A</v>
      </c>
      <c r="KG19" s="151">
        <f t="shared" si="249"/>
        <v>0</v>
      </c>
      <c r="KH19" s="151">
        <f t="shared" si="250"/>
        <v>0</v>
      </c>
      <c r="KI19" s="151" t="e">
        <f t="shared" si="251"/>
        <v>#N/A</v>
      </c>
      <c r="KJ19" s="157">
        <f t="shared" si="252"/>
        <v>0</v>
      </c>
      <c r="KK19" s="153">
        <f t="shared" si="253"/>
        <v>0</v>
      </c>
      <c r="KN19" s="288"/>
      <c r="KO19" s="293"/>
      <c r="KP19" s="295"/>
      <c r="KQ19" s="297"/>
      <c r="KR19" s="765"/>
      <c r="KS19" s="766"/>
      <c r="KT19" s="785"/>
      <c r="KU19" s="88" t="e">
        <f>IF(EXACT(VLOOKUP(KN19,OFERTA_0,2,FALSE),KO19),1,0)</f>
        <v>#N/A</v>
      </c>
      <c r="KV19" s="88" t="e">
        <f>IF(EXACT(VLOOKUP(KN19,OFERTA_0,3,FALSE),KP19),1,0)</f>
        <v>#N/A</v>
      </c>
      <c r="KW19" s="151" t="e">
        <f>IF(EXACT(VLOOKUP(KN19,OFERTA_0,4,FALSE),KQ19),1,0)</f>
        <v>#N/A</v>
      </c>
      <c r="KX19" s="151">
        <f t="shared" si="254"/>
        <v>0</v>
      </c>
      <c r="KY19" s="151">
        <f t="shared" si="255"/>
        <v>0</v>
      </c>
      <c r="KZ19" s="151" t="e">
        <f t="shared" si="256"/>
        <v>#N/A</v>
      </c>
      <c r="LA19" s="157">
        <f t="shared" si="257"/>
        <v>0</v>
      </c>
      <c r="LB19" s="153">
        <f t="shared" si="258"/>
        <v>0</v>
      </c>
      <c r="LE19" s="288"/>
      <c r="LF19" s="293"/>
      <c r="LG19" s="295"/>
      <c r="LH19" s="297"/>
      <c r="LI19" s="765"/>
      <c r="LJ19" s="766"/>
      <c r="LK19" s="785"/>
      <c r="LL19" s="88" t="e">
        <f>IF(EXACT(VLOOKUP(LE19,OFERTA_0,2,FALSE),LF19),1,0)</f>
        <v>#N/A</v>
      </c>
      <c r="LM19" s="88" t="e">
        <f>IF(EXACT(VLOOKUP(LE19,OFERTA_0,3,FALSE),LG19),1,0)</f>
        <v>#N/A</v>
      </c>
      <c r="LN19" s="151" t="e">
        <f>IF(EXACT(VLOOKUP(LE19,OFERTA_0,4,FALSE),LH19),1,0)</f>
        <v>#N/A</v>
      </c>
      <c r="LO19" s="151">
        <f t="shared" si="259"/>
        <v>0</v>
      </c>
      <c r="LP19" s="151">
        <f t="shared" si="260"/>
        <v>0</v>
      </c>
      <c r="LQ19" s="151" t="e">
        <f t="shared" si="261"/>
        <v>#N/A</v>
      </c>
      <c r="LR19" s="157">
        <f t="shared" si="262"/>
        <v>0</v>
      </c>
      <c r="LS19" s="153">
        <f t="shared" si="263"/>
        <v>0</v>
      </c>
      <c r="LV19" s="288"/>
      <c r="LW19" s="293"/>
      <c r="LX19" s="295"/>
      <c r="LY19" s="297"/>
      <c r="LZ19" s="765"/>
      <c r="MA19" s="766"/>
      <c r="MB19" s="785"/>
      <c r="MC19" s="88" t="e">
        <f>IF(EXACT(VLOOKUP(LV19,OFERTA_0,2,FALSE),LW19),1,0)</f>
        <v>#N/A</v>
      </c>
      <c r="MD19" s="88" t="e">
        <f>IF(EXACT(VLOOKUP(LV19,OFERTA_0,3,FALSE),LX19),1,0)</f>
        <v>#N/A</v>
      </c>
      <c r="ME19" s="151" t="e">
        <f>IF(EXACT(VLOOKUP(LV19,OFERTA_0,4,FALSE),LY19),1,0)</f>
        <v>#N/A</v>
      </c>
      <c r="MF19" s="151">
        <f t="shared" si="264"/>
        <v>0</v>
      </c>
      <c r="MG19" s="151">
        <f t="shared" si="265"/>
        <v>0</v>
      </c>
      <c r="MH19" s="151" t="e">
        <f t="shared" si="266"/>
        <v>#N/A</v>
      </c>
      <c r="MI19" s="157">
        <f t="shared" si="267"/>
        <v>0</v>
      </c>
      <c r="MJ19" s="153">
        <f t="shared" si="268"/>
        <v>0</v>
      </c>
      <c r="MM19" s="795"/>
      <c r="MN19" s="796"/>
      <c r="MO19" s="781"/>
      <c r="MP19" s="782"/>
      <c r="MQ19" s="783"/>
      <c r="MR19" s="784"/>
      <c r="MS19" s="784"/>
      <c r="MT19" s="88" t="e">
        <f>IF(EXACT(VLOOKUP(MM19,OFERTA_0,2,FALSE),MN19),1,0)</f>
        <v>#N/A</v>
      </c>
      <c r="MU19" s="88" t="e">
        <f>IF(EXACT(VLOOKUP(MM19,OFERTA_0,3,FALSE),MO19),1,0)</f>
        <v>#N/A</v>
      </c>
      <c r="MV19" s="151" t="e">
        <f>IF(EXACT(VLOOKUP(MM19,OFERTA_0,4,FALSE),MP19),1,0)</f>
        <v>#N/A</v>
      </c>
      <c r="MW19" s="151">
        <f t="shared" si="269"/>
        <v>0</v>
      </c>
      <c r="MX19" s="151">
        <f t="shared" si="270"/>
        <v>0</v>
      </c>
      <c r="MY19" s="151" t="e">
        <f t="shared" si="271"/>
        <v>#N/A</v>
      </c>
      <c r="MZ19" s="157">
        <f t="shared" si="272"/>
        <v>0</v>
      </c>
      <c r="NA19" s="153">
        <f t="shared" si="273"/>
        <v>0</v>
      </c>
      <c r="ND19" s="795"/>
      <c r="NE19" s="796"/>
      <c r="NF19" s="781"/>
      <c r="NG19" s="782"/>
      <c r="NH19" s="783"/>
      <c r="NI19" s="784"/>
      <c r="NJ19" s="784"/>
      <c r="NK19" s="88" t="e">
        <f>IF(EXACT(VLOOKUP(ND19,OFERTA_0,2,FALSE),NE19),1,0)</f>
        <v>#N/A</v>
      </c>
      <c r="NL19" s="88" t="e">
        <f>IF(EXACT(VLOOKUP(ND19,OFERTA_0,3,FALSE),NF19),1,0)</f>
        <v>#N/A</v>
      </c>
      <c r="NM19" s="151" t="e">
        <f>IF(EXACT(VLOOKUP(ND19,OFERTA_0,4,FALSE),NG19),1,0)</f>
        <v>#N/A</v>
      </c>
      <c r="NN19" s="151">
        <f t="shared" si="274"/>
        <v>0</v>
      </c>
      <c r="NO19" s="151">
        <f t="shared" si="275"/>
        <v>0</v>
      </c>
      <c r="NP19" s="151" t="e">
        <f t="shared" si="276"/>
        <v>#N/A</v>
      </c>
      <c r="NQ19" s="157">
        <f t="shared" si="277"/>
        <v>0</v>
      </c>
      <c r="NR19" s="153">
        <f t="shared" si="278"/>
        <v>0</v>
      </c>
      <c r="NU19" s="795"/>
      <c r="NV19" s="796"/>
      <c r="NW19" s="781"/>
      <c r="NX19" s="782"/>
      <c r="NY19" s="783"/>
      <c r="NZ19" s="784"/>
      <c r="OA19" s="784"/>
      <c r="OB19" s="88" t="e">
        <f>IF(EXACT(VLOOKUP(NU19,OFERTA_0,2,FALSE),NV19),1,0)</f>
        <v>#N/A</v>
      </c>
      <c r="OC19" s="88" t="e">
        <f>IF(EXACT(VLOOKUP(NU19,OFERTA_0,3,FALSE),NW19),1,0)</f>
        <v>#N/A</v>
      </c>
      <c r="OD19" s="151" t="e">
        <f>IF(EXACT(VLOOKUP(NU19,OFERTA_0,4,FALSE),NX19),1,0)</f>
        <v>#N/A</v>
      </c>
      <c r="OE19" s="151">
        <f t="shared" si="279"/>
        <v>0</v>
      </c>
      <c r="OF19" s="151">
        <f t="shared" si="280"/>
        <v>0</v>
      </c>
      <c r="OG19" s="151" t="e">
        <f t="shared" si="281"/>
        <v>#N/A</v>
      </c>
      <c r="OH19" s="157">
        <f t="shared" si="282"/>
        <v>0</v>
      </c>
      <c r="OI19" s="153">
        <f t="shared" si="283"/>
        <v>0</v>
      </c>
      <c r="OL19" s="795"/>
      <c r="OM19" s="796"/>
      <c r="ON19" s="781"/>
      <c r="OO19" s="782"/>
      <c r="OP19" s="783"/>
      <c r="OQ19" s="784"/>
      <c r="OR19" s="784"/>
      <c r="OS19" s="88" t="e">
        <f>IF(EXACT(VLOOKUP(OL19,OFERTA_0,2,FALSE),OM19),1,0)</f>
        <v>#N/A</v>
      </c>
      <c r="OT19" s="88" t="e">
        <f>IF(EXACT(VLOOKUP(OL19,OFERTA_0,3,FALSE),ON19),1,0)</f>
        <v>#N/A</v>
      </c>
      <c r="OU19" s="151" t="e">
        <f>IF(EXACT(VLOOKUP(OL19,OFERTA_0,4,FALSE),OO19),1,0)</f>
        <v>#N/A</v>
      </c>
      <c r="OV19" s="151">
        <f t="shared" si="284"/>
        <v>0</v>
      </c>
      <c r="OW19" s="151">
        <f t="shared" si="285"/>
        <v>0</v>
      </c>
      <c r="OX19" s="151" t="e">
        <f t="shared" si="286"/>
        <v>#N/A</v>
      </c>
      <c r="OY19" s="157">
        <f t="shared" si="287"/>
        <v>0</v>
      </c>
      <c r="OZ19" s="153">
        <f t="shared" si="288"/>
        <v>0</v>
      </c>
      <c r="PC19" s="795"/>
      <c r="PD19" s="796"/>
      <c r="PE19" s="781"/>
      <c r="PF19" s="782"/>
      <c r="PG19" s="783"/>
      <c r="PH19" s="784"/>
      <c r="PI19" s="784"/>
      <c r="PJ19" s="88" t="e">
        <f>IF(EXACT(VLOOKUP(PC19,OFERTA_0,2,FALSE),PD19),1,0)</f>
        <v>#N/A</v>
      </c>
      <c r="PK19" s="88" t="e">
        <f>IF(EXACT(VLOOKUP(PC19,OFERTA_0,3,FALSE),PE19),1,0)</f>
        <v>#N/A</v>
      </c>
      <c r="PL19" s="151" t="e">
        <f>IF(EXACT(VLOOKUP(PC19,OFERTA_0,4,FALSE),PF19),1,0)</f>
        <v>#N/A</v>
      </c>
      <c r="PM19" s="151">
        <f t="shared" si="289"/>
        <v>0</v>
      </c>
      <c r="PN19" s="151">
        <f t="shared" si="290"/>
        <v>0</v>
      </c>
      <c r="PO19" s="151" t="e">
        <f t="shared" si="291"/>
        <v>#N/A</v>
      </c>
      <c r="PP19" s="157">
        <f t="shared" si="292"/>
        <v>0</v>
      </c>
      <c r="PQ19" s="153">
        <f t="shared" si="293"/>
        <v>0</v>
      </c>
      <c r="PT19" s="795"/>
      <c r="PU19" s="796"/>
      <c r="PV19" s="781"/>
      <c r="PW19" s="782"/>
      <c r="PX19" s="783"/>
      <c r="PY19" s="784"/>
      <c r="PZ19" s="784"/>
      <c r="QA19" s="88" t="e">
        <f>IF(EXACT(VLOOKUP(PT19,OFERTA_0,2,FALSE),PU19),1,0)</f>
        <v>#N/A</v>
      </c>
      <c r="QB19" s="88" t="e">
        <f>IF(EXACT(VLOOKUP(PT19,OFERTA_0,3,FALSE),PV19),1,0)</f>
        <v>#N/A</v>
      </c>
      <c r="QC19" s="151" t="e">
        <f>IF(EXACT(VLOOKUP(PT19,OFERTA_0,4,FALSE),PW19),1,0)</f>
        <v>#N/A</v>
      </c>
      <c r="QD19" s="151">
        <f t="shared" si="294"/>
        <v>0</v>
      </c>
      <c r="QE19" s="151">
        <f t="shared" si="295"/>
        <v>0</v>
      </c>
      <c r="QF19" s="151" t="e">
        <f t="shared" si="296"/>
        <v>#N/A</v>
      </c>
      <c r="QG19" s="157">
        <f t="shared" si="297"/>
        <v>0</v>
      </c>
      <c r="QH19" s="153">
        <f t="shared" si="298"/>
        <v>0</v>
      </c>
      <c r="QK19" s="795"/>
      <c r="QL19" s="796"/>
      <c r="QM19" s="781"/>
      <c r="QN19" s="782"/>
      <c r="QO19" s="783"/>
      <c r="QP19" s="784"/>
      <c r="QQ19" s="784"/>
      <c r="QR19" s="88" t="e">
        <f>IF(EXACT(VLOOKUP(QK19,OFERTA_0,2,FALSE),QL19),1,0)</f>
        <v>#N/A</v>
      </c>
      <c r="QS19" s="88" t="e">
        <f>IF(EXACT(VLOOKUP(QK19,OFERTA_0,3,FALSE),QM19),1,0)</f>
        <v>#N/A</v>
      </c>
      <c r="QT19" s="151" t="e">
        <f>IF(EXACT(VLOOKUP(QK19,OFERTA_0,4,FALSE),QN19),1,0)</f>
        <v>#N/A</v>
      </c>
      <c r="QU19" s="151">
        <f t="shared" si="299"/>
        <v>0</v>
      </c>
      <c r="QV19" s="151">
        <f t="shared" si="300"/>
        <v>0</v>
      </c>
      <c r="QW19" s="151" t="e">
        <f t="shared" si="301"/>
        <v>#N/A</v>
      </c>
      <c r="QX19" s="157">
        <f t="shared" si="302"/>
        <v>0</v>
      </c>
      <c r="QY19" s="153">
        <f t="shared" si="303"/>
        <v>0</v>
      </c>
      <c r="RB19" s="795"/>
      <c r="RC19" s="796"/>
      <c r="RD19" s="781"/>
      <c r="RE19" s="782"/>
      <c r="RF19" s="783"/>
      <c r="RG19" s="784"/>
      <c r="RH19" s="784"/>
      <c r="RI19" s="88" t="e">
        <f>IF(EXACT(VLOOKUP(RB19,OFERTA_0,2,FALSE),RC19),1,0)</f>
        <v>#N/A</v>
      </c>
      <c r="RJ19" s="88" t="e">
        <f>IF(EXACT(VLOOKUP(RB19,OFERTA_0,3,FALSE),RD19),1,0)</f>
        <v>#N/A</v>
      </c>
      <c r="RK19" s="151" t="e">
        <f>IF(EXACT(VLOOKUP(RB19,OFERTA_0,4,FALSE),RE19),1,0)</f>
        <v>#N/A</v>
      </c>
      <c r="RL19" s="151">
        <f t="shared" si="304"/>
        <v>0</v>
      </c>
      <c r="RM19" s="151">
        <f t="shared" si="305"/>
        <v>0</v>
      </c>
      <c r="RN19" s="151" t="e">
        <f t="shared" si="306"/>
        <v>#N/A</v>
      </c>
      <c r="RO19" s="157">
        <f t="shared" si="307"/>
        <v>0</v>
      </c>
      <c r="RP19" s="153">
        <f t="shared" si="308"/>
        <v>0</v>
      </c>
      <c r="RS19" s="795"/>
      <c r="RT19" s="796"/>
      <c r="RU19" s="781"/>
      <c r="RV19" s="782"/>
      <c r="RW19" s="783"/>
      <c r="RX19" s="784"/>
      <c r="RY19" s="784"/>
      <c r="RZ19" s="88" t="e">
        <f>IF(EXACT(VLOOKUP(RS19,OFERTA_0,2,FALSE),RT19),1,0)</f>
        <v>#N/A</v>
      </c>
      <c r="SA19" s="88" t="e">
        <f>IF(EXACT(VLOOKUP(RS19,OFERTA_0,3,FALSE),RU19),1,0)</f>
        <v>#N/A</v>
      </c>
      <c r="SB19" s="151" t="e">
        <f>IF(EXACT(VLOOKUP(RS19,OFERTA_0,4,FALSE),RV19),1,0)</f>
        <v>#N/A</v>
      </c>
      <c r="SC19" s="151">
        <f t="shared" si="309"/>
        <v>0</v>
      </c>
      <c r="SD19" s="151">
        <f t="shared" si="310"/>
        <v>0</v>
      </c>
      <c r="SE19" s="151" t="e">
        <f t="shared" si="311"/>
        <v>#N/A</v>
      </c>
      <c r="SF19" s="157">
        <f t="shared" si="312"/>
        <v>0</v>
      </c>
      <c r="SG19" s="153">
        <f t="shared" si="313"/>
        <v>0</v>
      </c>
      <c r="SJ19" s="795"/>
      <c r="SK19" s="796"/>
      <c r="SL19" s="781"/>
      <c r="SM19" s="782"/>
      <c r="SN19" s="783"/>
      <c r="SO19" s="784"/>
      <c r="SP19" s="784"/>
      <c r="SQ19" s="88" t="e">
        <f>IF(EXACT(VLOOKUP(SJ19,OFERTA_0,2,FALSE),SK19),1,0)</f>
        <v>#N/A</v>
      </c>
      <c r="SR19" s="88" t="e">
        <f>IF(EXACT(VLOOKUP(SJ19,OFERTA_0,3,FALSE),SL19),1,0)</f>
        <v>#N/A</v>
      </c>
      <c r="SS19" s="151" t="e">
        <f>IF(EXACT(VLOOKUP(SJ19,OFERTA_0,4,FALSE),SM19),1,0)</f>
        <v>#N/A</v>
      </c>
      <c r="ST19" s="151">
        <f t="shared" si="314"/>
        <v>0</v>
      </c>
      <c r="SU19" s="151">
        <f t="shared" si="315"/>
        <v>0</v>
      </c>
      <c r="SV19" s="151" t="e">
        <f t="shared" si="316"/>
        <v>#N/A</v>
      </c>
      <c r="SW19" s="157">
        <f t="shared" si="317"/>
        <v>0</v>
      </c>
      <c r="SX19" s="153">
        <f t="shared" si="318"/>
        <v>0</v>
      </c>
    </row>
    <row r="20" spans="2:518" ht="35.25" thickTop="1" thickBot="1">
      <c r="B20" s="288" t="s">
        <v>274</v>
      </c>
      <c r="C20" s="293" t="s">
        <v>308</v>
      </c>
      <c r="D20" s="295" t="s">
        <v>136</v>
      </c>
      <c r="E20" s="295">
        <v>1</v>
      </c>
      <c r="F20" s="765">
        <v>0</v>
      </c>
      <c r="G20" s="766">
        <v>0</v>
      </c>
      <c r="H20" s="785"/>
      <c r="K20" s="288" t="s">
        <v>274</v>
      </c>
      <c r="L20" s="293" t="s">
        <v>308</v>
      </c>
      <c r="M20" s="295" t="s">
        <v>136</v>
      </c>
      <c r="N20" s="295">
        <v>1</v>
      </c>
      <c r="O20" s="765">
        <v>153900</v>
      </c>
      <c r="P20" s="766">
        <f t="shared" si="0"/>
        <v>153900</v>
      </c>
      <c r="Q20" s="785"/>
      <c r="R20" s="88">
        <f t="shared" si="1"/>
        <v>1</v>
      </c>
      <c r="S20" s="88">
        <f t="shared" si="2"/>
        <v>1</v>
      </c>
      <c r="T20" s="151">
        <f t="shared" si="3"/>
        <v>1</v>
      </c>
      <c r="U20" s="151">
        <f t="shared" si="169"/>
        <v>1</v>
      </c>
      <c r="V20" s="151">
        <f t="shared" si="170"/>
        <v>1</v>
      </c>
      <c r="W20" s="151">
        <f t="shared" si="171"/>
        <v>1</v>
      </c>
      <c r="X20" s="157">
        <f t="shared" si="172"/>
        <v>153900</v>
      </c>
      <c r="Y20" s="153">
        <f t="shared" si="173"/>
        <v>0</v>
      </c>
      <c r="Z20" s="101"/>
      <c r="AA20" s="101"/>
      <c r="AB20" s="786" t="s">
        <v>274</v>
      </c>
      <c r="AC20" s="787" t="s">
        <v>308</v>
      </c>
      <c r="AD20" s="788" t="s">
        <v>136</v>
      </c>
      <c r="AE20" s="788">
        <v>1</v>
      </c>
      <c r="AF20" s="789">
        <v>176790.1</v>
      </c>
      <c r="AG20" s="790">
        <f t="shared" si="9"/>
        <v>176790.1</v>
      </c>
      <c r="AH20" s="785"/>
      <c r="AI20" s="88">
        <f t="shared" si="10"/>
        <v>1</v>
      </c>
      <c r="AJ20" s="88">
        <f t="shared" si="11"/>
        <v>1</v>
      </c>
      <c r="AK20" s="151">
        <f t="shared" si="12"/>
        <v>1</v>
      </c>
      <c r="AL20" s="151">
        <f t="shared" si="174"/>
        <v>1</v>
      </c>
      <c r="AM20" s="151">
        <f t="shared" si="175"/>
        <v>1</v>
      </c>
      <c r="AN20" s="151">
        <f t="shared" si="176"/>
        <v>1</v>
      </c>
      <c r="AO20" s="157">
        <f t="shared" si="177"/>
        <v>176790</v>
      </c>
      <c r="AP20" s="153">
        <f t="shared" si="178"/>
        <v>0.10000000000582077</v>
      </c>
      <c r="AQ20" s="101"/>
      <c r="AR20" s="101"/>
      <c r="AS20" s="288" t="s">
        <v>274</v>
      </c>
      <c r="AT20" s="293" t="s">
        <v>308</v>
      </c>
      <c r="AU20" s="295" t="s">
        <v>136</v>
      </c>
      <c r="AV20" s="295">
        <v>1</v>
      </c>
      <c r="AW20" s="765">
        <v>165200</v>
      </c>
      <c r="AX20" s="766">
        <f t="shared" si="18"/>
        <v>165200</v>
      </c>
      <c r="AY20" s="785"/>
      <c r="AZ20" s="88">
        <f t="shared" si="19"/>
        <v>1</v>
      </c>
      <c r="BA20" s="88">
        <f t="shared" si="20"/>
        <v>1</v>
      </c>
      <c r="BB20" s="151">
        <f t="shared" si="21"/>
        <v>1</v>
      </c>
      <c r="BC20" s="151">
        <f t="shared" si="179"/>
        <v>1</v>
      </c>
      <c r="BD20" s="151">
        <f t="shared" si="180"/>
        <v>1</v>
      </c>
      <c r="BE20" s="151">
        <f t="shared" si="181"/>
        <v>1</v>
      </c>
      <c r="BF20" s="157">
        <f t="shared" si="182"/>
        <v>165200</v>
      </c>
      <c r="BG20" s="153">
        <f t="shared" si="183"/>
        <v>0</v>
      </c>
      <c r="BJ20" s="288" t="s">
        <v>274</v>
      </c>
      <c r="BK20" s="293" t="s">
        <v>308</v>
      </c>
      <c r="BL20" s="295" t="s">
        <v>136</v>
      </c>
      <c r="BM20" s="295">
        <v>1</v>
      </c>
      <c r="BN20" s="765">
        <v>135563</v>
      </c>
      <c r="BO20" s="766">
        <f t="shared" si="27"/>
        <v>135563</v>
      </c>
      <c r="BP20" s="785"/>
      <c r="BQ20" s="88">
        <f t="shared" si="28"/>
        <v>1</v>
      </c>
      <c r="BR20" s="88">
        <f t="shared" si="29"/>
        <v>1</v>
      </c>
      <c r="BS20" s="151">
        <f t="shared" si="30"/>
        <v>1</v>
      </c>
      <c r="BT20" s="151">
        <f t="shared" si="184"/>
        <v>1</v>
      </c>
      <c r="BU20" s="151">
        <f t="shared" si="185"/>
        <v>1</v>
      </c>
      <c r="BV20" s="151">
        <f t="shared" si="186"/>
        <v>1</v>
      </c>
      <c r="BW20" s="157">
        <f t="shared" si="187"/>
        <v>135563</v>
      </c>
      <c r="BX20" s="153">
        <f t="shared" si="188"/>
        <v>0</v>
      </c>
      <c r="CA20" s="773" t="s">
        <v>432</v>
      </c>
      <c r="CB20" s="774" t="s">
        <v>433</v>
      </c>
      <c r="CC20" s="775" t="s">
        <v>423</v>
      </c>
      <c r="CD20" s="799">
        <v>1</v>
      </c>
      <c r="CE20" s="800">
        <v>110524</v>
      </c>
      <c r="CF20" s="778">
        <v>110524</v>
      </c>
      <c r="CG20" s="801"/>
      <c r="CH20" s="88">
        <f t="shared" si="36"/>
        <v>0</v>
      </c>
      <c r="CI20" s="88">
        <f t="shared" si="37"/>
        <v>1</v>
      </c>
      <c r="CJ20" s="151">
        <f t="shared" si="38"/>
        <v>1</v>
      </c>
      <c r="CK20" s="151">
        <f t="shared" si="189"/>
        <v>1</v>
      </c>
      <c r="CL20" s="151">
        <f t="shared" si="190"/>
        <v>1</v>
      </c>
      <c r="CM20" s="151">
        <f t="shared" si="191"/>
        <v>0</v>
      </c>
      <c r="CN20" s="157">
        <f t="shared" si="192"/>
        <v>110524</v>
      </c>
      <c r="CO20" s="153">
        <f t="shared" si="193"/>
        <v>0</v>
      </c>
      <c r="CR20" s="288"/>
      <c r="CS20" s="293"/>
      <c r="CT20" s="295"/>
      <c r="CU20" s="295"/>
      <c r="CV20" s="765"/>
      <c r="CW20" s="766"/>
      <c r="CX20" s="785"/>
      <c r="CY20" s="88"/>
      <c r="CZ20" s="88"/>
      <c r="DA20" s="151"/>
      <c r="DB20" s="151"/>
      <c r="DC20" s="151"/>
      <c r="DD20" s="151"/>
      <c r="DE20" s="157"/>
      <c r="DF20" s="153"/>
      <c r="DI20" s="288"/>
      <c r="DJ20" s="293"/>
      <c r="DK20" s="295"/>
      <c r="DL20" s="295"/>
      <c r="DM20" s="765"/>
      <c r="DN20" s="766"/>
      <c r="DO20" s="785"/>
      <c r="DP20" s="88"/>
      <c r="DQ20" s="88"/>
      <c r="DR20" s="151"/>
      <c r="DS20" s="151"/>
      <c r="DT20" s="151"/>
      <c r="DU20" s="151"/>
      <c r="DV20" s="157"/>
      <c r="DW20" s="153"/>
      <c r="DZ20" s="288"/>
      <c r="EA20" s="293"/>
      <c r="EB20" s="295"/>
      <c r="EC20" s="295"/>
      <c r="ED20" s="765"/>
      <c r="EE20" s="766"/>
      <c r="EF20" s="785"/>
      <c r="EG20" s="88"/>
      <c r="EH20" s="88"/>
      <c r="EI20" s="151"/>
      <c r="EJ20" s="151"/>
      <c r="EK20" s="151"/>
      <c r="EL20" s="151"/>
      <c r="EM20" s="157"/>
      <c r="EN20" s="153"/>
      <c r="EQ20" s="288"/>
      <c r="ER20" s="293"/>
      <c r="ES20" s="295"/>
      <c r="ET20" s="295"/>
      <c r="EU20" s="765"/>
      <c r="EV20" s="766"/>
      <c r="EW20" s="785"/>
      <c r="EX20" s="88"/>
      <c r="EY20" s="88"/>
      <c r="EZ20" s="151"/>
      <c r="FA20" s="151"/>
      <c r="FB20" s="151"/>
      <c r="FC20" s="151"/>
      <c r="FD20" s="157"/>
      <c r="FE20" s="153"/>
      <c r="FH20" s="288"/>
      <c r="FI20" s="293"/>
      <c r="FJ20" s="295"/>
      <c r="FK20" s="295"/>
      <c r="FL20" s="765"/>
      <c r="FM20" s="766"/>
      <c r="FN20" s="785"/>
      <c r="FO20" s="88"/>
      <c r="FP20" s="88"/>
      <c r="FQ20" s="151"/>
      <c r="FR20" s="151"/>
      <c r="FS20" s="151"/>
      <c r="FT20" s="151"/>
      <c r="FU20" s="157"/>
      <c r="FV20" s="153"/>
      <c r="FY20" s="288"/>
      <c r="FZ20" s="293"/>
      <c r="GA20" s="295"/>
      <c r="GB20" s="295"/>
      <c r="GC20" s="765"/>
      <c r="GD20" s="766"/>
      <c r="GE20" s="785"/>
      <c r="GF20" s="88"/>
      <c r="GG20" s="88"/>
      <c r="GH20" s="151"/>
      <c r="GI20" s="151"/>
      <c r="GJ20" s="151"/>
      <c r="GK20" s="151"/>
      <c r="GL20" s="157"/>
      <c r="GM20" s="153"/>
      <c r="GP20" s="288"/>
      <c r="GQ20" s="293"/>
      <c r="GR20" s="295"/>
      <c r="GS20" s="295"/>
      <c r="GT20" s="765"/>
      <c r="GU20" s="766"/>
      <c r="GV20" s="785"/>
      <c r="GW20" s="88"/>
      <c r="GX20" s="88"/>
      <c r="GY20" s="151"/>
      <c r="GZ20" s="151"/>
      <c r="HA20" s="151"/>
      <c r="HB20" s="151"/>
      <c r="HC20" s="157"/>
      <c r="HD20" s="153"/>
      <c r="HG20" s="288"/>
      <c r="HH20" s="293"/>
      <c r="HI20" s="295"/>
      <c r="HJ20" s="295"/>
      <c r="HK20" s="765"/>
      <c r="HL20" s="766"/>
      <c r="HM20" s="785"/>
      <c r="HN20" s="88"/>
      <c r="HO20" s="88"/>
      <c r="HP20" s="151"/>
      <c r="HQ20" s="151"/>
      <c r="HR20" s="151"/>
      <c r="HS20" s="151"/>
      <c r="HT20" s="157"/>
      <c r="HU20" s="153"/>
      <c r="HX20" s="288"/>
      <c r="HY20" s="293"/>
      <c r="HZ20" s="295"/>
      <c r="IA20" s="295"/>
      <c r="IB20" s="765"/>
      <c r="IC20" s="766"/>
      <c r="ID20" s="785"/>
      <c r="IE20" s="88"/>
      <c r="IF20" s="88"/>
      <c r="IG20" s="151"/>
      <c r="IH20" s="151"/>
      <c r="II20" s="151"/>
      <c r="IJ20" s="151"/>
      <c r="IK20" s="157"/>
      <c r="IL20" s="153"/>
      <c r="IO20" s="288"/>
      <c r="IP20" s="293"/>
      <c r="IQ20" s="295"/>
      <c r="IR20" s="295"/>
      <c r="IS20" s="765"/>
      <c r="IT20" s="766"/>
      <c r="IU20" s="785"/>
      <c r="IV20" s="88"/>
      <c r="IW20" s="88"/>
      <c r="IX20" s="151"/>
      <c r="IY20" s="151"/>
      <c r="IZ20" s="151"/>
      <c r="JA20" s="151"/>
      <c r="JB20" s="157"/>
      <c r="JC20" s="153"/>
      <c r="JF20" s="288"/>
      <c r="JG20" s="293"/>
      <c r="JH20" s="295"/>
      <c r="JI20" s="295"/>
      <c r="JJ20" s="765"/>
      <c r="JK20" s="766"/>
      <c r="JL20" s="785"/>
      <c r="JM20" s="88"/>
      <c r="JN20" s="88"/>
      <c r="JO20" s="151"/>
      <c r="JP20" s="151"/>
      <c r="JQ20" s="151"/>
      <c r="JR20" s="151"/>
      <c r="JS20" s="157"/>
      <c r="JT20" s="153"/>
      <c r="JW20" s="288"/>
      <c r="JX20" s="293"/>
      <c r="JY20" s="295"/>
      <c r="JZ20" s="295"/>
      <c r="KA20" s="765"/>
      <c r="KB20" s="766"/>
      <c r="KC20" s="785"/>
      <c r="KD20" s="88"/>
      <c r="KE20" s="88"/>
      <c r="KF20" s="151"/>
      <c r="KG20" s="151"/>
      <c r="KH20" s="151"/>
      <c r="KI20" s="151"/>
      <c r="KJ20" s="157"/>
      <c r="KK20" s="153"/>
      <c r="KN20" s="288"/>
      <c r="KO20" s="293"/>
      <c r="KP20" s="295"/>
      <c r="KQ20" s="295"/>
      <c r="KR20" s="765"/>
      <c r="KS20" s="766"/>
      <c r="KT20" s="785"/>
      <c r="KU20" s="88"/>
      <c r="KV20" s="88"/>
      <c r="KW20" s="151"/>
      <c r="KX20" s="151"/>
      <c r="KY20" s="151"/>
      <c r="KZ20" s="151"/>
      <c r="LA20" s="157"/>
      <c r="LB20" s="153"/>
      <c r="LE20" s="288"/>
      <c r="LF20" s="293"/>
      <c r="LG20" s="295"/>
      <c r="LH20" s="295"/>
      <c r="LI20" s="765"/>
      <c r="LJ20" s="766"/>
      <c r="LK20" s="785"/>
      <c r="LL20" s="88"/>
      <c r="LM20" s="88"/>
      <c r="LN20" s="151"/>
      <c r="LO20" s="151"/>
      <c r="LP20" s="151"/>
      <c r="LQ20" s="151"/>
      <c r="LR20" s="157"/>
      <c r="LS20" s="153"/>
      <c r="LV20" s="288"/>
      <c r="LW20" s="293"/>
      <c r="LX20" s="295"/>
      <c r="LY20" s="295"/>
      <c r="LZ20" s="765"/>
      <c r="MA20" s="766"/>
      <c r="MB20" s="785"/>
      <c r="MC20" s="88"/>
      <c r="MD20" s="88"/>
      <c r="ME20" s="151"/>
      <c r="MF20" s="151"/>
      <c r="MG20" s="151"/>
      <c r="MH20" s="151"/>
      <c r="MI20" s="157"/>
      <c r="MJ20" s="153"/>
      <c r="MM20" s="795"/>
      <c r="MN20" s="796"/>
      <c r="MO20" s="781"/>
      <c r="MP20" s="782"/>
      <c r="MQ20" s="783"/>
      <c r="MR20" s="784"/>
      <c r="MS20" s="784"/>
      <c r="MT20" s="88"/>
      <c r="MU20" s="88"/>
      <c r="MV20" s="151"/>
      <c r="MW20" s="151"/>
      <c r="MX20" s="151"/>
      <c r="MY20" s="151"/>
      <c r="MZ20" s="157"/>
      <c r="NA20" s="153"/>
      <c r="ND20" s="795"/>
      <c r="NE20" s="796"/>
      <c r="NF20" s="781"/>
      <c r="NG20" s="782"/>
      <c r="NH20" s="783"/>
      <c r="NI20" s="784"/>
      <c r="NJ20" s="784"/>
      <c r="NK20" s="88"/>
      <c r="NL20" s="88"/>
      <c r="NM20" s="151"/>
      <c r="NN20" s="151"/>
      <c r="NO20" s="151"/>
      <c r="NP20" s="151"/>
      <c r="NQ20" s="157"/>
      <c r="NR20" s="153"/>
      <c r="NU20" s="795"/>
      <c r="NV20" s="796"/>
      <c r="NW20" s="781"/>
      <c r="NX20" s="782"/>
      <c r="NY20" s="783"/>
      <c r="NZ20" s="784"/>
      <c r="OA20" s="784"/>
      <c r="OB20" s="88"/>
      <c r="OC20" s="88"/>
      <c r="OD20" s="151"/>
      <c r="OE20" s="151"/>
      <c r="OF20" s="151"/>
      <c r="OG20" s="151"/>
      <c r="OH20" s="157"/>
      <c r="OI20" s="153"/>
      <c r="OL20" s="795"/>
      <c r="OM20" s="796"/>
      <c r="ON20" s="781"/>
      <c r="OO20" s="782"/>
      <c r="OP20" s="783"/>
      <c r="OQ20" s="784"/>
      <c r="OR20" s="784"/>
      <c r="OS20" s="88"/>
      <c r="OT20" s="88"/>
      <c r="OU20" s="151"/>
      <c r="OV20" s="151"/>
      <c r="OW20" s="151"/>
      <c r="OX20" s="151"/>
      <c r="OY20" s="157"/>
      <c r="OZ20" s="153"/>
      <c r="PC20" s="795"/>
      <c r="PD20" s="796"/>
      <c r="PE20" s="781"/>
      <c r="PF20" s="782"/>
      <c r="PG20" s="783"/>
      <c r="PH20" s="784"/>
      <c r="PI20" s="784"/>
      <c r="PJ20" s="88"/>
      <c r="PK20" s="88"/>
      <c r="PL20" s="151"/>
      <c r="PM20" s="151"/>
      <c r="PN20" s="151"/>
      <c r="PO20" s="151"/>
      <c r="PP20" s="157"/>
      <c r="PQ20" s="153"/>
      <c r="PT20" s="795"/>
      <c r="PU20" s="796"/>
      <c r="PV20" s="781"/>
      <c r="PW20" s="782"/>
      <c r="PX20" s="783"/>
      <c r="PY20" s="784"/>
      <c r="PZ20" s="784"/>
      <c r="QA20" s="88"/>
      <c r="QB20" s="88"/>
      <c r="QC20" s="151"/>
      <c r="QD20" s="151"/>
      <c r="QE20" s="151"/>
      <c r="QF20" s="151"/>
      <c r="QG20" s="157"/>
      <c r="QH20" s="153"/>
      <c r="QK20" s="795"/>
      <c r="QL20" s="796"/>
      <c r="QM20" s="781"/>
      <c r="QN20" s="782"/>
      <c r="QO20" s="783"/>
      <c r="QP20" s="784"/>
      <c r="QQ20" s="784"/>
      <c r="QR20" s="88"/>
      <c r="QS20" s="88"/>
      <c r="QT20" s="151"/>
      <c r="QU20" s="151"/>
      <c r="QV20" s="151"/>
      <c r="QW20" s="151"/>
      <c r="QX20" s="157"/>
      <c r="QY20" s="153"/>
      <c r="RB20" s="795"/>
      <c r="RC20" s="796"/>
      <c r="RD20" s="781"/>
      <c r="RE20" s="782"/>
      <c r="RF20" s="783"/>
      <c r="RG20" s="784"/>
      <c r="RH20" s="784"/>
      <c r="RI20" s="88"/>
      <c r="RJ20" s="88"/>
      <c r="RK20" s="151"/>
      <c r="RL20" s="151"/>
      <c r="RM20" s="151"/>
      <c r="RN20" s="151"/>
      <c r="RO20" s="157"/>
      <c r="RP20" s="153"/>
      <c r="RS20" s="795"/>
      <c r="RT20" s="796"/>
      <c r="RU20" s="781"/>
      <c r="RV20" s="782"/>
      <c r="RW20" s="783"/>
      <c r="RX20" s="784"/>
      <c r="RY20" s="784"/>
      <c r="RZ20" s="88"/>
      <c r="SA20" s="88"/>
      <c r="SB20" s="151"/>
      <c r="SC20" s="151"/>
      <c r="SD20" s="151"/>
      <c r="SE20" s="151"/>
      <c r="SF20" s="157"/>
      <c r="SG20" s="153"/>
      <c r="SJ20" s="795"/>
      <c r="SK20" s="796"/>
      <c r="SL20" s="781"/>
      <c r="SM20" s="782"/>
      <c r="SN20" s="783"/>
      <c r="SO20" s="784"/>
      <c r="SP20" s="784"/>
      <c r="SQ20" s="88"/>
      <c r="SR20" s="88"/>
      <c r="SS20" s="151"/>
      <c r="ST20" s="151"/>
      <c r="SU20" s="151"/>
      <c r="SV20" s="151"/>
      <c r="SW20" s="157"/>
      <c r="SX20" s="153"/>
    </row>
    <row r="21" spans="2:518" ht="43.5" customHeight="1" thickTop="1" thickBot="1">
      <c r="B21" s="288" t="s">
        <v>275</v>
      </c>
      <c r="C21" s="293" t="s">
        <v>309</v>
      </c>
      <c r="D21" s="295" t="s">
        <v>136</v>
      </c>
      <c r="E21" s="295">
        <v>1</v>
      </c>
      <c r="F21" s="765">
        <v>0</v>
      </c>
      <c r="G21" s="766">
        <v>0</v>
      </c>
      <c r="H21" s="785"/>
      <c r="K21" s="288" t="s">
        <v>275</v>
      </c>
      <c r="L21" s="293" t="s">
        <v>309</v>
      </c>
      <c r="M21" s="295" t="s">
        <v>136</v>
      </c>
      <c r="N21" s="295">
        <v>1</v>
      </c>
      <c r="O21" s="765">
        <v>120000</v>
      </c>
      <c r="P21" s="766">
        <f t="shared" si="0"/>
        <v>120000</v>
      </c>
      <c r="Q21" s="785"/>
      <c r="R21" s="88">
        <f t="shared" si="1"/>
        <v>1</v>
      </c>
      <c r="S21" s="88">
        <f t="shared" si="2"/>
        <v>1</v>
      </c>
      <c r="T21" s="151">
        <f t="shared" si="3"/>
        <v>1</v>
      </c>
      <c r="U21" s="151">
        <f t="shared" si="169"/>
        <v>1</v>
      </c>
      <c r="V21" s="151">
        <f t="shared" si="170"/>
        <v>1</v>
      </c>
      <c r="W21" s="151">
        <f t="shared" si="171"/>
        <v>1</v>
      </c>
      <c r="X21" s="157">
        <f t="shared" si="172"/>
        <v>120000</v>
      </c>
      <c r="Y21" s="153">
        <f t="shared" si="173"/>
        <v>0</v>
      </c>
      <c r="Z21" s="101"/>
      <c r="AA21" s="101"/>
      <c r="AB21" s="786" t="s">
        <v>275</v>
      </c>
      <c r="AC21" s="787" t="s">
        <v>309</v>
      </c>
      <c r="AD21" s="788" t="s">
        <v>136</v>
      </c>
      <c r="AE21" s="788">
        <v>1</v>
      </c>
      <c r="AF21" s="789">
        <v>926182.1</v>
      </c>
      <c r="AG21" s="790">
        <f t="shared" si="9"/>
        <v>926182.1</v>
      </c>
      <c r="AH21" s="785"/>
      <c r="AI21" s="88">
        <f t="shared" si="10"/>
        <v>1</v>
      </c>
      <c r="AJ21" s="88">
        <f t="shared" si="11"/>
        <v>1</v>
      </c>
      <c r="AK21" s="151">
        <f t="shared" si="12"/>
        <v>1</v>
      </c>
      <c r="AL21" s="151">
        <f t="shared" si="174"/>
        <v>1</v>
      </c>
      <c r="AM21" s="151">
        <f t="shared" si="175"/>
        <v>1</v>
      </c>
      <c r="AN21" s="151">
        <f t="shared" si="176"/>
        <v>1</v>
      </c>
      <c r="AO21" s="157">
        <f t="shared" si="177"/>
        <v>926182</v>
      </c>
      <c r="AP21" s="153">
        <f t="shared" si="178"/>
        <v>9.9999999976716936E-2</v>
      </c>
      <c r="AQ21" s="101"/>
      <c r="AR21" s="101"/>
      <c r="AS21" s="288" t="s">
        <v>275</v>
      </c>
      <c r="AT21" s="293" t="s">
        <v>309</v>
      </c>
      <c r="AU21" s="295" t="s">
        <v>136</v>
      </c>
      <c r="AV21" s="295">
        <v>1</v>
      </c>
      <c r="AW21" s="765">
        <v>46200</v>
      </c>
      <c r="AX21" s="766">
        <f t="shared" si="18"/>
        <v>46200</v>
      </c>
      <c r="AY21" s="785"/>
      <c r="AZ21" s="88">
        <f t="shared" si="19"/>
        <v>1</v>
      </c>
      <c r="BA21" s="88">
        <f t="shared" si="20"/>
        <v>1</v>
      </c>
      <c r="BB21" s="151">
        <f t="shared" si="21"/>
        <v>1</v>
      </c>
      <c r="BC21" s="151">
        <f t="shared" si="179"/>
        <v>1</v>
      </c>
      <c r="BD21" s="151">
        <f t="shared" si="180"/>
        <v>1</v>
      </c>
      <c r="BE21" s="151">
        <f t="shared" si="181"/>
        <v>1</v>
      </c>
      <c r="BF21" s="157">
        <f t="shared" si="182"/>
        <v>46200</v>
      </c>
      <c r="BG21" s="153">
        <f t="shared" si="183"/>
        <v>0</v>
      </c>
      <c r="BJ21" s="288" t="s">
        <v>275</v>
      </c>
      <c r="BK21" s="293" t="s">
        <v>309</v>
      </c>
      <c r="BL21" s="295" t="s">
        <v>136</v>
      </c>
      <c r="BM21" s="295">
        <v>1</v>
      </c>
      <c r="BN21" s="765">
        <v>268750</v>
      </c>
      <c r="BO21" s="766">
        <f t="shared" si="27"/>
        <v>268750</v>
      </c>
      <c r="BP21" s="785"/>
      <c r="BQ21" s="88">
        <f t="shared" si="28"/>
        <v>1</v>
      </c>
      <c r="BR21" s="88">
        <f t="shared" si="29"/>
        <v>1</v>
      </c>
      <c r="BS21" s="151">
        <f t="shared" si="30"/>
        <v>1</v>
      </c>
      <c r="BT21" s="151">
        <f t="shared" si="184"/>
        <v>1</v>
      </c>
      <c r="BU21" s="151">
        <f t="shared" si="185"/>
        <v>1</v>
      </c>
      <c r="BV21" s="151">
        <f t="shared" si="186"/>
        <v>1</v>
      </c>
      <c r="BW21" s="157">
        <f t="shared" si="187"/>
        <v>268750</v>
      </c>
      <c r="BX21" s="153">
        <f t="shared" si="188"/>
        <v>0</v>
      </c>
      <c r="CA21" s="773" t="s">
        <v>434</v>
      </c>
      <c r="CB21" s="774" t="s">
        <v>435</v>
      </c>
      <c r="CC21" s="775" t="s">
        <v>423</v>
      </c>
      <c r="CD21" s="799">
        <v>1</v>
      </c>
      <c r="CE21" s="800">
        <v>97820</v>
      </c>
      <c r="CF21" s="778">
        <v>97820</v>
      </c>
      <c r="CG21" s="802"/>
      <c r="CH21" s="88">
        <f t="shared" si="36"/>
        <v>0</v>
      </c>
      <c r="CI21" s="88">
        <f t="shared" si="37"/>
        <v>1</v>
      </c>
      <c r="CJ21" s="151">
        <f t="shared" si="38"/>
        <v>1</v>
      </c>
      <c r="CK21" s="151">
        <f t="shared" si="189"/>
        <v>1</v>
      </c>
      <c r="CL21" s="151">
        <f t="shared" si="190"/>
        <v>1</v>
      </c>
      <c r="CM21" s="151">
        <f t="shared" si="191"/>
        <v>0</v>
      </c>
      <c r="CN21" s="157">
        <f t="shared" si="192"/>
        <v>97820</v>
      </c>
      <c r="CO21" s="153">
        <f t="shared" si="193"/>
        <v>0</v>
      </c>
      <c r="CR21" s="288"/>
      <c r="CS21" s="293"/>
      <c r="CT21" s="295"/>
      <c r="CU21" s="295"/>
      <c r="CV21" s="765"/>
      <c r="CW21" s="766"/>
      <c r="CX21" s="785"/>
      <c r="CY21" s="88" t="e">
        <f>IF(EXACT(VLOOKUP(CR21,OFERTA_0,2,FALSE),CS21),1,0)</f>
        <v>#N/A</v>
      </c>
      <c r="CZ21" s="88" t="e">
        <f>IF(EXACT(VLOOKUP(CR21,OFERTA_0,3,FALSE),CT21),1,0)</f>
        <v>#N/A</v>
      </c>
      <c r="DA21" s="151" t="e">
        <f>IF(EXACT(VLOOKUP(CR21,OFERTA_0,4,FALSE),CU21),1,0)</f>
        <v>#N/A</v>
      </c>
      <c r="DB21" s="151">
        <f t="shared" ref="DB21:DB22" si="319">IF(CV21=0,0,1)</f>
        <v>0</v>
      </c>
      <c r="DC21" s="151">
        <f t="shared" ref="DC21:DC22" si="320">IF(CW21=0,0,1)</f>
        <v>0</v>
      </c>
      <c r="DD21" s="151" t="e">
        <f t="shared" ref="DD21:DD22" si="321">PRODUCT(CY21:DC21)</f>
        <v>#N/A</v>
      </c>
      <c r="DE21" s="157">
        <f t="shared" ref="DE21:DE22" si="322">ROUND(CW21,0)</f>
        <v>0</v>
      </c>
      <c r="DF21" s="153">
        <f t="shared" ref="DF21:DF22" si="323">CW21-DE21</f>
        <v>0</v>
      </c>
      <c r="DI21" s="288"/>
      <c r="DJ21" s="293"/>
      <c r="DK21" s="295"/>
      <c r="DL21" s="295"/>
      <c r="DM21" s="765"/>
      <c r="DN21" s="766"/>
      <c r="DO21" s="785"/>
      <c r="DP21" s="88" t="e">
        <f>IF(EXACT(VLOOKUP(DI21,OFERTA_0,2,FALSE),DJ21),1,0)</f>
        <v>#N/A</v>
      </c>
      <c r="DQ21" s="88" t="e">
        <f>IF(EXACT(VLOOKUP(DI21,OFERTA_0,3,FALSE),DK21),1,0)</f>
        <v>#N/A</v>
      </c>
      <c r="DR21" s="151" t="e">
        <f>IF(EXACT(VLOOKUP(DI21,OFERTA_0,4,FALSE),DL21),1,0)</f>
        <v>#N/A</v>
      </c>
      <c r="DS21" s="151">
        <f t="shared" ref="DS21:DS22" si="324">IF(DM21=0,0,1)</f>
        <v>0</v>
      </c>
      <c r="DT21" s="151">
        <f t="shared" ref="DT21:DT22" si="325">IF(DN21=0,0,1)</f>
        <v>0</v>
      </c>
      <c r="DU21" s="151" t="e">
        <f t="shared" ref="DU21:DU22" si="326">PRODUCT(DP21:DT21)</f>
        <v>#N/A</v>
      </c>
      <c r="DV21" s="157">
        <f t="shared" ref="DV21:DV22" si="327">ROUND(DN21,0)</f>
        <v>0</v>
      </c>
      <c r="DW21" s="153">
        <f t="shared" ref="DW21:DW22" si="328">DN21-DV21</f>
        <v>0</v>
      </c>
      <c r="DZ21" s="288"/>
      <c r="EA21" s="293"/>
      <c r="EB21" s="295"/>
      <c r="EC21" s="295"/>
      <c r="ED21" s="765"/>
      <c r="EE21" s="766"/>
      <c r="EF21" s="785"/>
      <c r="EG21" s="88" t="e">
        <f>IF(EXACT(VLOOKUP(DZ21,OFERTA_0,2,FALSE),EA21),1,0)</f>
        <v>#N/A</v>
      </c>
      <c r="EH21" s="88" t="e">
        <f>IF(EXACT(VLOOKUP(DZ21,OFERTA_0,3,FALSE),EB21),1,0)</f>
        <v>#N/A</v>
      </c>
      <c r="EI21" s="151" t="e">
        <f>IF(EXACT(VLOOKUP(DZ21,OFERTA_0,4,FALSE),EC21),1,0)</f>
        <v>#N/A</v>
      </c>
      <c r="EJ21" s="151">
        <f t="shared" ref="EJ21:EJ22" si="329">IF(ED21=0,0,1)</f>
        <v>0</v>
      </c>
      <c r="EK21" s="151">
        <f t="shared" ref="EK21:EK22" si="330">IF(EE21=0,0,1)</f>
        <v>0</v>
      </c>
      <c r="EL21" s="151" t="e">
        <f t="shared" ref="EL21:EL22" si="331">PRODUCT(EG21:EK21)</f>
        <v>#N/A</v>
      </c>
      <c r="EM21" s="157">
        <f t="shared" ref="EM21:EM22" si="332">ROUND(EE21,0)</f>
        <v>0</v>
      </c>
      <c r="EN21" s="153">
        <f t="shared" ref="EN21:EN22" si="333">EE21-EM21</f>
        <v>0</v>
      </c>
      <c r="EQ21" s="288"/>
      <c r="ER21" s="293"/>
      <c r="ES21" s="295"/>
      <c r="ET21" s="295"/>
      <c r="EU21" s="765"/>
      <c r="EV21" s="766"/>
      <c r="EW21" s="785"/>
      <c r="EX21" s="88" t="e">
        <f>IF(EXACT(VLOOKUP(EQ21,OFERTA_0,2,FALSE),ER21),1,0)</f>
        <v>#N/A</v>
      </c>
      <c r="EY21" s="88" t="e">
        <f>IF(EXACT(VLOOKUP(EQ21,OFERTA_0,3,FALSE),ES21),1,0)</f>
        <v>#N/A</v>
      </c>
      <c r="EZ21" s="151" t="e">
        <f>IF(EXACT(VLOOKUP(EQ21,OFERTA_0,4,FALSE),ET21),1,0)</f>
        <v>#N/A</v>
      </c>
      <c r="FA21" s="151">
        <f t="shared" ref="FA21:FA22" si="334">IF(EU21=0,0,1)</f>
        <v>0</v>
      </c>
      <c r="FB21" s="151">
        <f t="shared" ref="FB21:FB22" si="335">IF(EV21=0,0,1)</f>
        <v>0</v>
      </c>
      <c r="FC21" s="151" t="e">
        <f t="shared" ref="FC21:FC22" si="336">PRODUCT(EX21:FB21)</f>
        <v>#N/A</v>
      </c>
      <c r="FD21" s="157">
        <f t="shared" ref="FD21:FD22" si="337">ROUND(EV21,0)</f>
        <v>0</v>
      </c>
      <c r="FE21" s="153">
        <f t="shared" ref="FE21:FE22" si="338">EV21-FD21</f>
        <v>0</v>
      </c>
      <c r="FH21" s="288"/>
      <c r="FI21" s="293"/>
      <c r="FJ21" s="295"/>
      <c r="FK21" s="295"/>
      <c r="FL21" s="765"/>
      <c r="FM21" s="766"/>
      <c r="FN21" s="785"/>
      <c r="FO21" s="88" t="e">
        <f>IF(EXACT(VLOOKUP(FH21,OFERTA_0,2,FALSE),FI21),1,0)</f>
        <v>#N/A</v>
      </c>
      <c r="FP21" s="88" t="e">
        <f>IF(EXACT(VLOOKUP(FH21,OFERTA_0,3,FALSE),FJ21),1,0)</f>
        <v>#N/A</v>
      </c>
      <c r="FQ21" s="151" t="e">
        <f>IF(EXACT(VLOOKUP(FH21,OFERTA_0,4,FALSE),FK21),1,0)</f>
        <v>#N/A</v>
      </c>
      <c r="FR21" s="151">
        <f t="shared" ref="FR21:FR22" si="339">IF(FL21=0,0,1)</f>
        <v>0</v>
      </c>
      <c r="FS21" s="151">
        <f t="shared" ref="FS21:FS22" si="340">IF(FM21=0,0,1)</f>
        <v>0</v>
      </c>
      <c r="FT21" s="151" t="e">
        <f t="shared" ref="FT21:FT22" si="341">PRODUCT(FO21:FS21)</f>
        <v>#N/A</v>
      </c>
      <c r="FU21" s="157">
        <f t="shared" ref="FU21:FU22" si="342">ROUND(FM21,0)</f>
        <v>0</v>
      </c>
      <c r="FV21" s="153">
        <f t="shared" ref="FV21:FV22" si="343">FM21-FU21</f>
        <v>0</v>
      </c>
      <c r="FY21" s="288"/>
      <c r="FZ21" s="293"/>
      <c r="GA21" s="295"/>
      <c r="GB21" s="295"/>
      <c r="GC21" s="765"/>
      <c r="GD21" s="766"/>
      <c r="GE21" s="785"/>
      <c r="GF21" s="88" t="e">
        <f>IF(EXACT(VLOOKUP(FY21,OFERTA_0,2,FALSE),FZ21),1,0)</f>
        <v>#N/A</v>
      </c>
      <c r="GG21" s="88" t="e">
        <f>IF(EXACT(VLOOKUP(FY21,OFERTA_0,3,FALSE),GA21),1,0)</f>
        <v>#N/A</v>
      </c>
      <c r="GH21" s="151" t="e">
        <f>IF(EXACT(VLOOKUP(FY21,OFERTA_0,4,FALSE),GB21),1,0)</f>
        <v>#N/A</v>
      </c>
      <c r="GI21" s="151">
        <f t="shared" ref="GI21:GI22" si="344">IF(GC21=0,0,1)</f>
        <v>0</v>
      </c>
      <c r="GJ21" s="151">
        <f t="shared" ref="GJ21:GJ22" si="345">IF(GD21=0,0,1)</f>
        <v>0</v>
      </c>
      <c r="GK21" s="151" t="e">
        <f t="shared" ref="GK21:GK22" si="346">PRODUCT(GF21:GJ21)</f>
        <v>#N/A</v>
      </c>
      <c r="GL21" s="157">
        <f t="shared" ref="GL21:GL22" si="347">ROUND(GD21,0)</f>
        <v>0</v>
      </c>
      <c r="GM21" s="153">
        <f t="shared" ref="GM21:GM22" si="348">GD21-GL21</f>
        <v>0</v>
      </c>
      <c r="GP21" s="288"/>
      <c r="GQ21" s="293"/>
      <c r="GR21" s="295"/>
      <c r="GS21" s="295"/>
      <c r="GT21" s="765"/>
      <c r="GU21" s="766"/>
      <c r="GV21" s="785"/>
      <c r="GW21" s="88" t="e">
        <f>IF(EXACT(VLOOKUP(GP21,OFERTA_0,2,FALSE),GQ21),1,0)</f>
        <v>#N/A</v>
      </c>
      <c r="GX21" s="88" t="e">
        <f>IF(EXACT(VLOOKUP(GP21,OFERTA_0,3,FALSE),GR21),1,0)</f>
        <v>#N/A</v>
      </c>
      <c r="GY21" s="151" t="e">
        <f>IF(EXACT(VLOOKUP(GP21,OFERTA_0,4,FALSE),GS21),1,0)</f>
        <v>#N/A</v>
      </c>
      <c r="GZ21" s="151">
        <f t="shared" ref="GZ21:GZ22" si="349">IF(GT21=0,0,1)</f>
        <v>0</v>
      </c>
      <c r="HA21" s="151">
        <f t="shared" ref="HA21:HA22" si="350">IF(GU21=0,0,1)</f>
        <v>0</v>
      </c>
      <c r="HB21" s="151" t="e">
        <f t="shared" ref="HB21:HB22" si="351">PRODUCT(GW21:HA21)</f>
        <v>#N/A</v>
      </c>
      <c r="HC21" s="157">
        <f t="shared" ref="HC21:HC22" si="352">ROUND(GU21,0)</f>
        <v>0</v>
      </c>
      <c r="HD21" s="153">
        <f t="shared" ref="HD21:HD22" si="353">GU21-HC21</f>
        <v>0</v>
      </c>
      <c r="HG21" s="288"/>
      <c r="HH21" s="293"/>
      <c r="HI21" s="295"/>
      <c r="HJ21" s="295"/>
      <c r="HK21" s="765"/>
      <c r="HL21" s="766"/>
      <c r="HM21" s="785"/>
      <c r="HN21" s="88" t="e">
        <f>IF(EXACT(VLOOKUP(HG21,OFERTA_0,2,FALSE),HH21),1,0)</f>
        <v>#N/A</v>
      </c>
      <c r="HO21" s="88" t="e">
        <f>IF(EXACT(VLOOKUP(HG21,OFERTA_0,3,FALSE),HI21),1,0)</f>
        <v>#N/A</v>
      </c>
      <c r="HP21" s="151" t="e">
        <f>IF(EXACT(VLOOKUP(HG21,OFERTA_0,4,FALSE),HJ21),1,0)</f>
        <v>#N/A</v>
      </c>
      <c r="HQ21" s="151">
        <f t="shared" ref="HQ21:HQ22" si="354">IF(HK21=0,0,1)</f>
        <v>0</v>
      </c>
      <c r="HR21" s="151">
        <f t="shared" ref="HR21:HR22" si="355">IF(HL21=0,0,1)</f>
        <v>0</v>
      </c>
      <c r="HS21" s="151" t="e">
        <f t="shared" ref="HS21:HS22" si="356">PRODUCT(HN21:HR21)</f>
        <v>#N/A</v>
      </c>
      <c r="HT21" s="157">
        <f t="shared" ref="HT21:HT22" si="357">ROUND(HL21,0)</f>
        <v>0</v>
      </c>
      <c r="HU21" s="153">
        <f t="shared" ref="HU21:HU22" si="358">HL21-HT21</f>
        <v>0</v>
      </c>
      <c r="HX21" s="288"/>
      <c r="HY21" s="293"/>
      <c r="HZ21" s="295"/>
      <c r="IA21" s="295"/>
      <c r="IB21" s="765"/>
      <c r="IC21" s="766"/>
      <c r="ID21" s="785"/>
      <c r="IE21" s="88" t="e">
        <f>IF(EXACT(VLOOKUP(HX21,OFERTA_0,2,FALSE),HY21),1,0)</f>
        <v>#N/A</v>
      </c>
      <c r="IF21" s="88" t="e">
        <f>IF(EXACT(VLOOKUP(HX21,OFERTA_0,3,FALSE),HZ21),1,0)</f>
        <v>#N/A</v>
      </c>
      <c r="IG21" s="151" t="e">
        <f>IF(EXACT(VLOOKUP(HX21,OFERTA_0,4,FALSE),IA21),1,0)</f>
        <v>#N/A</v>
      </c>
      <c r="IH21" s="151">
        <f t="shared" ref="IH21:IH22" si="359">IF(IB21=0,0,1)</f>
        <v>0</v>
      </c>
      <c r="II21" s="151">
        <f t="shared" ref="II21:II22" si="360">IF(IC21=0,0,1)</f>
        <v>0</v>
      </c>
      <c r="IJ21" s="151" t="e">
        <f t="shared" ref="IJ21:IJ22" si="361">PRODUCT(IE21:II21)</f>
        <v>#N/A</v>
      </c>
      <c r="IK21" s="157">
        <f t="shared" ref="IK21:IK22" si="362">ROUND(IC21,0)</f>
        <v>0</v>
      </c>
      <c r="IL21" s="153">
        <f t="shared" ref="IL21:IL22" si="363">IC21-IK21</f>
        <v>0</v>
      </c>
      <c r="IO21" s="288"/>
      <c r="IP21" s="293"/>
      <c r="IQ21" s="295"/>
      <c r="IR21" s="295"/>
      <c r="IS21" s="765"/>
      <c r="IT21" s="766"/>
      <c r="IU21" s="785"/>
      <c r="IV21" s="88" t="e">
        <f>IF(EXACT(VLOOKUP(IO21,OFERTA_0,2,FALSE),IP21),1,0)</f>
        <v>#N/A</v>
      </c>
      <c r="IW21" s="88" t="e">
        <f>IF(EXACT(VLOOKUP(IO21,OFERTA_0,3,FALSE),IQ21),1,0)</f>
        <v>#N/A</v>
      </c>
      <c r="IX21" s="151" t="e">
        <f>IF(EXACT(VLOOKUP(IO21,OFERTA_0,4,FALSE),IR21),1,0)</f>
        <v>#N/A</v>
      </c>
      <c r="IY21" s="151">
        <f t="shared" ref="IY21:IY22" si="364">IF(IS21=0,0,1)</f>
        <v>0</v>
      </c>
      <c r="IZ21" s="151">
        <f t="shared" ref="IZ21:IZ22" si="365">IF(IT21=0,0,1)</f>
        <v>0</v>
      </c>
      <c r="JA21" s="151" t="e">
        <f t="shared" ref="JA21:JA22" si="366">PRODUCT(IV21:IZ21)</f>
        <v>#N/A</v>
      </c>
      <c r="JB21" s="157">
        <f t="shared" ref="JB21:JB22" si="367">ROUND(IT21,0)</f>
        <v>0</v>
      </c>
      <c r="JC21" s="153">
        <f t="shared" ref="JC21:JC22" si="368">IT21-JB21</f>
        <v>0</v>
      </c>
      <c r="JF21" s="288"/>
      <c r="JG21" s="293"/>
      <c r="JH21" s="295"/>
      <c r="JI21" s="295"/>
      <c r="JJ21" s="765"/>
      <c r="JK21" s="766"/>
      <c r="JL21" s="785"/>
      <c r="JM21" s="88" t="e">
        <f>IF(EXACT(VLOOKUP(JF21,OFERTA_0,2,FALSE),JG21),1,0)</f>
        <v>#N/A</v>
      </c>
      <c r="JN21" s="88" t="e">
        <f>IF(EXACT(VLOOKUP(JF21,OFERTA_0,3,FALSE),JH21),1,0)</f>
        <v>#N/A</v>
      </c>
      <c r="JO21" s="151" t="e">
        <f>IF(EXACT(VLOOKUP(JF21,OFERTA_0,4,FALSE),JI21),1,0)</f>
        <v>#N/A</v>
      </c>
      <c r="JP21" s="151">
        <f t="shared" ref="JP21:JP22" si="369">IF(JJ21=0,0,1)</f>
        <v>0</v>
      </c>
      <c r="JQ21" s="151">
        <f t="shared" ref="JQ21:JQ22" si="370">IF(JK21=0,0,1)</f>
        <v>0</v>
      </c>
      <c r="JR21" s="151" t="e">
        <f t="shared" ref="JR21:JR22" si="371">PRODUCT(JM21:JQ21)</f>
        <v>#N/A</v>
      </c>
      <c r="JS21" s="157">
        <f t="shared" ref="JS21:JS22" si="372">ROUND(JK21,0)</f>
        <v>0</v>
      </c>
      <c r="JT21" s="153">
        <f t="shared" ref="JT21:JT22" si="373">JK21-JS21</f>
        <v>0</v>
      </c>
      <c r="JW21" s="288"/>
      <c r="JX21" s="293"/>
      <c r="JY21" s="295"/>
      <c r="JZ21" s="295"/>
      <c r="KA21" s="765"/>
      <c r="KB21" s="766"/>
      <c r="KC21" s="785"/>
      <c r="KD21" s="88" t="e">
        <f>IF(EXACT(VLOOKUP(JW21,OFERTA_0,2,FALSE),JX21),1,0)</f>
        <v>#N/A</v>
      </c>
      <c r="KE21" s="88" t="e">
        <f>IF(EXACT(VLOOKUP(JW21,OFERTA_0,3,FALSE),JY21),1,0)</f>
        <v>#N/A</v>
      </c>
      <c r="KF21" s="151" t="e">
        <f>IF(EXACT(VLOOKUP(JW21,OFERTA_0,4,FALSE),JZ21),1,0)</f>
        <v>#N/A</v>
      </c>
      <c r="KG21" s="151">
        <f t="shared" ref="KG21:KG22" si="374">IF(KA21=0,0,1)</f>
        <v>0</v>
      </c>
      <c r="KH21" s="151">
        <f t="shared" ref="KH21:KH22" si="375">IF(KB21=0,0,1)</f>
        <v>0</v>
      </c>
      <c r="KI21" s="151" t="e">
        <f t="shared" ref="KI21:KI22" si="376">PRODUCT(KD21:KH21)</f>
        <v>#N/A</v>
      </c>
      <c r="KJ21" s="157">
        <f t="shared" ref="KJ21:KJ22" si="377">ROUND(KB21,0)</f>
        <v>0</v>
      </c>
      <c r="KK21" s="153">
        <f t="shared" ref="KK21:KK22" si="378">KB21-KJ21</f>
        <v>0</v>
      </c>
      <c r="KN21" s="288"/>
      <c r="KO21" s="293"/>
      <c r="KP21" s="295"/>
      <c r="KQ21" s="295"/>
      <c r="KR21" s="765"/>
      <c r="KS21" s="766"/>
      <c r="KT21" s="785"/>
      <c r="KU21" s="88" t="e">
        <f>IF(EXACT(VLOOKUP(KN21,OFERTA_0,2,FALSE),KO21),1,0)</f>
        <v>#N/A</v>
      </c>
      <c r="KV21" s="88" t="e">
        <f>IF(EXACT(VLOOKUP(KN21,OFERTA_0,3,FALSE),KP21),1,0)</f>
        <v>#N/A</v>
      </c>
      <c r="KW21" s="151" t="e">
        <f>IF(EXACT(VLOOKUP(KN21,OFERTA_0,4,FALSE),KQ21),1,0)</f>
        <v>#N/A</v>
      </c>
      <c r="KX21" s="151">
        <f t="shared" ref="KX21:KX22" si="379">IF(KR21=0,0,1)</f>
        <v>0</v>
      </c>
      <c r="KY21" s="151">
        <f t="shared" ref="KY21:KY22" si="380">IF(KS21=0,0,1)</f>
        <v>0</v>
      </c>
      <c r="KZ21" s="151" t="e">
        <f t="shared" ref="KZ21:KZ22" si="381">PRODUCT(KU21:KY21)</f>
        <v>#N/A</v>
      </c>
      <c r="LA21" s="157">
        <f t="shared" ref="LA21:LA22" si="382">ROUND(KS21,0)</f>
        <v>0</v>
      </c>
      <c r="LB21" s="153">
        <f t="shared" ref="LB21:LB22" si="383">KS21-LA21</f>
        <v>0</v>
      </c>
      <c r="LE21" s="288"/>
      <c r="LF21" s="293"/>
      <c r="LG21" s="295"/>
      <c r="LH21" s="295"/>
      <c r="LI21" s="765"/>
      <c r="LJ21" s="766"/>
      <c r="LK21" s="785"/>
      <c r="LL21" s="88" t="e">
        <f>IF(EXACT(VLOOKUP(LE21,OFERTA_0,2,FALSE),LF21),1,0)</f>
        <v>#N/A</v>
      </c>
      <c r="LM21" s="88" t="e">
        <f>IF(EXACT(VLOOKUP(LE21,OFERTA_0,3,FALSE),LG21),1,0)</f>
        <v>#N/A</v>
      </c>
      <c r="LN21" s="151" t="e">
        <f>IF(EXACT(VLOOKUP(LE21,OFERTA_0,4,FALSE),LH21),1,0)</f>
        <v>#N/A</v>
      </c>
      <c r="LO21" s="151">
        <f t="shared" ref="LO21:LO22" si="384">IF(LI21=0,0,1)</f>
        <v>0</v>
      </c>
      <c r="LP21" s="151">
        <f t="shared" ref="LP21:LP22" si="385">IF(LJ21=0,0,1)</f>
        <v>0</v>
      </c>
      <c r="LQ21" s="151" t="e">
        <f t="shared" ref="LQ21:LQ22" si="386">PRODUCT(LL21:LP21)</f>
        <v>#N/A</v>
      </c>
      <c r="LR21" s="157">
        <f t="shared" ref="LR21:LR22" si="387">ROUND(LJ21,0)</f>
        <v>0</v>
      </c>
      <c r="LS21" s="153">
        <f t="shared" ref="LS21:LS22" si="388">LJ21-LR21</f>
        <v>0</v>
      </c>
      <c r="LV21" s="288"/>
      <c r="LW21" s="293"/>
      <c r="LX21" s="295"/>
      <c r="LY21" s="295"/>
      <c r="LZ21" s="765"/>
      <c r="MA21" s="766"/>
      <c r="MB21" s="785"/>
      <c r="MC21" s="88" t="e">
        <f>IF(EXACT(VLOOKUP(LV21,OFERTA_0,2,FALSE),LW21),1,0)</f>
        <v>#N/A</v>
      </c>
      <c r="MD21" s="88" t="e">
        <f>IF(EXACT(VLOOKUP(LV21,OFERTA_0,3,FALSE),LX21),1,0)</f>
        <v>#N/A</v>
      </c>
      <c r="ME21" s="151" t="e">
        <f>IF(EXACT(VLOOKUP(LV21,OFERTA_0,4,FALSE),LY21),1,0)</f>
        <v>#N/A</v>
      </c>
      <c r="MF21" s="151">
        <f t="shared" ref="MF21:MF22" si="389">IF(LZ21=0,0,1)</f>
        <v>0</v>
      </c>
      <c r="MG21" s="151">
        <f t="shared" ref="MG21:MG22" si="390">IF(MA21=0,0,1)</f>
        <v>0</v>
      </c>
      <c r="MH21" s="151" t="e">
        <f t="shared" ref="MH21:MH22" si="391">PRODUCT(MC21:MG21)</f>
        <v>#N/A</v>
      </c>
      <c r="MI21" s="157">
        <f t="shared" ref="MI21:MI22" si="392">ROUND(MA21,0)</f>
        <v>0</v>
      </c>
      <c r="MJ21" s="153">
        <f t="shared" ref="MJ21:MJ22" si="393">MA21-MI21</f>
        <v>0</v>
      </c>
      <c r="MM21" s="803"/>
      <c r="MN21" s="804"/>
      <c r="MO21" s="805"/>
      <c r="MP21" s="806"/>
      <c r="MQ21" s="783"/>
      <c r="MR21" s="784"/>
      <c r="MS21" s="784"/>
      <c r="MT21" s="88" t="e">
        <f>IF(EXACT(VLOOKUP(MM21,OFERTA_0,2,FALSE),MN21),1,0)</f>
        <v>#N/A</v>
      </c>
      <c r="MU21" s="88" t="e">
        <f>IF(EXACT(VLOOKUP(MM21,OFERTA_0,3,FALSE),MO21),1,0)</f>
        <v>#N/A</v>
      </c>
      <c r="MV21" s="151" t="e">
        <f>IF(EXACT(VLOOKUP(MM21,OFERTA_0,4,FALSE),MP21),1,0)</f>
        <v>#N/A</v>
      </c>
      <c r="MW21" s="151">
        <f t="shared" ref="MW21:MW22" si="394">IF(MQ21=0,0,1)</f>
        <v>0</v>
      </c>
      <c r="MX21" s="151">
        <f t="shared" ref="MX21:MX22" si="395">IF(MR21=0,0,1)</f>
        <v>0</v>
      </c>
      <c r="MY21" s="151" t="e">
        <f t="shared" ref="MY21:MY22" si="396">PRODUCT(MT21:MX21)</f>
        <v>#N/A</v>
      </c>
      <c r="MZ21" s="157">
        <f t="shared" ref="MZ21:MZ22" si="397">ROUND(MR21,0)</f>
        <v>0</v>
      </c>
      <c r="NA21" s="153">
        <f t="shared" ref="NA21:NA22" si="398">MR21-MZ21</f>
        <v>0</v>
      </c>
      <c r="ND21" s="803"/>
      <c r="NE21" s="804"/>
      <c r="NF21" s="805"/>
      <c r="NG21" s="806"/>
      <c r="NH21" s="783"/>
      <c r="NI21" s="784"/>
      <c r="NJ21" s="784"/>
      <c r="NK21" s="88" t="e">
        <f>IF(EXACT(VLOOKUP(ND21,OFERTA_0,2,FALSE),NE21),1,0)</f>
        <v>#N/A</v>
      </c>
      <c r="NL21" s="88" t="e">
        <f>IF(EXACT(VLOOKUP(ND21,OFERTA_0,3,FALSE),NF21),1,0)</f>
        <v>#N/A</v>
      </c>
      <c r="NM21" s="151" t="e">
        <f>IF(EXACT(VLOOKUP(ND21,OFERTA_0,4,FALSE),NG21),1,0)</f>
        <v>#N/A</v>
      </c>
      <c r="NN21" s="151">
        <f t="shared" ref="NN21:NN22" si="399">IF(NH21=0,0,1)</f>
        <v>0</v>
      </c>
      <c r="NO21" s="151">
        <f t="shared" ref="NO21:NO22" si="400">IF(NI21=0,0,1)</f>
        <v>0</v>
      </c>
      <c r="NP21" s="151" t="e">
        <f t="shared" ref="NP21:NP22" si="401">PRODUCT(NK21:NO21)</f>
        <v>#N/A</v>
      </c>
      <c r="NQ21" s="157">
        <f t="shared" ref="NQ21:NQ22" si="402">ROUND(NI21,0)</f>
        <v>0</v>
      </c>
      <c r="NR21" s="153">
        <f t="shared" ref="NR21:NR22" si="403">NI21-NQ21</f>
        <v>0</v>
      </c>
      <c r="NU21" s="803"/>
      <c r="NV21" s="804"/>
      <c r="NW21" s="805"/>
      <c r="NX21" s="806"/>
      <c r="NY21" s="783"/>
      <c r="NZ21" s="784"/>
      <c r="OA21" s="784"/>
      <c r="OB21" s="88" t="e">
        <f>IF(EXACT(VLOOKUP(NU21,OFERTA_0,2,FALSE),NV21),1,0)</f>
        <v>#N/A</v>
      </c>
      <c r="OC21" s="88" t="e">
        <f>IF(EXACT(VLOOKUP(NU21,OFERTA_0,3,FALSE),NW21),1,0)</f>
        <v>#N/A</v>
      </c>
      <c r="OD21" s="151" t="e">
        <f>IF(EXACT(VLOOKUP(NU21,OFERTA_0,4,FALSE),NX21),1,0)</f>
        <v>#N/A</v>
      </c>
      <c r="OE21" s="151">
        <f t="shared" ref="OE21:OE22" si="404">IF(NY21=0,0,1)</f>
        <v>0</v>
      </c>
      <c r="OF21" s="151">
        <f t="shared" ref="OF21:OF22" si="405">IF(NZ21=0,0,1)</f>
        <v>0</v>
      </c>
      <c r="OG21" s="151" t="e">
        <f t="shared" ref="OG21:OG22" si="406">PRODUCT(OB21:OF21)</f>
        <v>#N/A</v>
      </c>
      <c r="OH21" s="157">
        <f t="shared" ref="OH21:OH22" si="407">ROUND(NZ21,0)</f>
        <v>0</v>
      </c>
      <c r="OI21" s="153">
        <f t="shared" ref="OI21:OI22" si="408">NZ21-OH21</f>
        <v>0</v>
      </c>
      <c r="OL21" s="803"/>
      <c r="OM21" s="804"/>
      <c r="ON21" s="805"/>
      <c r="OO21" s="806"/>
      <c r="OP21" s="783"/>
      <c r="OQ21" s="784"/>
      <c r="OR21" s="784"/>
      <c r="OS21" s="88" t="e">
        <f>IF(EXACT(VLOOKUP(OL21,OFERTA_0,2,FALSE),OM21),1,0)</f>
        <v>#N/A</v>
      </c>
      <c r="OT21" s="88" t="e">
        <f>IF(EXACT(VLOOKUP(OL21,OFERTA_0,3,FALSE),ON21),1,0)</f>
        <v>#N/A</v>
      </c>
      <c r="OU21" s="151" t="e">
        <f>IF(EXACT(VLOOKUP(OL21,OFERTA_0,4,FALSE),OO21),1,0)</f>
        <v>#N/A</v>
      </c>
      <c r="OV21" s="151">
        <f t="shared" ref="OV21:OV22" si="409">IF(OP21=0,0,1)</f>
        <v>0</v>
      </c>
      <c r="OW21" s="151">
        <f t="shared" ref="OW21:OW22" si="410">IF(OQ21=0,0,1)</f>
        <v>0</v>
      </c>
      <c r="OX21" s="151" t="e">
        <f t="shared" ref="OX21:OX22" si="411">PRODUCT(OS21:OW21)</f>
        <v>#N/A</v>
      </c>
      <c r="OY21" s="157">
        <f t="shared" ref="OY21:OY22" si="412">ROUND(OQ21,0)</f>
        <v>0</v>
      </c>
      <c r="OZ21" s="153">
        <f t="shared" ref="OZ21:OZ22" si="413">OQ21-OY21</f>
        <v>0</v>
      </c>
      <c r="PC21" s="803"/>
      <c r="PD21" s="804"/>
      <c r="PE21" s="805"/>
      <c r="PF21" s="806"/>
      <c r="PG21" s="783"/>
      <c r="PH21" s="784"/>
      <c r="PI21" s="784"/>
      <c r="PJ21" s="88" t="e">
        <f>IF(EXACT(VLOOKUP(PC21,OFERTA_0,2,FALSE),PD21),1,0)</f>
        <v>#N/A</v>
      </c>
      <c r="PK21" s="88" t="e">
        <f>IF(EXACT(VLOOKUP(PC21,OFERTA_0,3,FALSE),PE21),1,0)</f>
        <v>#N/A</v>
      </c>
      <c r="PL21" s="151" t="e">
        <f>IF(EXACT(VLOOKUP(PC21,OFERTA_0,4,FALSE),PF21),1,0)</f>
        <v>#N/A</v>
      </c>
      <c r="PM21" s="151">
        <f t="shared" ref="PM21:PM22" si="414">IF(PG21=0,0,1)</f>
        <v>0</v>
      </c>
      <c r="PN21" s="151">
        <f t="shared" ref="PN21:PN22" si="415">IF(PH21=0,0,1)</f>
        <v>0</v>
      </c>
      <c r="PO21" s="151" t="e">
        <f t="shared" ref="PO21:PO22" si="416">PRODUCT(PJ21:PN21)</f>
        <v>#N/A</v>
      </c>
      <c r="PP21" s="157">
        <f t="shared" ref="PP21:PP22" si="417">ROUND(PH21,0)</f>
        <v>0</v>
      </c>
      <c r="PQ21" s="153">
        <f t="shared" ref="PQ21:PQ22" si="418">PH21-PP21</f>
        <v>0</v>
      </c>
      <c r="PT21" s="803"/>
      <c r="PU21" s="804"/>
      <c r="PV21" s="805"/>
      <c r="PW21" s="806"/>
      <c r="PX21" s="783"/>
      <c r="PY21" s="784"/>
      <c r="PZ21" s="784"/>
      <c r="QA21" s="88" t="e">
        <f>IF(EXACT(VLOOKUP(PT21,OFERTA_0,2,FALSE),PU21),1,0)</f>
        <v>#N/A</v>
      </c>
      <c r="QB21" s="88" t="e">
        <f>IF(EXACT(VLOOKUP(PT21,OFERTA_0,3,FALSE),PV21),1,0)</f>
        <v>#N/A</v>
      </c>
      <c r="QC21" s="151" t="e">
        <f>IF(EXACT(VLOOKUP(PT21,OFERTA_0,4,FALSE),PW21),1,0)</f>
        <v>#N/A</v>
      </c>
      <c r="QD21" s="151">
        <f t="shared" ref="QD21:QD22" si="419">IF(PX21=0,0,1)</f>
        <v>0</v>
      </c>
      <c r="QE21" s="151">
        <f t="shared" ref="QE21:QE22" si="420">IF(PY21=0,0,1)</f>
        <v>0</v>
      </c>
      <c r="QF21" s="151" t="e">
        <f t="shared" ref="QF21:QF22" si="421">PRODUCT(QA21:QE21)</f>
        <v>#N/A</v>
      </c>
      <c r="QG21" s="157">
        <f t="shared" ref="QG21:QG22" si="422">ROUND(PY21,0)</f>
        <v>0</v>
      </c>
      <c r="QH21" s="153">
        <f t="shared" ref="QH21:QH22" si="423">PY21-QG21</f>
        <v>0</v>
      </c>
      <c r="QK21" s="803"/>
      <c r="QL21" s="804"/>
      <c r="QM21" s="805"/>
      <c r="QN21" s="806"/>
      <c r="QO21" s="783"/>
      <c r="QP21" s="784"/>
      <c r="QQ21" s="784"/>
      <c r="QR21" s="88" t="e">
        <f>IF(EXACT(VLOOKUP(QK21,OFERTA_0,2,FALSE),QL21),1,0)</f>
        <v>#N/A</v>
      </c>
      <c r="QS21" s="88" t="e">
        <f>IF(EXACT(VLOOKUP(QK21,OFERTA_0,3,FALSE),QM21),1,0)</f>
        <v>#N/A</v>
      </c>
      <c r="QT21" s="151" t="e">
        <f>IF(EXACT(VLOOKUP(QK21,OFERTA_0,4,FALSE),QN21),1,0)</f>
        <v>#N/A</v>
      </c>
      <c r="QU21" s="151">
        <f t="shared" ref="QU21:QU22" si="424">IF(QO21=0,0,1)</f>
        <v>0</v>
      </c>
      <c r="QV21" s="151">
        <f t="shared" ref="QV21:QV22" si="425">IF(QP21=0,0,1)</f>
        <v>0</v>
      </c>
      <c r="QW21" s="151" t="e">
        <f t="shared" ref="QW21:QW22" si="426">PRODUCT(QR21:QV21)</f>
        <v>#N/A</v>
      </c>
      <c r="QX21" s="157">
        <f t="shared" ref="QX21:QX22" si="427">ROUND(QP21,0)</f>
        <v>0</v>
      </c>
      <c r="QY21" s="153">
        <f t="shared" ref="QY21:QY22" si="428">QP21-QX21</f>
        <v>0</v>
      </c>
      <c r="RB21" s="803"/>
      <c r="RC21" s="804"/>
      <c r="RD21" s="805"/>
      <c r="RE21" s="806"/>
      <c r="RF21" s="783"/>
      <c r="RG21" s="784"/>
      <c r="RH21" s="784"/>
      <c r="RI21" s="88" t="e">
        <f>IF(EXACT(VLOOKUP(RB21,OFERTA_0,2,FALSE),RC21),1,0)</f>
        <v>#N/A</v>
      </c>
      <c r="RJ21" s="88" t="e">
        <f>IF(EXACT(VLOOKUP(RB21,OFERTA_0,3,FALSE),RD21),1,0)</f>
        <v>#N/A</v>
      </c>
      <c r="RK21" s="151" t="e">
        <f>IF(EXACT(VLOOKUP(RB21,OFERTA_0,4,FALSE),RE21),1,0)</f>
        <v>#N/A</v>
      </c>
      <c r="RL21" s="151">
        <f t="shared" ref="RL21:RL22" si="429">IF(RF21=0,0,1)</f>
        <v>0</v>
      </c>
      <c r="RM21" s="151">
        <f t="shared" ref="RM21:RM22" si="430">IF(RG21=0,0,1)</f>
        <v>0</v>
      </c>
      <c r="RN21" s="151" t="e">
        <f t="shared" ref="RN21:RN22" si="431">PRODUCT(RI21:RM21)</f>
        <v>#N/A</v>
      </c>
      <c r="RO21" s="157">
        <f t="shared" ref="RO21:RO22" si="432">ROUND(RG21,0)</f>
        <v>0</v>
      </c>
      <c r="RP21" s="153">
        <f t="shared" ref="RP21:RP22" si="433">RG21-RO21</f>
        <v>0</v>
      </c>
      <c r="RS21" s="803"/>
      <c r="RT21" s="804"/>
      <c r="RU21" s="805"/>
      <c r="RV21" s="806"/>
      <c r="RW21" s="783"/>
      <c r="RX21" s="784"/>
      <c r="RY21" s="784"/>
      <c r="RZ21" s="88" t="e">
        <f>IF(EXACT(VLOOKUP(RS21,OFERTA_0,2,FALSE),RT21),1,0)</f>
        <v>#N/A</v>
      </c>
      <c r="SA21" s="88" t="e">
        <f>IF(EXACT(VLOOKUP(RS21,OFERTA_0,3,FALSE),RU21),1,0)</f>
        <v>#N/A</v>
      </c>
      <c r="SB21" s="151" t="e">
        <f>IF(EXACT(VLOOKUP(RS21,OFERTA_0,4,FALSE),RV21),1,0)</f>
        <v>#N/A</v>
      </c>
      <c r="SC21" s="151">
        <f t="shared" ref="SC21:SC22" si="434">IF(RW21=0,0,1)</f>
        <v>0</v>
      </c>
      <c r="SD21" s="151">
        <f t="shared" ref="SD21:SD22" si="435">IF(RX21=0,0,1)</f>
        <v>0</v>
      </c>
      <c r="SE21" s="151" t="e">
        <f t="shared" ref="SE21:SE22" si="436">PRODUCT(RZ21:SD21)</f>
        <v>#N/A</v>
      </c>
      <c r="SF21" s="157">
        <f t="shared" ref="SF21:SF22" si="437">ROUND(RX21,0)</f>
        <v>0</v>
      </c>
      <c r="SG21" s="153">
        <f t="shared" ref="SG21:SG22" si="438">RX21-SF21</f>
        <v>0</v>
      </c>
      <c r="SJ21" s="803"/>
      <c r="SK21" s="804"/>
      <c r="SL21" s="805"/>
      <c r="SM21" s="806"/>
      <c r="SN21" s="783"/>
      <c r="SO21" s="784"/>
      <c r="SP21" s="784"/>
      <c r="SQ21" s="88" t="e">
        <f>IF(EXACT(VLOOKUP(SJ21,OFERTA_0,2,FALSE),SK21),1,0)</f>
        <v>#N/A</v>
      </c>
      <c r="SR21" s="88" t="e">
        <f>IF(EXACT(VLOOKUP(SJ21,OFERTA_0,3,FALSE),SL21),1,0)</f>
        <v>#N/A</v>
      </c>
      <c r="SS21" s="151" t="e">
        <f>IF(EXACT(VLOOKUP(SJ21,OFERTA_0,4,FALSE),SM21),1,0)</f>
        <v>#N/A</v>
      </c>
      <c r="ST21" s="151">
        <f t="shared" ref="ST21:ST22" si="439">IF(SN21=0,0,1)</f>
        <v>0</v>
      </c>
      <c r="SU21" s="151">
        <f t="shared" ref="SU21:SU22" si="440">IF(SO21=0,0,1)</f>
        <v>0</v>
      </c>
      <c r="SV21" s="151" t="e">
        <f t="shared" ref="SV21:SV22" si="441">PRODUCT(SQ21:SU21)</f>
        <v>#N/A</v>
      </c>
      <c r="SW21" s="157">
        <f t="shared" ref="SW21:SW22" si="442">ROUND(SO21,0)</f>
        <v>0</v>
      </c>
      <c r="SX21" s="153">
        <f t="shared" ref="SX21:SX22" si="443">SO21-SW21</f>
        <v>0</v>
      </c>
    </row>
    <row r="22" spans="2:518" ht="35.25" thickTop="1" thickBot="1">
      <c r="B22" s="288" t="s">
        <v>276</v>
      </c>
      <c r="C22" s="293" t="s">
        <v>310</v>
      </c>
      <c r="D22" s="295" t="s">
        <v>136</v>
      </c>
      <c r="E22" s="295">
        <v>38</v>
      </c>
      <c r="F22" s="765">
        <v>0</v>
      </c>
      <c r="G22" s="766">
        <v>0</v>
      </c>
      <c r="H22" s="785"/>
      <c r="K22" s="288" t="s">
        <v>276</v>
      </c>
      <c r="L22" s="293" t="s">
        <v>310</v>
      </c>
      <c r="M22" s="295" t="s">
        <v>136</v>
      </c>
      <c r="N22" s="295">
        <v>38</v>
      </c>
      <c r="O22" s="765">
        <v>383694</v>
      </c>
      <c r="P22" s="766">
        <f t="shared" si="0"/>
        <v>14580372</v>
      </c>
      <c r="Q22" s="785"/>
      <c r="R22" s="88">
        <f t="shared" si="1"/>
        <v>1</v>
      </c>
      <c r="S22" s="88">
        <f t="shared" si="2"/>
        <v>1</v>
      </c>
      <c r="T22" s="151">
        <f t="shared" si="3"/>
        <v>1</v>
      </c>
      <c r="U22" s="151">
        <f t="shared" si="169"/>
        <v>1</v>
      </c>
      <c r="V22" s="151">
        <f t="shared" si="170"/>
        <v>1</v>
      </c>
      <c r="W22" s="151">
        <f t="shared" si="171"/>
        <v>1</v>
      </c>
      <c r="X22" s="157">
        <f t="shared" si="172"/>
        <v>14580372</v>
      </c>
      <c r="Y22" s="153">
        <f t="shared" si="173"/>
        <v>0</v>
      </c>
      <c r="Z22" s="101"/>
      <c r="AA22" s="101"/>
      <c r="AB22" s="786" t="s">
        <v>276</v>
      </c>
      <c r="AC22" s="787" t="s">
        <v>310</v>
      </c>
      <c r="AD22" s="788" t="s">
        <v>136</v>
      </c>
      <c r="AE22" s="788">
        <v>38</v>
      </c>
      <c r="AF22" s="789">
        <v>428078.10000000003</v>
      </c>
      <c r="AG22" s="790">
        <f t="shared" si="9"/>
        <v>16266967.800000001</v>
      </c>
      <c r="AH22" s="785"/>
      <c r="AI22" s="88">
        <f t="shared" si="10"/>
        <v>1</v>
      </c>
      <c r="AJ22" s="88">
        <f t="shared" si="11"/>
        <v>1</v>
      </c>
      <c r="AK22" s="151">
        <f t="shared" si="12"/>
        <v>1</v>
      </c>
      <c r="AL22" s="151">
        <f t="shared" si="174"/>
        <v>1</v>
      </c>
      <c r="AM22" s="151">
        <f t="shared" si="175"/>
        <v>1</v>
      </c>
      <c r="AN22" s="151">
        <f t="shared" si="176"/>
        <v>1</v>
      </c>
      <c r="AO22" s="157">
        <f t="shared" si="177"/>
        <v>16266968</v>
      </c>
      <c r="AP22" s="153">
        <f t="shared" si="178"/>
        <v>-0.19999999925494194</v>
      </c>
      <c r="AQ22" s="101"/>
      <c r="AR22" s="101"/>
      <c r="AS22" s="288" t="s">
        <v>276</v>
      </c>
      <c r="AT22" s="293" t="s">
        <v>310</v>
      </c>
      <c r="AU22" s="295" t="s">
        <v>136</v>
      </c>
      <c r="AV22" s="295">
        <v>38</v>
      </c>
      <c r="AW22" s="765">
        <v>350070</v>
      </c>
      <c r="AX22" s="766">
        <f t="shared" si="18"/>
        <v>13302660</v>
      </c>
      <c r="AY22" s="785"/>
      <c r="AZ22" s="88">
        <f t="shared" si="19"/>
        <v>1</v>
      </c>
      <c r="BA22" s="88">
        <f t="shared" si="20"/>
        <v>1</v>
      </c>
      <c r="BB22" s="151">
        <f t="shared" si="21"/>
        <v>1</v>
      </c>
      <c r="BC22" s="151">
        <f t="shared" si="179"/>
        <v>1</v>
      </c>
      <c r="BD22" s="151">
        <f t="shared" si="180"/>
        <v>1</v>
      </c>
      <c r="BE22" s="151">
        <f t="shared" si="181"/>
        <v>1</v>
      </c>
      <c r="BF22" s="157">
        <f t="shared" si="182"/>
        <v>13302660</v>
      </c>
      <c r="BG22" s="153">
        <f t="shared" si="183"/>
        <v>0</v>
      </c>
      <c r="BJ22" s="288" t="s">
        <v>276</v>
      </c>
      <c r="BK22" s="293" t="s">
        <v>310</v>
      </c>
      <c r="BL22" s="295" t="s">
        <v>136</v>
      </c>
      <c r="BM22" s="295">
        <v>38</v>
      </c>
      <c r="BN22" s="765">
        <v>302906</v>
      </c>
      <c r="BO22" s="766">
        <f t="shared" si="27"/>
        <v>11510428</v>
      </c>
      <c r="BP22" s="785"/>
      <c r="BQ22" s="88">
        <f t="shared" si="28"/>
        <v>1</v>
      </c>
      <c r="BR22" s="88">
        <f t="shared" si="29"/>
        <v>1</v>
      </c>
      <c r="BS22" s="151">
        <f t="shared" si="30"/>
        <v>1</v>
      </c>
      <c r="BT22" s="151">
        <f t="shared" si="184"/>
        <v>1</v>
      </c>
      <c r="BU22" s="151">
        <f t="shared" si="185"/>
        <v>1</v>
      </c>
      <c r="BV22" s="151">
        <f t="shared" si="186"/>
        <v>1</v>
      </c>
      <c r="BW22" s="157">
        <f t="shared" si="187"/>
        <v>11510428</v>
      </c>
      <c r="BX22" s="153">
        <f t="shared" si="188"/>
        <v>0</v>
      </c>
      <c r="CA22" s="773" t="s">
        <v>436</v>
      </c>
      <c r="CB22" s="774" t="s">
        <v>437</v>
      </c>
      <c r="CC22" s="775" t="s">
        <v>423</v>
      </c>
      <c r="CD22" s="807">
        <v>38</v>
      </c>
      <c r="CE22" s="800">
        <v>256857</v>
      </c>
      <c r="CF22" s="778">
        <v>9760556</v>
      </c>
      <c r="CG22" s="802"/>
      <c r="CH22" s="88">
        <f t="shared" si="36"/>
        <v>0</v>
      </c>
      <c r="CI22" s="88">
        <f t="shared" si="37"/>
        <v>1</v>
      </c>
      <c r="CJ22" s="151">
        <f t="shared" si="38"/>
        <v>1</v>
      </c>
      <c r="CK22" s="151">
        <f t="shared" si="189"/>
        <v>1</v>
      </c>
      <c r="CL22" s="151">
        <f t="shared" si="190"/>
        <v>1</v>
      </c>
      <c r="CM22" s="151">
        <f t="shared" si="191"/>
        <v>0</v>
      </c>
      <c r="CN22" s="157">
        <f t="shared" si="192"/>
        <v>9760556</v>
      </c>
      <c r="CO22" s="153">
        <f t="shared" si="193"/>
        <v>0</v>
      </c>
      <c r="CR22" s="288"/>
      <c r="CS22" s="293"/>
      <c r="CT22" s="295"/>
      <c r="CU22" s="295"/>
      <c r="CV22" s="765"/>
      <c r="CW22" s="766"/>
      <c r="CX22" s="785"/>
      <c r="CY22" s="88" t="e">
        <f>IF(EXACT(VLOOKUP(CR22,OFERTA_0,2,FALSE),CS22),1,0)</f>
        <v>#N/A</v>
      </c>
      <c r="CZ22" s="88" t="e">
        <f>IF(EXACT(VLOOKUP(CR22,OFERTA_0,3,FALSE),CT22),1,0)</f>
        <v>#N/A</v>
      </c>
      <c r="DA22" s="151" t="e">
        <f>IF(EXACT(VLOOKUP(CR22,OFERTA_0,4,FALSE),CU22),1,0)</f>
        <v>#N/A</v>
      </c>
      <c r="DB22" s="151">
        <f t="shared" si="319"/>
        <v>0</v>
      </c>
      <c r="DC22" s="151">
        <f t="shared" si="320"/>
        <v>0</v>
      </c>
      <c r="DD22" s="151" t="e">
        <f t="shared" si="321"/>
        <v>#N/A</v>
      </c>
      <c r="DE22" s="157">
        <f t="shared" si="322"/>
        <v>0</v>
      </c>
      <c r="DF22" s="153">
        <f t="shared" si="323"/>
        <v>0</v>
      </c>
      <c r="DI22" s="288"/>
      <c r="DJ22" s="293"/>
      <c r="DK22" s="295"/>
      <c r="DL22" s="295"/>
      <c r="DM22" s="765"/>
      <c r="DN22" s="766"/>
      <c r="DO22" s="785"/>
      <c r="DP22" s="88" t="e">
        <f>IF(EXACT(VLOOKUP(DI22,OFERTA_0,2,FALSE),DJ22),1,0)</f>
        <v>#N/A</v>
      </c>
      <c r="DQ22" s="88" t="e">
        <f>IF(EXACT(VLOOKUP(DI22,OFERTA_0,3,FALSE),DK22),1,0)</f>
        <v>#N/A</v>
      </c>
      <c r="DR22" s="151" t="e">
        <f>IF(EXACT(VLOOKUP(DI22,OFERTA_0,4,FALSE),DL22),1,0)</f>
        <v>#N/A</v>
      </c>
      <c r="DS22" s="151">
        <f t="shared" si="324"/>
        <v>0</v>
      </c>
      <c r="DT22" s="151">
        <f t="shared" si="325"/>
        <v>0</v>
      </c>
      <c r="DU22" s="151" t="e">
        <f t="shared" si="326"/>
        <v>#N/A</v>
      </c>
      <c r="DV22" s="157">
        <f t="shared" si="327"/>
        <v>0</v>
      </c>
      <c r="DW22" s="153">
        <f t="shared" si="328"/>
        <v>0</v>
      </c>
      <c r="DZ22" s="288"/>
      <c r="EA22" s="293"/>
      <c r="EB22" s="295"/>
      <c r="EC22" s="295"/>
      <c r="ED22" s="765"/>
      <c r="EE22" s="766"/>
      <c r="EF22" s="785"/>
      <c r="EG22" s="88" t="e">
        <f>IF(EXACT(VLOOKUP(DZ22,OFERTA_0,2,FALSE),EA22),1,0)</f>
        <v>#N/A</v>
      </c>
      <c r="EH22" s="88" t="e">
        <f>IF(EXACT(VLOOKUP(DZ22,OFERTA_0,3,FALSE),EB22),1,0)</f>
        <v>#N/A</v>
      </c>
      <c r="EI22" s="151" t="e">
        <f>IF(EXACT(VLOOKUP(DZ22,OFERTA_0,4,FALSE),EC22),1,0)</f>
        <v>#N/A</v>
      </c>
      <c r="EJ22" s="151">
        <f t="shared" si="329"/>
        <v>0</v>
      </c>
      <c r="EK22" s="151">
        <f t="shared" si="330"/>
        <v>0</v>
      </c>
      <c r="EL22" s="151" t="e">
        <f t="shared" si="331"/>
        <v>#N/A</v>
      </c>
      <c r="EM22" s="157">
        <f t="shared" si="332"/>
        <v>0</v>
      </c>
      <c r="EN22" s="153">
        <f t="shared" si="333"/>
        <v>0</v>
      </c>
      <c r="EQ22" s="288"/>
      <c r="ER22" s="293"/>
      <c r="ES22" s="295"/>
      <c r="ET22" s="295"/>
      <c r="EU22" s="765"/>
      <c r="EV22" s="766"/>
      <c r="EW22" s="785"/>
      <c r="EX22" s="88" t="e">
        <f>IF(EXACT(VLOOKUP(EQ22,OFERTA_0,2,FALSE),ER22),1,0)</f>
        <v>#N/A</v>
      </c>
      <c r="EY22" s="88" t="e">
        <f>IF(EXACT(VLOOKUP(EQ22,OFERTA_0,3,FALSE),ES22),1,0)</f>
        <v>#N/A</v>
      </c>
      <c r="EZ22" s="151" t="e">
        <f>IF(EXACT(VLOOKUP(EQ22,OFERTA_0,4,FALSE),ET22),1,0)</f>
        <v>#N/A</v>
      </c>
      <c r="FA22" s="151">
        <f t="shared" si="334"/>
        <v>0</v>
      </c>
      <c r="FB22" s="151">
        <f t="shared" si="335"/>
        <v>0</v>
      </c>
      <c r="FC22" s="151" t="e">
        <f t="shared" si="336"/>
        <v>#N/A</v>
      </c>
      <c r="FD22" s="157">
        <f t="shared" si="337"/>
        <v>0</v>
      </c>
      <c r="FE22" s="153">
        <f t="shared" si="338"/>
        <v>0</v>
      </c>
      <c r="FH22" s="288"/>
      <c r="FI22" s="293"/>
      <c r="FJ22" s="295"/>
      <c r="FK22" s="295"/>
      <c r="FL22" s="765"/>
      <c r="FM22" s="766"/>
      <c r="FN22" s="785"/>
      <c r="FO22" s="88" t="e">
        <f>IF(EXACT(VLOOKUP(FH22,OFERTA_0,2,FALSE),FI22),1,0)</f>
        <v>#N/A</v>
      </c>
      <c r="FP22" s="88" t="e">
        <f>IF(EXACT(VLOOKUP(FH22,OFERTA_0,3,FALSE),FJ22),1,0)</f>
        <v>#N/A</v>
      </c>
      <c r="FQ22" s="151" t="e">
        <f>IF(EXACT(VLOOKUP(FH22,OFERTA_0,4,FALSE),FK22),1,0)</f>
        <v>#N/A</v>
      </c>
      <c r="FR22" s="151">
        <f t="shared" si="339"/>
        <v>0</v>
      </c>
      <c r="FS22" s="151">
        <f t="shared" si="340"/>
        <v>0</v>
      </c>
      <c r="FT22" s="151" t="e">
        <f t="shared" si="341"/>
        <v>#N/A</v>
      </c>
      <c r="FU22" s="157">
        <f t="shared" si="342"/>
        <v>0</v>
      </c>
      <c r="FV22" s="153">
        <f t="shared" si="343"/>
        <v>0</v>
      </c>
      <c r="FY22" s="288"/>
      <c r="FZ22" s="293"/>
      <c r="GA22" s="295"/>
      <c r="GB22" s="295"/>
      <c r="GC22" s="765"/>
      <c r="GD22" s="766"/>
      <c r="GE22" s="785"/>
      <c r="GF22" s="88" t="e">
        <f>IF(EXACT(VLOOKUP(FY22,OFERTA_0,2,FALSE),FZ22),1,0)</f>
        <v>#N/A</v>
      </c>
      <c r="GG22" s="88" t="e">
        <f>IF(EXACT(VLOOKUP(FY22,OFERTA_0,3,FALSE),GA22),1,0)</f>
        <v>#N/A</v>
      </c>
      <c r="GH22" s="151" t="e">
        <f>IF(EXACT(VLOOKUP(FY22,OFERTA_0,4,FALSE),GB22),1,0)</f>
        <v>#N/A</v>
      </c>
      <c r="GI22" s="151">
        <f t="shared" si="344"/>
        <v>0</v>
      </c>
      <c r="GJ22" s="151">
        <f t="shared" si="345"/>
        <v>0</v>
      </c>
      <c r="GK22" s="151" t="e">
        <f t="shared" si="346"/>
        <v>#N/A</v>
      </c>
      <c r="GL22" s="157">
        <f t="shared" si="347"/>
        <v>0</v>
      </c>
      <c r="GM22" s="153">
        <f t="shared" si="348"/>
        <v>0</v>
      </c>
      <c r="GP22" s="288"/>
      <c r="GQ22" s="293"/>
      <c r="GR22" s="295"/>
      <c r="GS22" s="295"/>
      <c r="GT22" s="765"/>
      <c r="GU22" s="766"/>
      <c r="GV22" s="785"/>
      <c r="GW22" s="88" t="e">
        <f>IF(EXACT(VLOOKUP(GP22,OFERTA_0,2,FALSE),GQ22),1,0)</f>
        <v>#N/A</v>
      </c>
      <c r="GX22" s="88" t="e">
        <f>IF(EXACT(VLOOKUP(GP22,OFERTA_0,3,FALSE),GR22),1,0)</f>
        <v>#N/A</v>
      </c>
      <c r="GY22" s="151" t="e">
        <f>IF(EXACT(VLOOKUP(GP22,OFERTA_0,4,FALSE),GS22),1,0)</f>
        <v>#N/A</v>
      </c>
      <c r="GZ22" s="151">
        <f t="shared" si="349"/>
        <v>0</v>
      </c>
      <c r="HA22" s="151">
        <f t="shared" si="350"/>
        <v>0</v>
      </c>
      <c r="HB22" s="151" t="e">
        <f t="shared" si="351"/>
        <v>#N/A</v>
      </c>
      <c r="HC22" s="157">
        <f t="shared" si="352"/>
        <v>0</v>
      </c>
      <c r="HD22" s="153">
        <f t="shared" si="353"/>
        <v>0</v>
      </c>
      <c r="HG22" s="288"/>
      <c r="HH22" s="293"/>
      <c r="HI22" s="295"/>
      <c r="HJ22" s="295"/>
      <c r="HK22" s="765"/>
      <c r="HL22" s="766"/>
      <c r="HM22" s="785"/>
      <c r="HN22" s="88" t="e">
        <f>IF(EXACT(VLOOKUP(HG22,OFERTA_0,2,FALSE),HH22),1,0)</f>
        <v>#N/A</v>
      </c>
      <c r="HO22" s="88" t="e">
        <f>IF(EXACT(VLOOKUP(HG22,OFERTA_0,3,FALSE),HI22),1,0)</f>
        <v>#N/A</v>
      </c>
      <c r="HP22" s="151" t="e">
        <f>IF(EXACT(VLOOKUP(HG22,OFERTA_0,4,FALSE),HJ22),1,0)</f>
        <v>#N/A</v>
      </c>
      <c r="HQ22" s="151">
        <f t="shared" si="354"/>
        <v>0</v>
      </c>
      <c r="HR22" s="151">
        <f t="shared" si="355"/>
        <v>0</v>
      </c>
      <c r="HS22" s="151" t="e">
        <f t="shared" si="356"/>
        <v>#N/A</v>
      </c>
      <c r="HT22" s="157">
        <f t="shared" si="357"/>
        <v>0</v>
      </c>
      <c r="HU22" s="153">
        <f t="shared" si="358"/>
        <v>0</v>
      </c>
      <c r="HX22" s="288"/>
      <c r="HY22" s="293"/>
      <c r="HZ22" s="295"/>
      <c r="IA22" s="295"/>
      <c r="IB22" s="765"/>
      <c r="IC22" s="766"/>
      <c r="ID22" s="785"/>
      <c r="IE22" s="88" t="e">
        <f>IF(EXACT(VLOOKUP(HX22,OFERTA_0,2,FALSE),HY22),1,0)</f>
        <v>#N/A</v>
      </c>
      <c r="IF22" s="88" t="e">
        <f>IF(EXACT(VLOOKUP(HX22,OFERTA_0,3,FALSE),HZ22),1,0)</f>
        <v>#N/A</v>
      </c>
      <c r="IG22" s="151" t="e">
        <f>IF(EXACT(VLOOKUP(HX22,OFERTA_0,4,FALSE),IA22),1,0)</f>
        <v>#N/A</v>
      </c>
      <c r="IH22" s="151">
        <f t="shared" si="359"/>
        <v>0</v>
      </c>
      <c r="II22" s="151">
        <f t="shared" si="360"/>
        <v>0</v>
      </c>
      <c r="IJ22" s="151" t="e">
        <f t="shared" si="361"/>
        <v>#N/A</v>
      </c>
      <c r="IK22" s="157">
        <f t="shared" si="362"/>
        <v>0</v>
      </c>
      <c r="IL22" s="153">
        <f t="shared" si="363"/>
        <v>0</v>
      </c>
      <c r="IO22" s="288"/>
      <c r="IP22" s="293"/>
      <c r="IQ22" s="295"/>
      <c r="IR22" s="295"/>
      <c r="IS22" s="765"/>
      <c r="IT22" s="766"/>
      <c r="IU22" s="785"/>
      <c r="IV22" s="88" t="e">
        <f>IF(EXACT(VLOOKUP(IO22,OFERTA_0,2,FALSE),IP22),1,0)</f>
        <v>#N/A</v>
      </c>
      <c r="IW22" s="88" t="e">
        <f>IF(EXACT(VLOOKUP(IO22,OFERTA_0,3,FALSE),IQ22),1,0)</f>
        <v>#N/A</v>
      </c>
      <c r="IX22" s="151" t="e">
        <f>IF(EXACT(VLOOKUP(IO22,OFERTA_0,4,FALSE),IR22),1,0)</f>
        <v>#N/A</v>
      </c>
      <c r="IY22" s="151">
        <f t="shared" si="364"/>
        <v>0</v>
      </c>
      <c r="IZ22" s="151">
        <f t="shared" si="365"/>
        <v>0</v>
      </c>
      <c r="JA22" s="151" t="e">
        <f t="shared" si="366"/>
        <v>#N/A</v>
      </c>
      <c r="JB22" s="157">
        <f t="shared" si="367"/>
        <v>0</v>
      </c>
      <c r="JC22" s="153">
        <f t="shared" si="368"/>
        <v>0</v>
      </c>
      <c r="JF22" s="288"/>
      <c r="JG22" s="293"/>
      <c r="JH22" s="295"/>
      <c r="JI22" s="295"/>
      <c r="JJ22" s="765"/>
      <c r="JK22" s="766"/>
      <c r="JL22" s="785"/>
      <c r="JM22" s="88" t="e">
        <f>IF(EXACT(VLOOKUP(JF22,OFERTA_0,2,FALSE),JG22),1,0)</f>
        <v>#N/A</v>
      </c>
      <c r="JN22" s="88" t="e">
        <f>IF(EXACT(VLOOKUP(JF22,OFERTA_0,3,FALSE),JH22),1,0)</f>
        <v>#N/A</v>
      </c>
      <c r="JO22" s="151" t="e">
        <f>IF(EXACT(VLOOKUP(JF22,OFERTA_0,4,FALSE),JI22),1,0)</f>
        <v>#N/A</v>
      </c>
      <c r="JP22" s="151">
        <f t="shared" si="369"/>
        <v>0</v>
      </c>
      <c r="JQ22" s="151">
        <f t="shared" si="370"/>
        <v>0</v>
      </c>
      <c r="JR22" s="151" t="e">
        <f t="shared" si="371"/>
        <v>#N/A</v>
      </c>
      <c r="JS22" s="157">
        <f t="shared" si="372"/>
        <v>0</v>
      </c>
      <c r="JT22" s="153">
        <f t="shared" si="373"/>
        <v>0</v>
      </c>
      <c r="JW22" s="288"/>
      <c r="JX22" s="293"/>
      <c r="JY22" s="295"/>
      <c r="JZ22" s="295"/>
      <c r="KA22" s="765"/>
      <c r="KB22" s="766"/>
      <c r="KC22" s="785"/>
      <c r="KD22" s="88" t="e">
        <f>IF(EXACT(VLOOKUP(JW22,OFERTA_0,2,FALSE),JX22),1,0)</f>
        <v>#N/A</v>
      </c>
      <c r="KE22" s="88" t="e">
        <f>IF(EXACT(VLOOKUP(JW22,OFERTA_0,3,FALSE),JY22),1,0)</f>
        <v>#N/A</v>
      </c>
      <c r="KF22" s="151" t="e">
        <f>IF(EXACT(VLOOKUP(JW22,OFERTA_0,4,FALSE),JZ22),1,0)</f>
        <v>#N/A</v>
      </c>
      <c r="KG22" s="151">
        <f t="shared" si="374"/>
        <v>0</v>
      </c>
      <c r="KH22" s="151">
        <f t="shared" si="375"/>
        <v>0</v>
      </c>
      <c r="KI22" s="151" t="e">
        <f t="shared" si="376"/>
        <v>#N/A</v>
      </c>
      <c r="KJ22" s="157">
        <f t="shared" si="377"/>
        <v>0</v>
      </c>
      <c r="KK22" s="153">
        <f t="shared" si="378"/>
        <v>0</v>
      </c>
      <c r="KN22" s="288"/>
      <c r="KO22" s="293"/>
      <c r="KP22" s="295"/>
      <c r="KQ22" s="295"/>
      <c r="KR22" s="765"/>
      <c r="KS22" s="766"/>
      <c r="KT22" s="785"/>
      <c r="KU22" s="88" t="e">
        <f>IF(EXACT(VLOOKUP(KN22,OFERTA_0,2,FALSE),KO22),1,0)</f>
        <v>#N/A</v>
      </c>
      <c r="KV22" s="88" t="e">
        <f>IF(EXACT(VLOOKUP(KN22,OFERTA_0,3,FALSE),KP22),1,0)</f>
        <v>#N/A</v>
      </c>
      <c r="KW22" s="151" t="e">
        <f>IF(EXACT(VLOOKUP(KN22,OFERTA_0,4,FALSE),KQ22),1,0)</f>
        <v>#N/A</v>
      </c>
      <c r="KX22" s="151">
        <f t="shared" si="379"/>
        <v>0</v>
      </c>
      <c r="KY22" s="151">
        <f t="shared" si="380"/>
        <v>0</v>
      </c>
      <c r="KZ22" s="151" t="e">
        <f t="shared" si="381"/>
        <v>#N/A</v>
      </c>
      <c r="LA22" s="157">
        <f t="shared" si="382"/>
        <v>0</v>
      </c>
      <c r="LB22" s="153">
        <f t="shared" si="383"/>
        <v>0</v>
      </c>
      <c r="LE22" s="288"/>
      <c r="LF22" s="293"/>
      <c r="LG22" s="295"/>
      <c r="LH22" s="295"/>
      <c r="LI22" s="765"/>
      <c r="LJ22" s="766"/>
      <c r="LK22" s="785"/>
      <c r="LL22" s="88" t="e">
        <f>IF(EXACT(VLOOKUP(LE22,OFERTA_0,2,FALSE),LF22),1,0)</f>
        <v>#N/A</v>
      </c>
      <c r="LM22" s="88" t="e">
        <f>IF(EXACT(VLOOKUP(LE22,OFERTA_0,3,FALSE),LG22),1,0)</f>
        <v>#N/A</v>
      </c>
      <c r="LN22" s="151" t="e">
        <f>IF(EXACT(VLOOKUP(LE22,OFERTA_0,4,FALSE),LH22),1,0)</f>
        <v>#N/A</v>
      </c>
      <c r="LO22" s="151">
        <f t="shared" si="384"/>
        <v>0</v>
      </c>
      <c r="LP22" s="151">
        <f t="shared" si="385"/>
        <v>0</v>
      </c>
      <c r="LQ22" s="151" t="e">
        <f t="shared" si="386"/>
        <v>#N/A</v>
      </c>
      <c r="LR22" s="157">
        <f t="shared" si="387"/>
        <v>0</v>
      </c>
      <c r="LS22" s="153">
        <f t="shared" si="388"/>
        <v>0</v>
      </c>
      <c r="LV22" s="288"/>
      <c r="LW22" s="293"/>
      <c r="LX22" s="295"/>
      <c r="LY22" s="295"/>
      <c r="LZ22" s="765"/>
      <c r="MA22" s="766"/>
      <c r="MB22" s="785"/>
      <c r="MC22" s="88" t="e">
        <f>IF(EXACT(VLOOKUP(LV22,OFERTA_0,2,FALSE),LW22),1,0)</f>
        <v>#N/A</v>
      </c>
      <c r="MD22" s="88" t="e">
        <f>IF(EXACT(VLOOKUP(LV22,OFERTA_0,3,FALSE),LX22),1,0)</f>
        <v>#N/A</v>
      </c>
      <c r="ME22" s="151" t="e">
        <f>IF(EXACT(VLOOKUP(LV22,OFERTA_0,4,FALSE),LY22),1,0)</f>
        <v>#N/A</v>
      </c>
      <c r="MF22" s="151">
        <f t="shared" si="389"/>
        <v>0</v>
      </c>
      <c r="MG22" s="151">
        <f t="shared" si="390"/>
        <v>0</v>
      </c>
      <c r="MH22" s="151" t="e">
        <f t="shared" si="391"/>
        <v>#N/A</v>
      </c>
      <c r="MI22" s="157">
        <f t="shared" si="392"/>
        <v>0</v>
      </c>
      <c r="MJ22" s="153">
        <f t="shared" si="393"/>
        <v>0</v>
      </c>
      <c r="MM22" s="803"/>
      <c r="MN22" s="804"/>
      <c r="MO22" s="805"/>
      <c r="MP22" s="806"/>
      <c r="MQ22" s="783"/>
      <c r="MR22" s="784"/>
      <c r="MS22" s="784"/>
      <c r="MT22" s="88" t="e">
        <f>IF(EXACT(VLOOKUP(MM22,OFERTA_0,2,FALSE),MN22),1,0)</f>
        <v>#N/A</v>
      </c>
      <c r="MU22" s="88" t="e">
        <f>IF(EXACT(VLOOKUP(MM22,OFERTA_0,3,FALSE),MO22),1,0)</f>
        <v>#N/A</v>
      </c>
      <c r="MV22" s="151" t="e">
        <f>IF(EXACT(VLOOKUP(MM22,OFERTA_0,4,FALSE),MP22),1,0)</f>
        <v>#N/A</v>
      </c>
      <c r="MW22" s="151">
        <f t="shared" si="394"/>
        <v>0</v>
      </c>
      <c r="MX22" s="151">
        <f t="shared" si="395"/>
        <v>0</v>
      </c>
      <c r="MY22" s="151" t="e">
        <f t="shared" si="396"/>
        <v>#N/A</v>
      </c>
      <c r="MZ22" s="157">
        <f t="shared" si="397"/>
        <v>0</v>
      </c>
      <c r="NA22" s="153">
        <f t="shared" si="398"/>
        <v>0</v>
      </c>
      <c r="ND22" s="803"/>
      <c r="NE22" s="804"/>
      <c r="NF22" s="805"/>
      <c r="NG22" s="806"/>
      <c r="NH22" s="783"/>
      <c r="NI22" s="784"/>
      <c r="NJ22" s="784"/>
      <c r="NK22" s="88" t="e">
        <f>IF(EXACT(VLOOKUP(ND22,OFERTA_0,2,FALSE),NE22),1,0)</f>
        <v>#N/A</v>
      </c>
      <c r="NL22" s="88" t="e">
        <f>IF(EXACT(VLOOKUP(ND22,OFERTA_0,3,FALSE),NF22),1,0)</f>
        <v>#N/A</v>
      </c>
      <c r="NM22" s="151" t="e">
        <f>IF(EXACT(VLOOKUP(ND22,OFERTA_0,4,FALSE),NG22),1,0)</f>
        <v>#N/A</v>
      </c>
      <c r="NN22" s="151">
        <f t="shared" si="399"/>
        <v>0</v>
      </c>
      <c r="NO22" s="151">
        <f t="shared" si="400"/>
        <v>0</v>
      </c>
      <c r="NP22" s="151" t="e">
        <f t="shared" si="401"/>
        <v>#N/A</v>
      </c>
      <c r="NQ22" s="157">
        <f t="shared" si="402"/>
        <v>0</v>
      </c>
      <c r="NR22" s="153">
        <f t="shared" si="403"/>
        <v>0</v>
      </c>
      <c r="NU22" s="803"/>
      <c r="NV22" s="804"/>
      <c r="NW22" s="805"/>
      <c r="NX22" s="806"/>
      <c r="NY22" s="783"/>
      <c r="NZ22" s="784"/>
      <c r="OA22" s="784"/>
      <c r="OB22" s="88" t="e">
        <f>IF(EXACT(VLOOKUP(NU22,OFERTA_0,2,FALSE),NV22),1,0)</f>
        <v>#N/A</v>
      </c>
      <c r="OC22" s="88" t="e">
        <f>IF(EXACT(VLOOKUP(NU22,OFERTA_0,3,FALSE),NW22),1,0)</f>
        <v>#N/A</v>
      </c>
      <c r="OD22" s="151" t="e">
        <f>IF(EXACT(VLOOKUP(NU22,OFERTA_0,4,FALSE),NX22),1,0)</f>
        <v>#N/A</v>
      </c>
      <c r="OE22" s="151">
        <f t="shared" si="404"/>
        <v>0</v>
      </c>
      <c r="OF22" s="151">
        <f t="shared" si="405"/>
        <v>0</v>
      </c>
      <c r="OG22" s="151" t="e">
        <f t="shared" si="406"/>
        <v>#N/A</v>
      </c>
      <c r="OH22" s="157">
        <f t="shared" si="407"/>
        <v>0</v>
      </c>
      <c r="OI22" s="153">
        <f t="shared" si="408"/>
        <v>0</v>
      </c>
      <c r="OL22" s="803"/>
      <c r="OM22" s="804"/>
      <c r="ON22" s="805"/>
      <c r="OO22" s="806"/>
      <c r="OP22" s="783"/>
      <c r="OQ22" s="784"/>
      <c r="OR22" s="784"/>
      <c r="OS22" s="88" t="e">
        <f>IF(EXACT(VLOOKUP(OL22,OFERTA_0,2,FALSE),OM22),1,0)</f>
        <v>#N/A</v>
      </c>
      <c r="OT22" s="88" t="e">
        <f>IF(EXACT(VLOOKUP(OL22,OFERTA_0,3,FALSE),ON22),1,0)</f>
        <v>#N/A</v>
      </c>
      <c r="OU22" s="151" t="e">
        <f>IF(EXACT(VLOOKUP(OL22,OFERTA_0,4,FALSE),OO22),1,0)</f>
        <v>#N/A</v>
      </c>
      <c r="OV22" s="151">
        <f t="shared" si="409"/>
        <v>0</v>
      </c>
      <c r="OW22" s="151">
        <f t="shared" si="410"/>
        <v>0</v>
      </c>
      <c r="OX22" s="151" t="e">
        <f t="shared" si="411"/>
        <v>#N/A</v>
      </c>
      <c r="OY22" s="157">
        <f t="shared" si="412"/>
        <v>0</v>
      </c>
      <c r="OZ22" s="153">
        <f t="shared" si="413"/>
        <v>0</v>
      </c>
      <c r="PC22" s="803"/>
      <c r="PD22" s="804"/>
      <c r="PE22" s="805"/>
      <c r="PF22" s="806"/>
      <c r="PG22" s="783"/>
      <c r="PH22" s="784"/>
      <c r="PI22" s="784"/>
      <c r="PJ22" s="88" t="e">
        <f>IF(EXACT(VLOOKUP(PC22,OFERTA_0,2,FALSE),PD22),1,0)</f>
        <v>#N/A</v>
      </c>
      <c r="PK22" s="88" t="e">
        <f>IF(EXACT(VLOOKUP(PC22,OFERTA_0,3,FALSE),PE22),1,0)</f>
        <v>#N/A</v>
      </c>
      <c r="PL22" s="151" t="e">
        <f>IF(EXACT(VLOOKUP(PC22,OFERTA_0,4,FALSE),PF22),1,0)</f>
        <v>#N/A</v>
      </c>
      <c r="PM22" s="151">
        <f t="shared" si="414"/>
        <v>0</v>
      </c>
      <c r="PN22" s="151">
        <f t="shared" si="415"/>
        <v>0</v>
      </c>
      <c r="PO22" s="151" t="e">
        <f t="shared" si="416"/>
        <v>#N/A</v>
      </c>
      <c r="PP22" s="157">
        <f t="shared" si="417"/>
        <v>0</v>
      </c>
      <c r="PQ22" s="153">
        <f t="shared" si="418"/>
        <v>0</v>
      </c>
      <c r="PT22" s="803"/>
      <c r="PU22" s="804"/>
      <c r="PV22" s="805"/>
      <c r="PW22" s="806"/>
      <c r="PX22" s="783"/>
      <c r="PY22" s="784"/>
      <c r="PZ22" s="784"/>
      <c r="QA22" s="88" t="e">
        <f>IF(EXACT(VLOOKUP(PT22,OFERTA_0,2,FALSE),PU22),1,0)</f>
        <v>#N/A</v>
      </c>
      <c r="QB22" s="88" t="e">
        <f>IF(EXACT(VLOOKUP(PT22,OFERTA_0,3,FALSE),PV22),1,0)</f>
        <v>#N/A</v>
      </c>
      <c r="QC22" s="151" t="e">
        <f>IF(EXACT(VLOOKUP(PT22,OFERTA_0,4,FALSE),PW22),1,0)</f>
        <v>#N/A</v>
      </c>
      <c r="QD22" s="151">
        <f t="shared" si="419"/>
        <v>0</v>
      </c>
      <c r="QE22" s="151">
        <f t="shared" si="420"/>
        <v>0</v>
      </c>
      <c r="QF22" s="151" t="e">
        <f t="shared" si="421"/>
        <v>#N/A</v>
      </c>
      <c r="QG22" s="157">
        <f t="shared" si="422"/>
        <v>0</v>
      </c>
      <c r="QH22" s="153">
        <f t="shared" si="423"/>
        <v>0</v>
      </c>
      <c r="QK22" s="803"/>
      <c r="QL22" s="804"/>
      <c r="QM22" s="805"/>
      <c r="QN22" s="806"/>
      <c r="QO22" s="783"/>
      <c r="QP22" s="784"/>
      <c r="QQ22" s="784"/>
      <c r="QR22" s="88" t="e">
        <f>IF(EXACT(VLOOKUP(QK22,OFERTA_0,2,FALSE),QL22),1,0)</f>
        <v>#N/A</v>
      </c>
      <c r="QS22" s="88" t="e">
        <f>IF(EXACT(VLOOKUP(QK22,OFERTA_0,3,FALSE),QM22),1,0)</f>
        <v>#N/A</v>
      </c>
      <c r="QT22" s="151" t="e">
        <f>IF(EXACT(VLOOKUP(QK22,OFERTA_0,4,FALSE),QN22),1,0)</f>
        <v>#N/A</v>
      </c>
      <c r="QU22" s="151">
        <f t="shared" si="424"/>
        <v>0</v>
      </c>
      <c r="QV22" s="151">
        <f t="shared" si="425"/>
        <v>0</v>
      </c>
      <c r="QW22" s="151" t="e">
        <f t="shared" si="426"/>
        <v>#N/A</v>
      </c>
      <c r="QX22" s="157">
        <f t="shared" si="427"/>
        <v>0</v>
      </c>
      <c r="QY22" s="153">
        <f t="shared" si="428"/>
        <v>0</v>
      </c>
      <c r="RB22" s="803"/>
      <c r="RC22" s="804"/>
      <c r="RD22" s="805"/>
      <c r="RE22" s="806"/>
      <c r="RF22" s="783"/>
      <c r="RG22" s="784"/>
      <c r="RH22" s="784"/>
      <c r="RI22" s="88" t="e">
        <f>IF(EXACT(VLOOKUP(RB22,OFERTA_0,2,FALSE),RC22),1,0)</f>
        <v>#N/A</v>
      </c>
      <c r="RJ22" s="88" t="e">
        <f>IF(EXACT(VLOOKUP(RB22,OFERTA_0,3,FALSE),RD22),1,0)</f>
        <v>#N/A</v>
      </c>
      <c r="RK22" s="151" t="e">
        <f>IF(EXACT(VLOOKUP(RB22,OFERTA_0,4,FALSE),RE22),1,0)</f>
        <v>#N/A</v>
      </c>
      <c r="RL22" s="151">
        <f t="shared" si="429"/>
        <v>0</v>
      </c>
      <c r="RM22" s="151">
        <f t="shared" si="430"/>
        <v>0</v>
      </c>
      <c r="RN22" s="151" t="e">
        <f t="shared" si="431"/>
        <v>#N/A</v>
      </c>
      <c r="RO22" s="157">
        <f t="shared" si="432"/>
        <v>0</v>
      </c>
      <c r="RP22" s="153">
        <f t="shared" si="433"/>
        <v>0</v>
      </c>
      <c r="RS22" s="803"/>
      <c r="RT22" s="804"/>
      <c r="RU22" s="805"/>
      <c r="RV22" s="806"/>
      <c r="RW22" s="783"/>
      <c r="RX22" s="784"/>
      <c r="RY22" s="784"/>
      <c r="RZ22" s="88" t="e">
        <f>IF(EXACT(VLOOKUP(RS22,OFERTA_0,2,FALSE),RT22),1,0)</f>
        <v>#N/A</v>
      </c>
      <c r="SA22" s="88" t="e">
        <f>IF(EXACT(VLOOKUP(RS22,OFERTA_0,3,FALSE),RU22),1,0)</f>
        <v>#N/A</v>
      </c>
      <c r="SB22" s="151" t="e">
        <f>IF(EXACT(VLOOKUP(RS22,OFERTA_0,4,FALSE),RV22),1,0)</f>
        <v>#N/A</v>
      </c>
      <c r="SC22" s="151">
        <f t="shared" si="434"/>
        <v>0</v>
      </c>
      <c r="SD22" s="151">
        <f t="shared" si="435"/>
        <v>0</v>
      </c>
      <c r="SE22" s="151" t="e">
        <f t="shared" si="436"/>
        <v>#N/A</v>
      </c>
      <c r="SF22" s="157">
        <f t="shared" si="437"/>
        <v>0</v>
      </c>
      <c r="SG22" s="153">
        <f t="shared" si="438"/>
        <v>0</v>
      </c>
      <c r="SJ22" s="803"/>
      <c r="SK22" s="804"/>
      <c r="SL22" s="805"/>
      <c r="SM22" s="806"/>
      <c r="SN22" s="783"/>
      <c r="SO22" s="784"/>
      <c r="SP22" s="784"/>
      <c r="SQ22" s="88" t="e">
        <f>IF(EXACT(VLOOKUP(SJ22,OFERTA_0,2,FALSE),SK22),1,0)</f>
        <v>#N/A</v>
      </c>
      <c r="SR22" s="88" t="e">
        <f>IF(EXACT(VLOOKUP(SJ22,OFERTA_0,3,FALSE),SL22),1,0)</f>
        <v>#N/A</v>
      </c>
      <c r="SS22" s="151" t="e">
        <f>IF(EXACT(VLOOKUP(SJ22,OFERTA_0,4,FALSE),SM22),1,0)</f>
        <v>#N/A</v>
      </c>
      <c r="ST22" s="151">
        <f t="shared" si="439"/>
        <v>0</v>
      </c>
      <c r="SU22" s="151">
        <f t="shared" si="440"/>
        <v>0</v>
      </c>
      <c r="SV22" s="151" t="e">
        <f t="shared" si="441"/>
        <v>#N/A</v>
      </c>
      <c r="SW22" s="157">
        <f t="shared" si="442"/>
        <v>0</v>
      </c>
      <c r="SX22" s="153">
        <f t="shared" si="443"/>
        <v>0</v>
      </c>
    </row>
    <row r="23" spans="2:518" ht="46.5" thickTop="1" thickBot="1">
      <c r="B23" s="288" t="s">
        <v>277</v>
      </c>
      <c r="C23" s="293" t="s">
        <v>311</v>
      </c>
      <c r="D23" s="295" t="s">
        <v>136</v>
      </c>
      <c r="E23" s="295">
        <v>26</v>
      </c>
      <c r="F23" s="765">
        <v>0</v>
      </c>
      <c r="G23" s="766">
        <v>0</v>
      </c>
      <c r="H23" s="785"/>
      <c r="K23" s="288" t="s">
        <v>277</v>
      </c>
      <c r="L23" s="293" t="s">
        <v>311</v>
      </c>
      <c r="M23" s="295" t="s">
        <v>136</v>
      </c>
      <c r="N23" s="295">
        <v>26</v>
      </c>
      <c r="O23" s="765">
        <v>354000</v>
      </c>
      <c r="P23" s="766">
        <f t="shared" si="0"/>
        <v>9204000</v>
      </c>
      <c r="Q23" s="785"/>
      <c r="R23" s="88">
        <f t="shared" si="1"/>
        <v>1</v>
      </c>
      <c r="S23" s="88">
        <f t="shared" si="2"/>
        <v>1</v>
      </c>
      <c r="T23" s="151">
        <f t="shared" si="3"/>
        <v>1</v>
      </c>
      <c r="U23" s="151">
        <f t="shared" si="169"/>
        <v>1</v>
      </c>
      <c r="V23" s="151">
        <f t="shared" si="170"/>
        <v>1</v>
      </c>
      <c r="W23" s="151">
        <f t="shared" si="171"/>
        <v>1</v>
      </c>
      <c r="X23" s="157">
        <f t="shared" si="172"/>
        <v>9204000</v>
      </c>
      <c r="Y23" s="153">
        <f t="shared" si="173"/>
        <v>0</v>
      </c>
      <c r="Z23" s="101"/>
      <c r="AA23" s="101"/>
      <c r="AB23" s="786" t="s">
        <v>277</v>
      </c>
      <c r="AC23" s="787" t="s">
        <v>311</v>
      </c>
      <c r="AD23" s="788" t="s">
        <v>136</v>
      </c>
      <c r="AE23" s="788">
        <v>26</v>
      </c>
      <c r="AF23" s="789">
        <v>541965.39999999991</v>
      </c>
      <c r="AG23" s="790">
        <f t="shared" si="9"/>
        <v>14091100.399999999</v>
      </c>
      <c r="AH23" s="785"/>
      <c r="AI23" s="88">
        <f t="shared" si="10"/>
        <v>1</v>
      </c>
      <c r="AJ23" s="88">
        <f t="shared" si="11"/>
        <v>1</v>
      </c>
      <c r="AK23" s="151">
        <f t="shared" si="12"/>
        <v>1</v>
      </c>
      <c r="AL23" s="151">
        <f t="shared" si="174"/>
        <v>1</v>
      </c>
      <c r="AM23" s="151">
        <f t="shared" si="175"/>
        <v>1</v>
      </c>
      <c r="AN23" s="151">
        <f t="shared" si="176"/>
        <v>1</v>
      </c>
      <c r="AO23" s="157">
        <f t="shared" si="177"/>
        <v>14091100</v>
      </c>
      <c r="AP23" s="153">
        <f t="shared" si="178"/>
        <v>0.39999999850988388</v>
      </c>
      <c r="AQ23" s="101"/>
      <c r="AR23" s="101"/>
      <c r="AS23" s="288" t="s">
        <v>277</v>
      </c>
      <c r="AT23" s="293" t="s">
        <v>311</v>
      </c>
      <c r="AU23" s="295" t="s">
        <v>136</v>
      </c>
      <c r="AV23" s="295">
        <v>26</v>
      </c>
      <c r="AW23" s="765">
        <v>383586</v>
      </c>
      <c r="AX23" s="766">
        <f t="shared" si="18"/>
        <v>9973236</v>
      </c>
      <c r="AY23" s="785"/>
      <c r="AZ23" s="88">
        <f t="shared" si="19"/>
        <v>1</v>
      </c>
      <c r="BA23" s="88">
        <f t="shared" si="20"/>
        <v>1</v>
      </c>
      <c r="BB23" s="151">
        <f t="shared" si="21"/>
        <v>1</v>
      </c>
      <c r="BC23" s="151">
        <f t="shared" si="179"/>
        <v>1</v>
      </c>
      <c r="BD23" s="151">
        <f t="shared" si="180"/>
        <v>1</v>
      </c>
      <c r="BE23" s="151">
        <f t="shared" si="181"/>
        <v>1</v>
      </c>
      <c r="BF23" s="157">
        <f t="shared" si="182"/>
        <v>9973236</v>
      </c>
      <c r="BG23" s="153">
        <f t="shared" si="183"/>
        <v>0</v>
      </c>
      <c r="BJ23" s="288" t="s">
        <v>277</v>
      </c>
      <c r="BK23" s="293" t="s">
        <v>311</v>
      </c>
      <c r="BL23" s="295" t="s">
        <v>136</v>
      </c>
      <c r="BM23" s="295">
        <v>26</v>
      </c>
      <c r="BN23" s="765">
        <v>331169</v>
      </c>
      <c r="BO23" s="766">
        <f t="shared" si="27"/>
        <v>8610394</v>
      </c>
      <c r="BP23" s="785"/>
      <c r="BQ23" s="88">
        <f t="shared" si="28"/>
        <v>1</v>
      </c>
      <c r="BR23" s="88">
        <f t="shared" si="29"/>
        <v>1</v>
      </c>
      <c r="BS23" s="151">
        <f t="shared" si="30"/>
        <v>1</v>
      </c>
      <c r="BT23" s="151">
        <f t="shared" si="184"/>
        <v>1</v>
      </c>
      <c r="BU23" s="151">
        <f t="shared" si="185"/>
        <v>1</v>
      </c>
      <c r="BV23" s="151">
        <f t="shared" si="186"/>
        <v>1</v>
      </c>
      <c r="BW23" s="157">
        <f t="shared" si="187"/>
        <v>8610394</v>
      </c>
      <c r="BX23" s="153">
        <f t="shared" si="188"/>
        <v>0</v>
      </c>
      <c r="CA23" s="773" t="s">
        <v>438</v>
      </c>
      <c r="CB23" s="774" t="s">
        <v>439</v>
      </c>
      <c r="CC23" s="775" t="s">
        <v>423</v>
      </c>
      <c r="CD23" s="807">
        <v>26</v>
      </c>
      <c r="CE23" s="800">
        <v>237442</v>
      </c>
      <c r="CF23" s="778">
        <v>6173500</v>
      </c>
      <c r="CG23" s="802"/>
      <c r="CH23" s="88">
        <f t="shared" si="36"/>
        <v>0</v>
      </c>
      <c r="CI23" s="88">
        <f t="shared" si="37"/>
        <v>1</v>
      </c>
      <c r="CJ23" s="151">
        <f t="shared" si="38"/>
        <v>1</v>
      </c>
      <c r="CK23" s="151">
        <f t="shared" si="189"/>
        <v>1</v>
      </c>
      <c r="CL23" s="151">
        <f t="shared" si="190"/>
        <v>1</v>
      </c>
      <c r="CM23" s="151">
        <f t="shared" si="191"/>
        <v>0</v>
      </c>
      <c r="CN23" s="157">
        <f t="shared" si="192"/>
        <v>6173500</v>
      </c>
      <c r="CO23" s="153">
        <f t="shared" si="193"/>
        <v>0</v>
      </c>
      <c r="CR23" s="288"/>
      <c r="CS23" s="293"/>
      <c r="CT23" s="295"/>
      <c r="CU23" s="295"/>
      <c r="CV23" s="765"/>
      <c r="CW23" s="766"/>
      <c r="CX23" s="785"/>
      <c r="CY23" s="88"/>
      <c r="CZ23" s="88"/>
      <c r="DA23" s="151"/>
      <c r="DB23" s="151"/>
      <c r="DC23" s="151"/>
      <c r="DD23" s="151"/>
      <c r="DE23" s="157"/>
      <c r="DF23" s="153"/>
      <c r="DI23" s="288"/>
      <c r="DJ23" s="293"/>
      <c r="DK23" s="295"/>
      <c r="DL23" s="295"/>
      <c r="DM23" s="765"/>
      <c r="DN23" s="766"/>
      <c r="DO23" s="785"/>
      <c r="DP23" s="88"/>
      <c r="DQ23" s="88"/>
      <c r="DR23" s="151"/>
      <c r="DS23" s="151"/>
      <c r="DT23" s="151"/>
      <c r="DU23" s="151"/>
      <c r="DV23" s="157"/>
      <c r="DW23" s="153"/>
      <c r="DZ23" s="288"/>
      <c r="EA23" s="293"/>
      <c r="EB23" s="295"/>
      <c r="EC23" s="295"/>
      <c r="ED23" s="765"/>
      <c r="EE23" s="766"/>
      <c r="EF23" s="785"/>
      <c r="EG23" s="88"/>
      <c r="EH23" s="88"/>
      <c r="EI23" s="151"/>
      <c r="EJ23" s="151"/>
      <c r="EK23" s="151"/>
      <c r="EL23" s="151"/>
      <c r="EM23" s="157"/>
      <c r="EN23" s="153"/>
      <c r="EQ23" s="288"/>
      <c r="ER23" s="293"/>
      <c r="ES23" s="295"/>
      <c r="ET23" s="295"/>
      <c r="EU23" s="765"/>
      <c r="EV23" s="766"/>
      <c r="EW23" s="785"/>
      <c r="EX23" s="88"/>
      <c r="EY23" s="88"/>
      <c r="EZ23" s="151"/>
      <c r="FA23" s="151"/>
      <c r="FB23" s="151"/>
      <c r="FC23" s="151"/>
      <c r="FD23" s="157"/>
      <c r="FE23" s="153"/>
      <c r="FH23" s="288"/>
      <c r="FI23" s="293"/>
      <c r="FJ23" s="295"/>
      <c r="FK23" s="295"/>
      <c r="FL23" s="765"/>
      <c r="FM23" s="766"/>
      <c r="FN23" s="785"/>
      <c r="FO23" s="88"/>
      <c r="FP23" s="88"/>
      <c r="FQ23" s="151"/>
      <c r="FR23" s="151"/>
      <c r="FS23" s="151"/>
      <c r="FT23" s="151"/>
      <c r="FU23" s="157"/>
      <c r="FV23" s="153"/>
      <c r="FY23" s="288"/>
      <c r="FZ23" s="293"/>
      <c r="GA23" s="295"/>
      <c r="GB23" s="295"/>
      <c r="GC23" s="765"/>
      <c r="GD23" s="766"/>
      <c r="GE23" s="785"/>
      <c r="GF23" s="88"/>
      <c r="GG23" s="88"/>
      <c r="GH23" s="151"/>
      <c r="GI23" s="151"/>
      <c r="GJ23" s="151"/>
      <c r="GK23" s="151"/>
      <c r="GL23" s="157"/>
      <c r="GM23" s="153"/>
      <c r="GP23" s="288"/>
      <c r="GQ23" s="293"/>
      <c r="GR23" s="295"/>
      <c r="GS23" s="295"/>
      <c r="GT23" s="765"/>
      <c r="GU23" s="766"/>
      <c r="GV23" s="785"/>
      <c r="GW23" s="88"/>
      <c r="GX23" s="88"/>
      <c r="GY23" s="151"/>
      <c r="GZ23" s="151"/>
      <c r="HA23" s="151"/>
      <c r="HB23" s="151"/>
      <c r="HC23" s="157"/>
      <c r="HD23" s="153"/>
      <c r="HG23" s="288"/>
      <c r="HH23" s="293"/>
      <c r="HI23" s="295"/>
      <c r="HJ23" s="295"/>
      <c r="HK23" s="765"/>
      <c r="HL23" s="766"/>
      <c r="HM23" s="785"/>
      <c r="HN23" s="88"/>
      <c r="HO23" s="88"/>
      <c r="HP23" s="151"/>
      <c r="HQ23" s="151"/>
      <c r="HR23" s="151"/>
      <c r="HS23" s="151"/>
      <c r="HT23" s="157"/>
      <c r="HU23" s="153"/>
      <c r="HX23" s="288"/>
      <c r="HY23" s="293"/>
      <c r="HZ23" s="295"/>
      <c r="IA23" s="295"/>
      <c r="IB23" s="765"/>
      <c r="IC23" s="766"/>
      <c r="ID23" s="785"/>
      <c r="IE23" s="88"/>
      <c r="IF23" s="88"/>
      <c r="IG23" s="151"/>
      <c r="IH23" s="151"/>
      <c r="II23" s="151"/>
      <c r="IJ23" s="151"/>
      <c r="IK23" s="157"/>
      <c r="IL23" s="153"/>
      <c r="IO23" s="288"/>
      <c r="IP23" s="293"/>
      <c r="IQ23" s="295"/>
      <c r="IR23" s="295"/>
      <c r="IS23" s="765"/>
      <c r="IT23" s="766"/>
      <c r="IU23" s="785"/>
      <c r="IV23" s="88"/>
      <c r="IW23" s="88"/>
      <c r="IX23" s="151"/>
      <c r="IY23" s="151"/>
      <c r="IZ23" s="151"/>
      <c r="JA23" s="151"/>
      <c r="JB23" s="157"/>
      <c r="JC23" s="153"/>
      <c r="JF23" s="288"/>
      <c r="JG23" s="293"/>
      <c r="JH23" s="295"/>
      <c r="JI23" s="295"/>
      <c r="JJ23" s="765"/>
      <c r="JK23" s="766"/>
      <c r="JL23" s="785"/>
      <c r="JM23" s="88"/>
      <c r="JN23" s="88"/>
      <c r="JO23" s="151"/>
      <c r="JP23" s="151"/>
      <c r="JQ23" s="151"/>
      <c r="JR23" s="151"/>
      <c r="JS23" s="157"/>
      <c r="JT23" s="153"/>
      <c r="JW23" s="288"/>
      <c r="JX23" s="293"/>
      <c r="JY23" s="295"/>
      <c r="JZ23" s="295"/>
      <c r="KA23" s="765"/>
      <c r="KB23" s="766"/>
      <c r="KC23" s="785"/>
      <c r="KD23" s="88"/>
      <c r="KE23" s="88"/>
      <c r="KF23" s="151"/>
      <c r="KG23" s="151"/>
      <c r="KH23" s="151"/>
      <c r="KI23" s="151"/>
      <c r="KJ23" s="157"/>
      <c r="KK23" s="153"/>
      <c r="KN23" s="288"/>
      <c r="KO23" s="293"/>
      <c r="KP23" s="295"/>
      <c r="KQ23" s="295"/>
      <c r="KR23" s="765"/>
      <c r="KS23" s="766"/>
      <c r="KT23" s="785"/>
      <c r="KU23" s="88"/>
      <c r="KV23" s="88"/>
      <c r="KW23" s="151"/>
      <c r="KX23" s="151"/>
      <c r="KY23" s="151"/>
      <c r="KZ23" s="151"/>
      <c r="LA23" s="157"/>
      <c r="LB23" s="153"/>
      <c r="LE23" s="288"/>
      <c r="LF23" s="293"/>
      <c r="LG23" s="295"/>
      <c r="LH23" s="295"/>
      <c r="LI23" s="765"/>
      <c r="LJ23" s="766"/>
      <c r="LK23" s="785"/>
      <c r="LL23" s="88"/>
      <c r="LM23" s="88"/>
      <c r="LN23" s="151"/>
      <c r="LO23" s="151"/>
      <c r="LP23" s="151"/>
      <c r="LQ23" s="151"/>
      <c r="LR23" s="157"/>
      <c r="LS23" s="153"/>
      <c r="LV23" s="288"/>
      <c r="LW23" s="293"/>
      <c r="LX23" s="295"/>
      <c r="LY23" s="295"/>
      <c r="LZ23" s="765"/>
      <c r="MA23" s="766"/>
      <c r="MB23" s="785"/>
      <c r="MC23" s="88"/>
      <c r="MD23" s="88"/>
      <c r="ME23" s="151"/>
      <c r="MF23" s="151"/>
      <c r="MG23" s="151"/>
      <c r="MH23" s="151"/>
      <c r="MI23" s="157"/>
      <c r="MJ23" s="153"/>
      <c r="MM23" s="803"/>
      <c r="MN23" s="804"/>
      <c r="MO23" s="805"/>
      <c r="MP23" s="806"/>
      <c r="MQ23" s="783"/>
      <c r="MR23" s="784"/>
      <c r="MS23" s="784"/>
      <c r="MT23" s="88"/>
      <c r="MU23" s="88"/>
      <c r="MV23" s="151"/>
      <c r="MW23" s="151"/>
      <c r="MX23" s="151"/>
      <c r="MY23" s="151"/>
      <c r="MZ23" s="157"/>
      <c r="NA23" s="153"/>
      <c r="ND23" s="803"/>
      <c r="NE23" s="804"/>
      <c r="NF23" s="805"/>
      <c r="NG23" s="806"/>
      <c r="NH23" s="783"/>
      <c r="NI23" s="784"/>
      <c r="NJ23" s="784"/>
      <c r="NK23" s="88"/>
      <c r="NL23" s="88"/>
      <c r="NM23" s="151"/>
      <c r="NN23" s="151"/>
      <c r="NO23" s="151"/>
      <c r="NP23" s="151"/>
      <c r="NQ23" s="157"/>
      <c r="NR23" s="153"/>
      <c r="NU23" s="803"/>
      <c r="NV23" s="804"/>
      <c r="NW23" s="805"/>
      <c r="NX23" s="806"/>
      <c r="NY23" s="783"/>
      <c r="NZ23" s="784"/>
      <c r="OA23" s="784"/>
      <c r="OB23" s="88"/>
      <c r="OC23" s="88"/>
      <c r="OD23" s="151"/>
      <c r="OE23" s="151"/>
      <c r="OF23" s="151"/>
      <c r="OG23" s="151"/>
      <c r="OH23" s="157"/>
      <c r="OI23" s="153"/>
      <c r="OL23" s="803"/>
      <c r="OM23" s="804"/>
      <c r="ON23" s="805"/>
      <c r="OO23" s="806"/>
      <c r="OP23" s="783"/>
      <c r="OQ23" s="784"/>
      <c r="OR23" s="784"/>
      <c r="OS23" s="88"/>
      <c r="OT23" s="88"/>
      <c r="OU23" s="151"/>
      <c r="OV23" s="151"/>
      <c r="OW23" s="151"/>
      <c r="OX23" s="151"/>
      <c r="OY23" s="157"/>
      <c r="OZ23" s="153"/>
      <c r="PC23" s="803"/>
      <c r="PD23" s="804"/>
      <c r="PE23" s="805"/>
      <c r="PF23" s="806"/>
      <c r="PG23" s="783"/>
      <c r="PH23" s="784"/>
      <c r="PI23" s="784"/>
      <c r="PJ23" s="88"/>
      <c r="PK23" s="88"/>
      <c r="PL23" s="151"/>
      <c r="PM23" s="151"/>
      <c r="PN23" s="151"/>
      <c r="PO23" s="151"/>
      <c r="PP23" s="157"/>
      <c r="PQ23" s="153"/>
      <c r="PT23" s="803"/>
      <c r="PU23" s="804"/>
      <c r="PV23" s="805"/>
      <c r="PW23" s="806"/>
      <c r="PX23" s="783"/>
      <c r="PY23" s="784"/>
      <c r="PZ23" s="784"/>
      <c r="QA23" s="88"/>
      <c r="QB23" s="88"/>
      <c r="QC23" s="151"/>
      <c r="QD23" s="151"/>
      <c r="QE23" s="151"/>
      <c r="QF23" s="151"/>
      <c r="QG23" s="157"/>
      <c r="QH23" s="153"/>
      <c r="QK23" s="803"/>
      <c r="QL23" s="804"/>
      <c r="QM23" s="805"/>
      <c r="QN23" s="806"/>
      <c r="QO23" s="783"/>
      <c r="QP23" s="784"/>
      <c r="QQ23" s="784"/>
      <c r="QR23" s="88"/>
      <c r="QS23" s="88"/>
      <c r="QT23" s="151"/>
      <c r="QU23" s="151"/>
      <c r="QV23" s="151"/>
      <c r="QW23" s="151"/>
      <c r="QX23" s="157"/>
      <c r="QY23" s="153"/>
      <c r="RB23" s="803"/>
      <c r="RC23" s="804"/>
      <c r="RD23" s="805"/>
      <c r="RE23" s="806"/>
      <c r="RF23" s="783"/>
      <c r="RG23" s="784"/>
      <c r="RH23" s="784"/>
      <c r="RI23" s="88"/>
      <c r="RJ23" s="88"/>
      <c r="RK23" s="151"/>
      <c r="RL23" s="151"/>
      <c r="RM23" s="151"/>
      <c r="RN23" s="151"/>
      <c r="RO23" s="157"/>
      <c r="RP23" s="153"/>
      <c r="RS23" s="803"/>
      <c r="RT23" s="804"/>
      <c r="RU23" s="805"/>
      <c r="RV23" s="806"/>
      <c r="RW23" s="783"/>
      <c r="RX23" s="784"/>
      <c r="RY23" s="784"/>
      <c r="RZ23" s="88"/>
      <c r="SA23" s="88"/>
      <c r="SB23" s="151"/>
      <c r="SC23" s="151"/>
      <c r="SD23" s="151"/>
      <c r="SE23" s="151"/>
      <c r="SF23" s="157"/>
      <c r="SG23" s="153"/>
      <c r="SJ23" s="803"/>
      <c r="SK23" s="804"/>
      <c r="SL23" s="805"/>
      <c r="SM23" s="806"/>
      <c r="SN23" s="783"/>
      <c r="SO23" s="784"/>
      <c r="SP23" s="784"/>
      <c r="SQ23" s="88"/>
      <c r="SR23" s="88"/>
      <c r="SS23" s="151"/>
      <c r="ST23" s="151"/>
      <c r="SU23" s="151"/>
      <c r="SV23" s="151"/>
      <c r="SW23" s="157"/>
      <c r="SX23" s="153"/>
    </row>
    <row r="24" spans="2:518" ht="48" customHeight="1" thickTop="1" thickBot="1">
      <c r="B24" s="288" t="s">
        <v>278</v>
      </c>
      <c r="C24" s="293" t="s">
        <v>312</v>
      </c>
      <c r="D24" s="295" t="s">
        <v>136</v>
      </c>
      <c r="E24" s="295">
        <v>3</v>
      </c>
      <c r="F24" s="765">
        <v>0</v>
      </c>
      <c r="G24" s="766">
        <v>0</v>
      </c>
      <c r="H24" s="785"/>
      <c r="K24" s="288" t="s">
        <v>278</v>
      </c>
      <c r="L24" s="293" t="s">
        <v>312</v>
      </c>
      <c r="M24" s="295" t="s">
        <v>136</v>
      </c>
      <c r="N24" s="295">
        <v>3</v>
      </c>
      <c r="O24" s="765">
        <v>495690</v>
      </c>
      <c r="P24" s="766">
        <f t="shared" si="0"/>
        <v>1487070</v>
      </c>
      <c r="Q24" s="785"/>
      <c r="R24" s="88">
        <f t="shared" si="1"/>
        <v>1</v>
      </c>
      <c r="S24" s="88">
        <f t="shared" si="2"/>
        <v>1</v>
      </c>
      <c r="T24" s="151">
        <f t="shared" si="3"/>
        <v>1</v>
      </c>
      <c r="U24" s="151">
        <f t="shared" si="169"/>
        <v>1</v>
      </c>
      <c r="V24" s="151">
        <f t="shared" si="170"/>
        <v>1</v>
      </c>
      <c r="W24" s="151">
        <f t="shared" si="171"/>
        <v>1</v>
      </c>
      <c r="X24" s="157">
        <f t="shared" si="172"/>
        <v>1487070</v>
      </c>
      <c r="Y24" s="153">
        <f t="shared" si="173"/>
        <v>0</v>
      </c>
      <c r="Z24" s="101"/>
      <c r="AA24" s="101"/>
      <c r="AB24" s="786" t="s">
        <v>278</v>
      </c>
      <c r="AC24" s="787" t="s">
        <v>312</v>
      </c>
      <c r="AD24" s="788" t="s">
        <v>136</v>
      </c>
      <c r="AE24" s="788">
        <v>3</v>
      </c>
      <c r="AF24" s="789">
        <v>562913.30000000005</v>
      </c>
      <c r="AG24" s="790">
        <f t="shared" si="9"/>
        <v>1688739.9000000001</v>
      </c>
      <c r="AH24" s="785"/>
      <c r="AI24" s="88">
        <f t="shared" si="10"/>
        <v>1</v>
      </c>
      <c r="AJ24" s="88">
        <f t="shared" si="11"/>
        <v>1</v>
      </c>
      <c r="AK24" s="151">
        <f t="shared" si="12"/>
        <v>1</v>
      </c>
      <c r="AL24" s="151">
        <f t="shared" si="174"/>
        <v>1</v>
      </c>
      <c r="AM24" s="151">
        <f t="shared" si="175"/>
        <v>1</v>
      </c>
      <c r="AN24" s="151">
        <f t="shared" si="176"/>
        <v>1</v>
      </c>
      <c r="AO24" s="157">
        <f t="shared" si="177"/>
        <v>1688740</v>
      </c>
      <c r="AP24" s="153">
        <f t="shared" si="178"/>
        <v>-9.9999999860301614E-2</v>
      </c>
      <c r="AQ24" s="101"/>
      <c r="AR24" s="101"/>
      <c r="AS24" s="288" t="s">
        <v>278</v>
      </c>
      <c r="AT24" s="293" t="s">
        <v>312</v>
      </c>
      <c r="AU24" s="295" t="s">
        <v>136</v>
      </c>
      <c r="AV24" s="295">
        <v>3</v>
      </c>
      <c r="AW24" s="765">
        <v>686784</v>
      </c>
      <c r="AX24" s="766">
        <f t="shared" si="18"/>
        <v>2060352</v>
      </c>
      <c r="AY24" s="785"/>
      <c r="AZ24" s="88">
        <f t="shared" si="19"/>
        <v>1</v>
      </c>
      <c r="BA24" s="88">
        <f t="shared" si="20"/>
        <v>1</v>
      </c>
      <c r="BB24" s="151">
        <f t="shared" si="21"/>
        <v>1</v>
      </c>
      <c r="BC24" s="151">
        <f t="shared" si="179"/>
        <v>1</v>
      </c>
      <c r="BD24" s="151">
        <f t="shared" si="180"/>
        <v>1</v>
      </c>
      <c r="BE24" s="151">
        <f t="shared" si="181"/>
        <v>1</v>
      </c>
      <c r="BF24" s="157">
        <f t="shared" si="182"/>
        <v>2060352</v>
      </c>
      <c r="BG24" s="153">
        <f t="shared" si="183"/>
        <v>0</v>
      </c>
      <c r="BJ24" s="288" t="s">
        <v>278</v>
      </c>
      <c r="BK24" s="293" t="s">
        <v>312</v>
      </c>
      <c r="BL24" s="295" t="s">
        <v>136</v>
      </c>
      <c r="BM24" s="295">
        <v>3</v>
      </c>
      <c r="BN24" s="765">
        <v>536500</v>
      </c>
      <c r="BO24" s="766">
        <f t="shared" si="27"/>
        <v>1609500</v>
      </c>
      <c r="BP24" s="785"/>
      <c r="BQ24" s="88">
        <f t="shared" si="28"/>
        <v>1</v>
      </c>
      <c r="BR24" s="88">
        <f t="shared" si="29"/>
        <v>1</v>
      </c>
      <c r="BS24" s="151">
        <f t="shared" si="30"/>
        <v>1</v>
      </c>
      <c r="BT24" s="151">
        <f t="shared" si="184"/>
        <v>1</v>
      </c>
      <c r="BU24" s="151">
        <f t="shared" si="185"/>
        <v>1</v>
      </c>
      <c r="BV24" s="151">
        <f t="shared" si="186"/>
        <v>1</v>
      </c>
      <c r="BW24" s="157">
        <f t="shared" si="187"/>
        <v>1609500</v>
      </c>
      <c r="BX24" s="153">
        <f t="shared" si="188"/>
        <v>0</v>
      </c>
      <c r="CA24" s="808">
        <v>40179</v>
      </c>
      <c r="CB24" s="774" t="s">
        <v>440</v>
      </c>
      <c r="CC24" s="775" t="s">
        <v>423</v>
      </c>
      <c r="CD24" s="799">
        <v>3</v>
      </c>
      <c r="CE24" s="800">
        <v>328181</v>
      </c>
      <c r="CF24" s="778">
        <v>984543</v>
      </c>
      <c r="CG24" s="802"/>
      <c r="CH24" s="88" t="e">
        <f t="shared" si="36"/>
        <v>#N/A</v>
      </c>
      <c r="CI24" s="88" t="e">
        <f t="shared" si="37"/>
        <v>#N/A</v>
      </c>
      <c r="CJ24" s="151" t="e">
        <f t="shared" si="38"/>
        <v>#N/A</v>
      </c>
      <c r="CK24" s="151">
        <f t="shared" ref="CK24:CK26" si="444">IF(CE24=0,0,1)</f>
        <v>1</v>
      </c>
      <c r="CL24" s="151">
        <f t="shared" ref="CL24:CL26" si="445">IF(CF24=0,0,1)</f>
        <v>1</v>
      </c>
      <c r="CM24" s="151" t="e">
        <f t="shared" ref="CM24:CM26" si="446">PRODUCT(CH24:CL24)</f>
        <v>#N/A</v>
      </c>
      <c r="CN24" s="157">
        <f t="shared" ref="CN24:CN26" si="447">ROUND(CF24,0)</f>
        <v>984543</v>
      </c>
      <c r="CO24" s="153">
        <f t="shared" ref="CO24:CO26" si="448">CF24-CN24</f>
        <v>0</v>
      </c>
      <c r="CR24" s="288"/>
      <c r="CS24" s="293"/>
      <c r="CT24" s="295"/>
      <c r="CU24" s="295"/>
      <c r="CV24" s="765"/>
      <c r="CW24" s="766"/>
      <c r="CX24" s="785"/>
      <c r="CY24" s="88" t="e">
        <f>IF(EXACT(VLOOKUP(CR24,OFERTA_0,2,FALSE),CS24),1,0)</f>
        <v>#N/A</v>
      </c>
      <c r="CZ24" s="88" t="e">
        <f>IF(EXACT(VLOOKUP(CR24,OFERTA_0,3,FALSE),CT24),1,0)</f>
        <v>#N/A</v>
      </c>
      <c r="DA24" s="151" t="e">
        <f>IF(EXACT(VLOOKUP(CR24,OFERTA_0,4,FALSE),CU24),1,0)</f>
        <v>#N/A</v>
      </c>
      <c r="DB24" s="151">
        <f t="shared" ref="DB24:DB26" si="449">IF(CV24=0,0,1)</f>
        <v>0</v>
      </c>
      <c r="DC24" s="151">
        <f t="shared" ref="DC24:DC26" si="450">IF(CW24=0,0,1)</f>
        <v>0</v>
      </c>
      <c r="DD24" s="151" t="e">
        <f t="shared" ref="DD24:DD26" si="451">PRODUCT(CY24:DC24)</f>
        <v>#N/A</v>
      </c>
      <c r="DE24" s="157">
        <f t="shared" ref="DE24:DE27" si="452">ROUND(CW24,0)</f>
        <v>0</v>
      </c>
      <c r="DF24" s="153">
        <f t="shared" ref="DF24:DF27" si="453">CW24-DE24</f>
        <v>0</v>
      </c>
      <c r="DI24" s="288"/>
      <c r="DJ24" s="293"/>
      <c r="DK24" s="295"/>
      <c r="DL24" s="295"/>
      <c r="DM24" s="765"/>
      <c r="DN24" s="766"/>
      <c r="DO24" s="785"/>
      <c r="DP24" s="88" t="e">
        <f>IF(EXACT(VLOOKUP(DI24,OFERTA_0,2,FALSE),DJ24),1,0)</f>
        <v>#N/A</v>
      </c>
      <c r="DQ24" s="88" t="e">
        <f>IF(EXACT(VLOOKUP(DI24,OFERTA_0,3,FALSE),DK24),1,0)</f>
        <v>#N/A</v>
      </c>
      <c r="DR24" s="151" t="e">
        <f>IF(EXACT(VLOOKUP(DI24,OFERTA_0,4,FALSE),DL24),1,0)</f>
        <v>#N/A</v>
      </c>
      <c r="DS24" s="151">
        <f t="shared" ref="DS24:DS26" si="454">IF(DM24=0,0,1)</f>
        <v>0</v>
      </c>
      <c r="DT24" s="151">
        <f t="shared" ref="DT24:DT26" si="455">IF(DN24=0,0,1)</f>
        <v>0</v>
      </c>
      <c r="DU24" s="151" t="e">
        <f t="shared" ref="DU24:DU26" si="456">PRODUCT(DP24:DT24)</f>
        <v>#N/A</v>
      </c>
      <c r="DV24" s="157">
        <f t="shared" ref="DV24:DV27" si="457">ROUND(DN24,0)</f>
        <v>0</v>
      </c>
      <c r="DW24" s="153">
        <f t="shared" ref="DW24:DW27" si="458">DN24-DV24</f>
        <v>0</v>
      </c>
      <c r="DZ24" s="288"/>
      <c r="EA24" s="293"/>
      <c r="EB24" s="295"/>
      <c r="EC24" s="295"/>
      <c r="ED24" s="765"/>
      <c r="EE24" s="766"/>
      <c r="EF24" s="785"/>
      <c r="EG24" s="88" t="e">
        <f>IF(EXACT(VLOOKUP(DZ24,OFERTA_0,2,FALSE),EA24),1,0)</f>
        <v>#N/A</v>
      </c>
      <c r="EH24" s="88" t="e">
        <f>IF(EXACT(VLOOKUP(DZ24,OFERTA_0,3,FALSE),EB24),1,0)</f>
        <v>#N/A</v>
      </c>
      <c r="EI24" s="151" t="e">
        <f>IF(EXACT(VLOOKUP(DZ24,OFERTA_0,4,FALSE),EC24),1,0)</f>
        <v>#N/A</v>
      </c>
      <c r="EJ24" s="151">
        <f t="shared" ref="EJ24:EJ26" si="459">IF(ED24=0,0,1)</f>
        <v>0</v>
      </c>
      <c r="EK24" s="151">
        <f t="shared" ref="EK24:EK26" si="460">IF(EE24=0,0,1)</f>
        <v>0</v>
      </c>
      <c r="EL24" s="151" t="e">
        <f t="shared" ref="EL24:EL26" si="461">PRODUCT(EG24:EK24)</f>
        <v>#N/A</v>
      </c>
      <c r="EM24" s="157">
        <f t="shared" ref="EM24:EM27" si="462">ROUND(EE24,0)</f>
        <v>0</v>
      </c>
      <c r="EN24" s="153">
        <f t="shared" ref="EN24:EN27" si="463">EE24-EM24</f>
        <v>0</v>
      </c>
      <c r="EQ24" s="288"/>
      <c r="ER24" s="293"/>
      <c r="ES24" s="295"/>
      <c r="ET24" s="295"/>
      <c r="EU24" s="765"/>
      <c r="EV24" s="766"/>
      <c r="EW24" s="785"/>
      <c r="EX24" s="88" t="e">
        <f>IF(EXACT(VLOOKUP(EQ24,OFERTA_0,2,FALSE),ER24),1,0)</f>
        <v>#N/A</v>
      </c>
      <c r="EY24" s="88" t="e">
        <f>IF(EXACT(VLOOKUP(EQ24,OFERTA_0,3,FALSE),ES24),1,0)</f>
        <v>#N/A</v>
      </c>
      <c r="EZ24" s="151" t="e">
        <f>IF(EXACT(VLOOKUP(EQ24,OFERTA_0,4,FALSE),ET24),1,0)</f>
        <v>#N/A</v>
      </c>
      <c r="FA24" s="151">
        <f t="shared" ref="FA24:FA26" si="464">IF(EU24=0,0,1)</f>
        <v>0</v>
      </c>
      <c r="FB24" s="151">
        <f t="shared" ref="FB24:FB26" si="465">IF(EV24=0,0,1)</f>
        <v>0</v>
      </c>
      <c r="FC24" s="151" t="e">
        <f t="shared" ref="FC24:FC26" si="466">PRODUCT(EX24:FB24)</f>
        <v>#N/A</v>
      </c>
      <c r="FD24" s="157">
        <f t="shared" ref="FD24:FD27" si="467">ROUND(EV24,0)</f>
        <v>0</v>
      </c>
      <c r="FE24" s="153">
        <f t="shared" ref="FE24:FE27" si="468">EV24-FD24</f>
        <v>0</v>
      </c>
      <c r="FH24" s="288"/>
      <c r="FI24" s="293"/>
      <c r="FJ24" s="295"/>
      <c r="FK24" s="295"/>
      <c r="FL24" s="765"/>
      <c r="FM24" s="766"/>
      <c r="FN24" s="785"/>
      <c r="FO24" s="88" t="e">
        <f>IF(EXACT(VLOOKUP(FH24,OFERTA_0,2,FALSE),FI24),1,0)</f>
        <v>#N/A</v>
      </c>
      <c r="FP24" s="88" t="e">
        <f>IF(EXACT(VLOOKUP(FH24,OFERTA_0,3,FALSE),FJ24),1,0)</f>
        <v>#N/A</v>
      </c>
      <c r="FQ24" s="151" t="e">
        <f>IF(EXACT(VLOOKUP(FH24,OFERTA_0,4,FALSE),FK24),1,0)</f>
        <v>#N/A</v>
      </c>
      <c r="FR24" s="151">
        <f t="shared" ref="FR24:FR26" si="469">IF(FL24=0,0,1)</f>
        <v>0</v>
      </c>
      <c r="FS24" s="151">
        <f t="shared" ref="FS24:FS26" si="470">IF(FM24=0,0,1)</f>
        <v>0</v>
      </c>
      <c r="FT24" s="151" t="e">
        <f t="shared" ref="FT24:FT26" si="471">PRODUCT(FO24:FS24)</f>
        <v>#N/A</v>
      </c>
      <c r="FU24" s="157">
        <f t="shared" ref="FU24:FU27" si="472">ROUND(FM24,0)</f>
        <v>0</v>
      </c>
      <c r="FV24" s="153">
        <f t="shared" ref="FV24:FV27" si="473">FM24-FU24</f>
        <v>0</v>
      </c>
      <c r="FY24" s="288"/>
      <c r="FZ24" s="293"/>
      <c r="GA24" s="295"/>
      <c r="GB24" s="295"/>
      <c r="GC24" s="765"/>
      <c r="GD24" s="766"/>
      <c r="GE24" s="785"/>
      <c r="GF24" s="88" t="e">
        <f>IF(EXACT(VLOOKUP(FY24,OFERTA_0,2,FALSE),FZ24),1,0)</f>
        <v>#N/A</v>
      </c>
      <c r="GG24" s="88" t="e">
        <f>IF(EXACT(VLOOKUP(FY24,OFERTA_0,3,FALSE),GA24),1,0)</f>
        <v>#N/A</v>
      </c>
      <c r="GH24" s="151" t="e">
        <f>IF(EXACT(VLOOKUP(FY24,OFERTA_0,4,FALSE),GB24),1,0)</f>
        <v>#N/A</v>
      </c>
      <c r="GI24" s="151">
        <f t="shared" ref="GI24:GI26" si="474">IF(GC24=0,0,1)</f>
        <v>0</v>
      </c>
      <c r="GJ24" s="151">
        <f t="shared" ref="GJ24:GJ26" si="475">IF(GD24=0,0,1)</f>
        <v>0</v>
      </c>
      <c r="GK24" s="151" t="e">
        <f t="shared" ref="GK24:GK26" si="476">PRODUCT(GF24:GJ24)</f>
        <v>#N/A</v>
      </c>
      <c r="GL24" s="157">
        <f t="shared" ref="GL24:GL27" si="477">ROUND(GD24,0)</f>
        <v>0</v>
      </c>
      <c r="GM24" s="153">
        <f t="shared" ref="GM24:GM27" si="478">GD24-GL24</f>
        <v>0</v>
      </c>
      <c r="GP24" s="288"/>
      <c r="GQ24" s="293"/>
      <c r="GR24" s="295"/>
      <c r="GS24" s="295"/>
      <c r="GT24" s="765"/>
      <c r="GU24" s="766"/>
      <c r="GV24" s="785"/>
      <c r="GW24" s="88" t="e">
        <f>IF(EXACT(VLOOKUP(GP24,OFERTA_0,2,FALSE),GQ24),1,0)</f>
        <v>#N/A</v>
      </c>
      <c r="GX24" s="88" t="e">
        <f>IF(EXACT(VLOOKUP(GP24,OFERTA_0,3,FALSE),GR24),1,0)</f>
        <v>#N/A</v>
      </c>
      <c r="GY24" s="151" t="e">
        <f>IF(EXACT(VLOOKUP(GP24,OFERTA_0,4,FALSE),GS24),1,0)</f>
        <v>#N/A</v>
      </c>
      <c r="GZ24" s="151">
        <f t="shared" ref="GZ24:GZ26" si="479">IF(GT24=0,0,1)</f>
        <v>0</v>
      </c>
      <c r="HA24" s="151">
        <f t="shared" ref="HA24:HA26" si="480">IF(GU24=0,0,1)</f>
        <v>0</v>
      </c>
      <c r="HB24" s="151" t="e">
        <f t="shared" ref="HB24:HB26" si="481">PRODUCT(GW24:HA24)</f>
        <v>#N/A</v>
      </c>
      <c r="HC24" s="157">
        <f t="shared" ref="HC24:HC27" si="482">ROUND(GU24,0)</f>
        <v>0</v>
      </c>
      <c r="HD24" s="153">
        <f t="shared" ref="HD24:HD27" si="483">GU24-HC24</f>
        <v>0</v>
      </c>
      <c r="HG24" s="288"/>
      <c r="HH24" s="293"/>
      <c r="HI24" s="295"/>
      <c r="HJ24" s="295"/>
      <c r="HK24" s="765"/>
      <c r="HL24" s="766"/>
      <c r="HM24" s="785"/>
      <c r="HN24" s="88" t="e">
        <f>IF(EXACT(VLOOKUP(HG24,OFERTA_0,2,FALSE),HH24),1,0)</f>
        <v>#N/A</v>
      </c>
      <c r="HO24" s="88" t="e">
        <f>IF(EXACT(VLOOKUP(HG24,OFERTA_0,3,FALSE),HI24),1,0)</f>
        <v>#N/A</v>
      </c>
      <c r="HP24" s="151" t="e">
        <f>IF(EXACT(VLOOKUP(HG24,OFERTA_0,4,FALSE),HJ24),1,0)</f>
        <v>#N/A</v>
      </c>
      <c r="HQ24" s="151">
        <f t="shared" ref="HQ24:HQ26" si="484">IF(HK24=0,0,1)</f>
        <v>0</v>
      </c>
      <c r="HR24" s="151">
        <f t="shared" ref="HR24:HR26" si="485">IF(HL24=0,0,1)</f>
        <v>0</v>
      </c>
      <c r="HS24" s="151" t="e">
        <f t="shared" ref="HS24:HS26" si="486">PRODUCT(HN24:HR24)</f>
        <v>#N/A</v>
      </c>
      <c r="HT24" s="157">
        <f t="shared" ref="HT24:HT27" si="487">ROUND(HL24,0)</f>
        <v>0</v>
      </c>
      <c r="HU24" s="153">
        <f t="shared" ref="HU24:HU27" si="488">HL24-HT24</f>
        <v>0</v>
      </c>
      <c r="HX24" s="288"/>
      <c r="HY24" s="293"/>
      <c r="HZ24" s="295"/>
      <c r="IA24" s="295"/>
      <c r="IB24" s="765"/>
      <c r="IC24" s="766"/>
      <c r="ID24" s="785"/>
      <c r="IE24" s="88" t="e">
        <f>IF(EXACT(VLOOKUP(HX24,OFERTA_0,2,FALSE),HY24),1,0)</f>
        <v>#N/A</v>
      </c>
      <c r="IF24" s="88" t="e">
        <f>IF(EXACT(VLOOKUP(HX24,OFERTA_0,3,FALSE),HZ24),1,0)</f>
        <v>#N/A</v>
      </c>
      <c r="IG24" s="151" t="e">
        <f>IF(EXACT(VLOOKUP(HX24,OFERTA_0,4,FALSE),IA24),1,0)</f>
        <v>#N/A</v>
      </c>
      <c r="IH24" s="151">
        <f t="shared" ref="IH24:IH26" si="489">IF(IB24=0,0,1)</f>
        <v>0</v>
      </c>
      <c r="II24" s="151">
        <f t="shared" ref="II24:II26" si="490">IF(IC24=0,0,1)</f>
        <v>0</v>
      </c>
      <c r="IJ24" s="151" t="e">
        <f t="shared" ref="IJ24:IJ26" si="491">PRODUCT(IE24:II24)</f>
        <v>#N/A</v>
      </c>
      <c r="IK24" s="157">
        <f t="shared" ref="IK24:IK27" si="492">ROUND(IC24,0)</f>
        <v>0</v>
      </c>
      <c r="IL24" s="153">
        <f t="shared" ref="IL24:IL27" si="493">IC24-IK24</f>
        <v>0</v>
      </c>
      <c r="IO24" s="288"/>
      <c r="IP24" s="293"/>
      <c r="IQ24" s="295"/>
      <c r="IR24" s="295"/>
      <c r="IS24" s="765"/>
      <c r="IT24" s="766"/>
      <c r="IU24" s="785"/>
      <c r="IV24" s="88" t="e">
        <f>IF(EXACT(VLOOKUP(IO24,OFERTA_0,2,FALSE),IP24),1,0)</f>
        <v>#N/A</v>
      </c>
      <c r="IW24" s="88" t="e">
        <f>IF(EXACT(VLOOKUP(IO24,OFERTA_0,3,FALSE),IQ24),1,0)</f>
        <v>#N/A</v>
      </c>
      <c r="IX24" s="151" t="e">
        <f>IF(EXACT(VLOOKUP(IO24,OFERTA_0,4,FALSE),IR24),1,0)</f>
        <v>#N/A</v>
      </c>
      <c r="IY24" s="151">
        <f t="shared" ref="IY24:IY26" si="494">IF(IS24=0,0,1)</f>
        <v>0</v>
      </c>
      <c r="IZ24" s="151">
        <f t="shared" ref="IZ24:IZ26" si="495">IF(IT24=0,0,1)</f>
        <v>0</v>
      </c>
      <c r="JA24" s="151" t="e">
        <f t="shared" ref="JA24:JA26" si="496">PRODUCT(IV24:IZ24)</f>
        <v>#N/A</v>
      </c>
      <c r="JB24" s="157">
        <f t="shared" ref="JB24:JB27" si="497">ROUND(IT24,0)</f>
        <v>0</v>
      </c>
      <c r="JC24" s="153">
        <f t="shared" ref="JC24:JC27" si="498">IT24-JB24</f>
        <v>0</v>
      </c>
      <c r="JF24" s="288"/>
      <c r="JG24" s="293"/>
      <c r="JH24" s="295"/>
      <c r="JI24" s="295"/>
      <c r="JJ24" s="765"/>
      <c r="JK24" s="766"/>
      <c r="JL24" s="785"/>
      <c r="JM24" s="88" t="e">
        <f>IF(EXACT(VLOOKUP(JF24,OFERTA_0,2,FALSE),JG24),1,0)</f>
        <v>#N/A</v>
      </c>
      <c r="JN24" s="88" t="e">
        <f>IF(EXACT(VLOOKUP(JF24,OFERTA_0,3,FALSE),JH24),1,0)</f>
        <v>#N/A</v>
      </c>
      <c r="JO24" s="151" t="e">
        <f>IF(EXACT(VLOOKUP(JF24,OFERTA_0,4,FALSE),JI24),1,0)</f>
        <v>#N/A</v>
      </c>
      <c r="JP24" s="151">
        <f t="shared" ref="JP24:JP26" si="499">IF(JJ24=0,0,1)</f>
        <v>0</v>
      </c>
      <c r="JQ24" s="151">
        <f t="shared" ref="JQ24:JQ26" si="500">IF(JK24=0,0,1)</f>
        <v>0</v>
      </c>
      <c r="JR24" s="151" t="e">
        <f t="shared" ref="JR24:JR26" si="501">PRODUCT(JM24:JQ24)</f>
        <v>#N/A</v>
      </c>
      <c r="JS24" s="157">
        <f t="shared" ref="JS24:JS27" si="502">ROUND(JK24,0)</f>
        <v>0</v>
      </c>
      <c r="JT24" s="153">
        <f t="shared" ref="JT24:JT27" si="503">JK24-JS24</f>
        <v>0</v>
      </c>
      <c r="JW24" s="288"/>
      <c r="JX24" s="293"/>
      <c r="JY24" s="295"/>
      <c r="JZ24" s="295"/>
      <c r="KA24" s="765"/>
      <c r="KB24" s="766"/>
      <c r="KC24" s="785"/>
      <c r="KD24" s="88" t="e">
        <f>IF(EXACT(VLOOKUP(JW24,OFERTA_0,2,FALSE),JX24),1,0)</f>
        <v>#N/A</v>
      </c>
      <c r="KE24" s="88" t="e">
        <f>IF(EXACT(VLOOKUP(JW24,OFERTA_0,3,FALSE),JY24),1,0)</f>
        <v>#N/A</v>
      </c>
      <c r="KF24" s="151" t="e">
        <f>IF(EXACT(VLOOKUP(JW24,OFERTA_0,4,FALSE),JZ24),1,0)</f>
        <v>#N/A</v>
      </c>
      <c r="KG24" s="151">
        <f t="shared" ref="KG24:KG26" si="504">IF(KA24=0,0,1)</f>
        <v>0</v>
      </c>
      <c r="KH24" s="151">
        <f t="shared" ref="KH24:KH26" si="505">IF(KB24=0,0,1)</f>
        <v>0</v>
      </c>
      <c r="KI24" s="151" t="e">
        <f t="shared" ref="KI24:KI26" si="506">PRODUCT(KD24:KH24)</f>
        <v>#N/A</v>
      </c>
      <c r="KJ24" s="157">
        <f t="shared" ref="KJ24:KJ27" si="507">ROUND(KB24,0)</f>
        <v>0</v>
      </c>
      <c r="KK24" s="153">
        <f t="shared" ref="KK24:KK27" si="508">KB24-KJ24</f>
        <v>0</v>
      </c>
      <c r="KN24" s="288"/>
      <c r="KO24" s="293"/>
      <c r="KP24" s="295"/>
      <c r="KQ24" s="295"/>
      <c r="KR24" s="765"/>
      <c r="KS24" s="766"/>
      <c r="KT24" s="785"/>
      <c r="KU24" s="88" t="e">
        <f>IF(EXACT(VLOOKUP(KN24,OFERTA_0,2,FALSE),KO24),1,0)</f>
        <v>#N/A</v>
      </c>
      <c r="KV24" s="88" t="e">
        <f>IF(EXACT(VLOOKUP(KN24,OFERTA_0,3,FALSE),KP24),1,0)</f>
        <v>#N/A</v>
      </c>
      <c r="KW24" s="151" t="e">
        <f>IF(EXACT(VLOOKUP(KN24,OFERTA_0,4,FALSE),KQ24),1,0)</f>
        <v>#N/A</v>
      </c>
      <c r="KX24" s="151">
        <f t="shared" ref="KX24:KX26" si="509">IF(KR24=0,0,1)</f>
        <v>0</v>
      </c>
      <c r="KY24" s="151">
        <f t="shared" ref="KY24:KY26" si="510">IF(KS24=0,0,1)</f>
        <v>0</v>
      </c>
      <c r="KZ24" s="151" t="e">
        <f t="shared" ref="KZ24:KZ26" si="511">PRODUCT(KU24:KY24)</f>
        <v>#N/A</v>
      </c>
      <c r="LA24" s="157">
        <f t="shared" ref="LA24:LA27" si="512">ROUND(KS24,0)</f>
        <v>0</v>
      </c>
      <c r="LB24" s="153">
        <f t="shared" ref="LB24:LB27" si="513">KS24-LA24</f>
        <v>0</v>
      </c>
      <c r="LE24" s="288"/>
      <c r="LF24" s="293"/>
      <c r="LG24" s="295"/>
      <c r="LH24" s="295"/>
      <c r="LI24" s="765"/>
      <c r="LJ24" s="766"/>
      <c r="LK24" s="785"/>
      <c r="LL24" s="88" t="e">
        <f>IF(EXACT(VLOOKUP(LE24,OFERTA_0,2,FALSE),LF24),1,0)</f>
        <v>#N/A</v>
      </c>
      <c r="LM24" s="88" t="e">
        <f>IF(EXACT(VLOOKUP(LE24,OFERTA_0,3,FALSE),LG24),1,0)</f>
        <v>#N/A</v>
      </c>
      <c r="LN24" s="151" t="e">
        <f>IF(EXACT(VLOOKUP(LE24,OFERTA_0,4,FALSE),LH24),1,0)</f>
        <v>#N/A</v>
      </c>
      <c r="LO24" s="151">
        <f t="shared" ref="LO24:LO26" si="514">IF(LI24=0,0,1)</f>
        <v>0</v>
      </c>
      <c r="LP24" s="151">
        <f t="shared" ref="LP24:LP26" si="515">IF(LJ24=0,0,1)</f>
        <v>0</v>
      </c>
      <c r="LQ24" s="151" t="e">
        <f t="shared" ref="LQ24:LQ26" si="516">PRODUCT(LL24:LP24)</f>
        <v>#N/A</v>
      </c>
      <c r="LR24" s="157">
        <f t="shared" ref="LR24:LR27" si="517">ROUND(LJ24,0)</f>
        <v>0</v>
      </c>
      <c r="LS24" s="153">
        <f t="shared" ref="LS24:LS27" si="518">LJ24-LR24</f>
        <v>0</v>
      </c>
      <c r="LV24" s="288"/>
      <c r="LW24" s="293"/>
      <c r="LX24" s="295"/>
      <c r="LY24" s="295"/>
      <c r="LZ24" s="765"/>
      <c r="MA24" s="766"/>
      <c r="MB24" s="785"/>
      <c r="MC24" s="88" t="e">
        <f>IF(EXACT(VLOOKUP(LV24,OFERTA_0,2,FALSE),LW24),1,0)</f>
        <v>#N/A</v>
      </c>
      <c r="MD24" s="88" t="e">
        <f>IF(EXACT(VLOOKUP(LV24,OFERTA_0,3,FALSE),LX24),1,0)</f>
        <v>#N/A</v>
      </c>
      <c r="ME24" s="151" t="e">
        <f>IF(EXACT(VLOOKUP(LV24,OFERTA_0,4,FALSE),LY24),1,0)</f>
        <v>#N/A</v>
      </c>
      <c r="MF24" s="151">
        <f t="shared" ref="MF24:MF26" si="519">IF(LZ24=0,0,1)</f>
        <v>0</v>
      </c>
      <c r="MG24" s="151">
        <f t="shared" ref="MG24:MG26" si="520">IF(MA24=0,0,1)</f>
        <v>0</v>
      </c>
      <c r="MH24" s="151" t="e">
        <f t="shared" ref="MH24:MH26" si="521">PRODUCT(MC24:MG24)</f>
        <v>#N/A</v>
      </c>
      <c r="MI24" s="157">
        <f t="shared" ref="MI24:MI27" si="522">ROUND(MA24,0)</f>
        <v>0</v>
      </c>
      <c r="MJ24" s="153">
        <f t="shared" ref="MJ24:MJ27" si="523">MA24-MI24</f>
        <v>0</v>
      </c>
      <c r="MM24" s="803"/>
      <c r="MN24" s="804"/>
      <c r="MO24" s="809"/>
      <c r="MP24" s="806"/>
      <c r="MQ24" s="783"/>
      <c r="MR24" s="784"/>
      <c r="MS24" s="784"/>
      <c r="MT24" s="88" t="e">
        <f>IF(EXACT(VLOOKUP(MM24,OFERTA_0,2,FALSE),MN24),1,0)</f>
        <v>#N/A</v>
      </c>
      <c r="MU24" s="88" t="e">
        <f>IF(EXACT(VLOOKUP(MM24,OFERTA_0,3,FALSE),MO24),1,0)</f>
        <v>#N/A</v>
      </c>
      <c r="MV24" s="151" t="e">
        <f>IF(EXACT(VLOOKUP(MM24,OFERTA_0,4,FALSE),MP24),1,0)</f>
        <v>#N/A</v>
      </c>
      <c r="MW24" s="151">
        <f t="shared" ref="MW24:MW27" si="524">IF(MQ24=0,0,1)</f>
        <v>0</v>
      </c>
      <c r="MX24" s="151">
        <f t="shared" ref="MX24:MX27" si="525">IF(MR24=0,0,1)</f>
        <v>0</v>
      </c>
      <c r="MY24" s="151" t="e">
        <f t="shared" ref="MY24:MY27" si="526">PRODUCT(MT24:MX24)</f>
        <v>#N/A</v>
      </c>
      <c r="MZ24" s="157">
        <f t="shared" ref="MZ24:MZ27" si="527">ROUND(MR24,0)</f>
        <v>0</v>
      </c>
      <c r="NA24" s="153">
        <f t="shared" ref="NA24:NA27" si="528">MR24-MZ24</f>
        <v>0</v>
      </c>
      <c r="ND24" s="803"/>
      <c r="NE24" s="804"/>
      <c r="NF24" s="809"/>
      <c r="NG24" s="806"/>
      <c r="NH24" s="783"/>
      <c r="NI24" s="784"/>
      <c r="NJ24" s="784"/>
      <c r="NK24" s="88" t="e">
        <f>IF(EXACT(VLOOKUP(ND24,OFERTA_0,2,FALSE),NE24),1,0)</f>
        <v>#N/A</v>
      </c>
      <c r="NL24" s="88" t="e">
        <f>IF(EXACT(VLOOKUP(ND24,OFERTA_0,3,FALSE),NF24),1,0)</f>
        <v>#N/A</v>
      </c>
      <c r="NM24" s="151" t="e">
        <f>IF(EXACT(VLOOKUP(ND24,OFERTA_0,4,FALSE),NG24),1,0)</f>
        <v>#N/A</v>
      </c>
      <c r="NN24" s="151">
        <f t="shared" ref="NN24:NN27" si="529">IF(NH24=0,0,1)</f>
        <v>0</v>
      </c>
      <c r="NO24" s="151">
        <f t="shared" ref="NO24:NO27" si="530">IF(NI24=0,0,1)</f>
        <v>0</v>
      </c>
      <c r="NP24" s="151" t="e">
        <f t="shared" ref="NP24:NP27" si="531">PRODUCT(NK24:NO24)</f>
        <v>#N/A</v>
      </c>
      <c r="NQ24" s="157">
        <f t="shared" ref="NQ24:NQ27" si="532">ROUND(NI24,0)</f>
        <v>0</v>
      </c>
      <c r="NR24" s="153">
        <f t="shared" ref="NR24:NR27" si="533">NI24-NQ24</f>
        <v>0</v>
      </c>
      <c r="NU24" s="803"/>
      <c r="NV24" s="804"/>
      <c r="NW24" s="809"/>
      <c r="NX24" s="806"/>
      <c r="NY24" s="783"/>
      <c r="NZ24" s="784"/>
      <c r="OA24" s="784"/>
      <c r="OB24" s="88" t="e">
        <f>IF(EXACT(VLOOKUP(NU24,OFERTA_0,2,FALSE),NV24),1,0)</f>
        <v>#N/A</v>
      </c>
      <c r="OC24" s="88" t="e">
        <f>IF(EXACT(VLOOKUP(NU24,OFERTA_0,3,FALSE),NW24),1,0)</f>
        <v>#N/A</v>
      </c>
      <c r="OD24" s="151" t="e">
        <f>IF(EXACT(VLOOKUP(NU24,OFERTA_0,4,FALSE),NX24),1,0)</f>
        <v>#N/A</v>
      </c>
      <c r="OE24" s="151">
        <f t="shared" ref="OE24:OE27" si="534">IF(NY24=0,0,1)</f>
        <v>0</v>
      </c>
      <c r="OF24" s="151">
        <f t="shared" ref="OF24:OF27" si="535">IF(NZ24=0,0,1)</f>
        <v>0</v>
      </c>
      <c r="OG24" s="151" t="e">
        <f t="shared" ref="OG24:OG27" si="536">PRODUCT(OB24:OF24)</f>
        <v>#N/A</v>
      </c>
      <c r="OH24" s="157">
        <f t="shared" ref="OH24:OH27" si="537">ROUND(NZ24,0)</f>
        <v>0</v>
      </c>
      <c r="OI24" s="153">
        <f t="shared" ref="OI24:OI27" si="538">NZ24-OH24</f>
        <v>0</v>
      </c>
      <c r="OL24" s="803"/>
      <c r="OM24" s="804"/>
      <c r="ON24" s="809"/>
      <c r="OO24" s="806"/>
      <c r="OP24" s="783"/>
      <c r="OQ24" s="784"/>
      <c r="OR24" s="784"/>
      <c r="OS24" s="88" t="e">
        <f>IF(EXACT(VLOOKUP(OL24,OFERTA_0,2,FALSE),OM24),1,0)</f>
        <v>#N/A</v>
      </c>
      <c r="OT24" s="88" t="e">
        <f>IF(EXACT(VLOOKUP(OL24,OFERTA_0,3,FALSE),ON24),1,0)</f>
        <v>#N/A</v>
      </c>
      <c r="OU24" s="151" t="e">
        <f>IF(EXACT(VLOOKUP(OL24,OFERTA_0,4,FALSE),OO24),1,0)</f>
        <v>#N/A</v>
      </c>
      <c r="OV24" s="151">
        <f t="shared" ref="OV24:OV27" si="539">IF(OP24=0,0,1)</f>
        <v>0</v>
      </c>
      <c r="OW24" s="151">
        <f t="shared" ref="OW24:OW27" si="540">IF(OQ24=0,0,1)</f>
        <v>0</v>
      </c>
      <c r="OX24" s="151" t="e">
        <f t="shared" ref="OX24:OX27" si="541">PRODUCT(OS24:OW24)</f>
        <v>#N/A</v>
      </c>
      <c r="OY24" s="157">
        <f t="shared" ref="OY24:OY27" si="542">ROUND(OQ24,0)</f>
        <v>0</v>
      </c>
      <c r="OZ24" s="153">
        <f t="shared" ref="OZ24:OZ27" si="543">OQ24-OY24</f>
        <v>0</v>
      </c>
      <c r="PC24" s="803"/>
      <c r="PD24" s="804"/>
      <c r="PE24" s="809"/>
      <c r="PF24" s="806"/>
      <c r="PG24" s="783"/>
      <c r="PH24" s="784"/>
      <c r="PI24" s="784"/>
      <c r="PJ24" s="88" t="e">
        <f>IF(EXACT(VLOOKUP(PC24,OFERTA_0,2,FALSE),PD24),1,0)</f>
        <v>#N/A</v>
      </c>
      <c r="PK24" s="88" t="e">
        <f>IF(EXACT(VLOOKUP(PC24,OFERTA_0,3,FALSE),PE24),1,0)</f>
        <v>#N/A</v>
      </c>
      <c r="PL24" s="151" t="e">
        <f>IF(EXACT(VLOOKUP(PC24,OFERTA_0,4,FALSE),PF24),1,0)</f>
        <v>#N/A</v>
      </c>
      <c r="PM24" s="151">
        <f t="shared" ref="PM24:PM27" si="544">IF(PG24=0,0,1)</f>
        <v>0</v>
      </c>
      <c r="PN24" s="151">
        <f t="shared" ref="PN24:PN27" si="545">IF(PH24=0,0,1)</f>
        <v>0</v>
      </c>
      <c r="PO24" s="151" t="e">
        <f t="shared" ref="PO24:PO27" si="546">PRODUCT(PJ24:PN24)</f>
        <v>#N/A</v>
      </c>
      <c r="PP24" s="157">
        <f t="shared" ref="PP24:PP27" si="547">ROUND(PH24,0)</f>
        <v>0</v>
      </c>
      <c r="PQ24" s="153">
        <f t="shared" ref="PQ24:PQ27" si="548">PH24-PP24</f>
        <v>0</v>
      </c>
      <c r="PT24" s="803"/>
      <c r="PU24" s="804"/>
      <c r="PV24" s="809"/>
      <c r="PW24" s="806"/>
      <c r="PX24" s="783"/>
      <c r="PY24" s="784"/>
      <c r="PZ24" s="784"/>
      <c r="QA24" s="88" t="e">
        <f>IF(EXACT(VLOOKUP(PT24,OFERTA_0,2,FALSE),PU24),1,0)</f>
        <v>#N/A</v>
      </c>
      <c r="QB24" s="88" t="e">
        <f>IF(EXACT(VLOOKUP(PT24,OFERTA_0,3,FALSE),PV24),1,0)</f>
        <v>#N/A</v>
      </c>
      <c r="QC24" s="151" t="e">
        <f>IF(EXACT(VLOOKUP(PT24,OFERTA_0,4,FALSE),PW24),1,0)</f>
        <v>#N/A</v>
      </c>
      <c r="QD24" s="151">
        <f t="shared" ref="QD24:QD27" si="549">IF(PX24=0,0,1)</f>
        <v>0</v>
      </c>
      <c r="QE24" s="151">
        <f t="shared" ref="QE24:QE27" si="550">IF(PY24=0,0,1)</f>
        <v>0</v>
      </c>
      <c r="QF24" s="151" t="e">
        <f t="shared" ref="QF24:QF27" si="551">PRODUCT(QA24:QE24)</f>
        <v>#N/A</v>
      </c>
      <c r="QG24" s="157">
        <f t="shared" ref="QG24:QG27" si="552">ROUND(PY24,0)</f>
        <v>0</v>
      </c>
      <c r="QH24" s="153">
        <f t="shared" ref="QH24:QH27" si="553">PY24-QG24</f>
        <v>0</v>
      </c>
      <c r="QK24" s="803"/>
      <c r="QL24" s="804"/>
      <c r="QM24" s="809"/>
      <c r="QN24" s="806"/>
      <c r="QO24" s="783"/>
      <c r="QP24" s="784"/>
      <c r="QQ24" s="784"/>
      <c r="QR24" s="88" t="e">
        <f>IF(EXACT(VLOOKUP(QK24,OFERTA_0,2,FALSE),QL24),1,0)</f>
        <v>#N/A</v>
      </c>
      <c r="QS24" s="88" t="e">
        <f>IF(EXACT(VLOOKUP(QK24,OFERTA_0,3,FALSE),QM24),1,0)</f>
        <v>#N/A</v>
      </c>
      <c r="QT24" s="151" t="e">
        <f>IF(EXACT(VLOOKUP(QK24,OFERTA_0,4,FALSE),QN24),1,0)</f>
        <v>#N/A</v>
      </c>
      <c r="QU24" s="151">
        <f t="shared" ref="QU24:QU27" si="554">IF(QO24=0,0,1)</f>
        <v>0</v>
      </c>
      <c r="QV24" s="151">
        <f t="shared" ref="QV24:QV27" si="555">IF(QP24=0,0,1)</f>
        <v>0</v>
      </c>
      <c r="QW24" s="151" t="e">
        <f t="shared" ref="QW24:QW27" si="556">PRODUCT(QR24:QV24)</f>
        <v>#N/A</v>
      </c>
      <c r="QX24" s="157">
        <f t="shared" ref="QX24:QX27" si="557">ROUND(QP24,0)</f>
        <v>0</v>
      </c>
      <c r="QY24" s="153">
        <f t="shared" ref="QY24:QY27" si="558">QP24-QX24</f>
        <v>0</v>
      </c>
      <c r="RB24" s="803"/>
      <c r="RC24" s="804"/>
      <c r="RD24" s="809"/>
      <c r="RE24" s="806"/>
      <c r="RF24" s="783"/>
      <c r="RG24" s="784"/>
      <c r="RH24" s="784"/>
      <c r="RI24" s="88" t="e">
        <f>IF(EXACT(VLOOKUP(RB24,OFERTA_0,2,FALSE),RC24),1,0)</f>
        <v>#N/A</v>
      </c>
      <c r="RJ24" s="88" t="e">
        <f>IF(EXACT(VLOOKUP(RB24,OFERTA_0,3,FALSE),RD24),1,0)</f>
        <v>#N/A</v>
      </c>
      <c r="RK24" s="151" t="e">
        <f>IF(EXACT(VLOOKUP(RB24,OFERTA_0,4,FALSE),RE24),1,0)</f>
        <v>#N/A</v>
      </c>
      <c r="RL24" s="151">
        <f t="shared" ref="RL24:RL27" si="559">IF(RF24=0,0,1)</f>
        <v>0</v>
      </c>
      <c r="RM24" s="151">
        <f t="shared" ref="RM24:RM27" si="560">IF(RG24=0,0,1)</f>
        <v>0</v>
      </c>
      <c r="RN24" s="151" t="e">
        <f t="shared" ref="RN24:RN27" si="561">PRODUCT(RI24:RM24)</f>
        <v>#N/A</v>
      </c>
      <c r="RO24" s="157">
        <f t="shared" ref="RO24:RO27" si="562">ROUND(RG24,0)</f>
        <v>0</v>
      </c>
      <c r="RP24" s="153">
        <f t="shared" ref="RP24:RP27" si="563">RG24-RO24</f>
        <v>0</v>
      </c>
      <c r="RS24" s="803"/>
      <c r="RT24" s="804"/>
      <c r="RU24" s="809"/>
      <c r="RV24" s="806"/>
      <c r="RW24" s="783"/>
      <c r="RX24" s="784"/>
      <c r="RY24" s="784"/>
      <c r="RZ24" s="88" t="e">
        <f>IF(EXACT(VLOOKUP(RS24,OFERTA_0,2,FALSE),RT24),1,0)</f>
        <v>#N/A</v>
      </c>
      <c r="SA24" s="88" t="e">
        <f>IF(EXACT(VLOOKUP(RS24,OFERTA_0,3,FALSE),RU24),1,0)</f>
        <v>#N/A</v>
      </c>
      <c r="SB24" s="151" t="e">
        <f>IF(EXACT(VLOOKUP(RS24,OFERTA_0,4,FALSE),RV24),1,0)</f>
        <v>#N/A</v>
      </c>
      <c r="SC24" s="151">
        <f t="shared" ref="SC24:SC27" si="564">IF(RW24=0,0,1)</f>
        <v>0</v>
      </c>
      <c r="SD24" s="151">
        <f t="shared" ref="SD24:SD27" si="565">IF(RX24=0,0,1)</f>
        <v>0</v>
      </c>
      <c r="SE24" s="151" t="e">
        <f t="shared" ref="SE24:SE27" si="566">PRODUCT(RZ24:SD24)</f>
        <v>#N/A</v>
      </c>
      <c r="SF24" s="157">
        <f t="shared" ref="SF24:SF27" si="567">ROUND(RX24,0)</f>
        <v>0</v>
      </c>
      <c r="SG24" s="153">
        <f t="shared" ref="SG24:SG27" si="568">RX24-SF24</f>
        <v>0</v>
      </c>
      <c r="SJ24" s="803"/>
      <c r="SK24" s="804"/>
      <c r="SL24" s="809"/>
      <c r="SM24" s="806"/>
      <c r="SN24" s="783"/>
      <c r="SO24" s="784"/>
      <c r="SP24" s="784"/>
      <c r="SQ24" s="88" t="e">
        <f>IF(EXACT(VLOOKUP(SJ24,OFERTA_0,2,FALSE),SK24),1,0)</f>
        <v>#N/A</v>
      </c>
      <c r="SR24" s="88" t="e">
        <f>IF(EXACT(VLOOKUP(SJ24,OFERTA_0,3,FALSE),SL24),1,0)</f>
        <v>#N/A</v>
      </c>
      <c r="SS24" s="151" t="e">
        <f>IF(EXACT(VLOOKUP(SJ24,OFERTA_0,4,FALSE),SM24),1,0)</f>
        <v>#N/A</v>
      </c>
      <c r="ST24" s="151">
        <f t="shared" ref="ST24:ST27" si="569">IF(SN24=0,0,1)</f>
        <v>0</v>
      </c>
      <c r="SU24" s="151">
        <f t="shared" ref="SU24:SU27" si="570">IF(SO24=0,0,1)</f>
        <v>0</v>
      </c>
      <c r="SV24" s="151" t="e">
        <f t="shared" ref="SV24:SV27" si="571">PRODUCT(SQ24:SU24)</f>
        <v>#N/A</v>
      </c>
      <c r="SW24" s="157">
        <f t="shared" ref="SW24:SW27" si="572">ROUND(SO24,0)</f>
        <v>0</v>
      </c>
      <c r="SX24" s="153">
        <f t="shared" ref="SX24:SX27" si="573">SO24-SW24</f>
        <v>0</v>
      </c>
    </row>
    <row r="25" spans="2:518" ht="43.5" customHeight="1" thickTop="1" thickBot="1">
      <c r="B25" s="288" t="s">
        <v>279</v>
      </c>
      <c r="C25" s="293" t="s">
        <v>313</v>
      </c>
      <c r="D25" s="295" t="s">
        <v>136</v>
      </c>
      <c r="E25" s="295">
        <v>11</v>
      </c>
      <c r="F25" s="765">
        <v>0</v>
      </c>
      <c r="G25" s="766">
        <v>0</v>
      </c>
      <c r="H25" s="785"/>
      <c r="K25" s="288" t="s">
        <v>279</v>
      </c>
      <c r="L25" s="293" t="s">
        <v>313</v>
      </c>
      <c r="M25" s="295" t="s">
        <v>136</v>
      </c>
      <c r="N25" s="295">
        <v>11</v>
      </c>
      <c r="O25" s="765">
        <v>133899</v>
      </c>
      <c r="P25" s="766">
        <f t="shared" si="0"/>
        <v>1472889</v>
      </c>
      <c r="Q25" s="785"/>
      <c r="R25" s="88">
        <f t="shared" si="1"/>
        <v>1</v>
      </c>
      <c r="S25" s="88">
        <f t="shared" si="2"/>
        <v>1</v>
      </c>
      <c r="T25" s="151">
        <f t="shared" si="3"/>
        <v>1</v>
      </c>
      <c r="U25" s="151">
        <f t="shared" si="169"/>
        <v>1</v>
      </c>
      <c r="V25" s="151">
        <f t="shared" si="170"/>
        <v>1</v>
      </c>
      <c r="W25" s="151">
        <f t="shared" si="171"/>
        <v>1</v>
      </c>
      <c r="X25" s="157">
        <f t="shared" si="172"/>
        <v>1472889</v>
      </c>
      <c r="Y25" s="153">
        <f t="shared" si="173"/>
        <v>0</v>
      </c>
      <c r="Z25" s="101"/>
      <c r="AA25" s="101"/>
      <c r="AB25" s="786" t="s">
        <v>279</v>
      </c>
      <c r="AC25" s="787" t="s">
        <v>313</v>
      </c>
      <c r="AD25" s="788" t="s">
        <v>136</v>
      </c>
      <c r="AE25" s="788">
        <v>11</v>
      </c>
      <c r="AF25" s="789">
        <v>184442.19999999998</v>
      </c>
      <c r="AG25" s="790">
        <f t="shared" si="9"/>
        <v>2028864.1999999997</v>
      </c>
      <c r="AH25" s="785"/>
      <c r="AI25" s="88">
        <f t="shared" si="10"/>
        <v>1</v>
      </c>
      <c r="AJ25" s="88">
        <f t="shared" si="11"/>
        <v>1</v>
      </c>
      <c r="AK25" s="151">
        <f t="shared" si="12"/>
        <v>1</v>
      </c>
      <c r="AL25" s="151">
        <f t="shared" si="174"/>
        <v>1</v>
      </c>
      <c r="AM25" s="151">
        <f t="shared" si="175"/>
        <v>1</v>
      </c>
      <c r="AN25" s="151">
        <f t="shared" si="176"/>
        <v>1</v>
      </c>
      <c r="AO25" s="157">
        <f t="shared" si="177"/>
        <v>2028864</v>
      </c>
      <c r="AP25" s="153">
        <f t="shared" si="178"/>
        <v>0.19999999972060323</v>
      </c>
      <c r="AQ25" s="101"/>
      <c r="AR25" s="101"/>
      <c r="AS25" s="288" t="s">
        <v>279</v>
      </c>
      <c r="AT25" s="293" t="s">
        <v>313</v>
      </c>
      <c r="AU25" s="295" t="s">
        <v>136</v>
      </c>
      <c r="AV25" s="295">
        <v>11</v>
      </c>
      <c r="AW25" s="765">
        <v>167622</v>
      </c>
      <c r="AX25" s="766">
        <f t="shared" si="18"/>
        <v>1843842</v>
      </c>
      <c r="AY25" s="785"/>
      <c r="AZ25" s="88">
        <f t="shared" si="19"/>
        <v>1</v>
      </c>
      <c r="BA25" s="88">
        <f t="shared" si="20"/>
        <v>1</v>
      </c>
      <c r="BB25" s="151">
        <f t="shared" si="21"/>
        <v>1</v>
      </c>
      <c r="BC25" s="151">
        <f t="shared" si="179"/>
        <v>1</v>
      </c>
      <c r="BD25" s="151">
        <f t="shared" si="180"/>
        <v>1</v>
      </c>
      <c r="BE25" s="151">
        <f t="shared" si="181"/>
        <v>1</v>
      </c>
      <c r="BF25" s="157">
        <f t="shared" si="182"/>
        <v>1843842</v>
      </c>
      <c r="BG25" s="153">
        <f t="shared" si="183"/>
        <v>0</v>
      </c>
      <c r="BJ25" s="288" t="s">
        <v>279</v>
      </c>
      <c r="BK25" s="293" t="s">
        <v>313</v>
      </c>
      <c r="BL25" s="295" t="s">
        <v>136</v>
      </c>
      <c r="BM25" s="295">
        <v>11</v>
      </c>
      <c r="BN25" s="765">
        <v>170094</v>
      </c>
      <c r="BO25" s="766">
        <f t="shared" si="27"/>
        <v>1871034</v>
      </c>
      <c r="BP25" s="785"/>
      <c r="BQ25" s="88">
        <f t="shared" si="28"/>
        <v>1</v>
      </c>
      <c r="BR25" s="88">
        <f t="shared" si="29"/>
        <v>1</v>
      </c>
      <c r="BS25" s="151">
        <f t="shared" si="30"/>
        <v>1</v>
      </c>
      <c r="BT25" s="151">
        <f t="shared" si="184"/>
        <v>1</v>
      </c>
      <c r="BU25" s="151">
        <f t="shared" si="185"/>
        <v>1</v>
      </c>
      <c r="BV25" s="151">
        <f t="shared" si="186"/>
        <v>1</v>
      </c>
      <c r="BW25" s="157">
        <f t="shared" si="187"/>
        <v>1871034</v>
      </c>
      <c r="BX25" s="153">
        <f t="shared" si="188"/>
        <v>0</v>
      </c>
      <c r="CA25" s="808">
        <v>40544</v>
      </c>
      <c r="CB25" s="793" t="s">
        <v>441</v>
      </c>
      <c r="CC25" s="775" t="s">
        <v>423</v>
      </c>
      <c r="CD25" s="807">
        <v>11</v>
      </c>
      <c r="CE25" s="800">
        <v>97774</v>
      </c>
      <c r="CF25" s="778">
        <v>1075519</v>
      </c>
      <c r="CG25" s="802"/>
      <c r="CH25" s="88" t="e">
        <f t="shared" si="36"/>
        <v>#N/A</v>
      </c>
      <c r="CI25" s="88" t="e">
        <f t="shared" si="37"/>
        <v>#N/A</v>
      </c>
      <c r="CJ25" s="151" t="e">
        <f t="shared" si="38"/>
        <v>#N/A</v>
      </c>
      <c r="CK25" s="151">
        <f t="shared" si="444"/>
        <v>1</v>
      </c>
      <c r="CL25" s="151">
        <f t="shared" si="445"/>
        <v>1</v>
      </c>
      <c r="CM25" s="151" t="e">
        <f t="shared" si="446"/>
        <v>#N/A</v>
      </c>
      <c r="CN25" s="157">
        <f t="shared" si="447"/>
        <v>1075519</v>
      </c>
      <c r="CO25" s="153">
        <f t="shared" si="448"/>
        <v>0</v>
      </c>
      <c r="CR25" s="288"/>
      <c r="CS25" s="293"/>
      <c r="CT25" s="295"/>
      <c r="CU25" s="295"/>
      <c r="CV25" s="765"/>
      <c r="CW25" s="766"/>
      <c r="CX25" s="785"/>
      <c r="CY25" s="88" t="e">
        <f>IF(EXACT(VLOOKUP(CR25,OFERTA_0,2,FALSE),CS25),1,0)</f>
        <v>#N/A</v>
      </c>
      <c r="CZ25" s="88" t="e">
        <f>IF(EXACT(VLOOKUP(CR25,OFERTA_0,3,FALSE),CT25),1,0)</f>
        <v>#N/A</v>
      </c>
      <c r="DA25" s="151" t="e">
        <f>IF(EXACT(VLOOKUP(CR25,OFERTA_0,4,FALSE),CU25),1,0)</f>
        <v>#N/A</v>
      </c>
      <c r="DB25" s="151">
        <f t="shared" si="449"/>
        <v>0</v>
      </c>
      <c r="DC25" s="151">
        <f t="shared" si="450"/>
        <v>0</v>
      </c>
      <c r="DD25" s="151" t="e">
        <f t="shared" si="451"/>
        <v>#N/A</v>
      </c>
      <c r="DE25" s="157">
        <f t="shared" si="452"/>
        <v>0</v>
      </c>
      <c r="DF25" s="153">
        <f t="shared" si="453"/>
        <v>0</v>
      </c>
      <c r="DI25" s="288"/>
      <c r="DJ25" s="293"/>
      <c r="DK25" s="295"/>
      <c r="DL25" s="295"/>
      <c r="DM25" s="765"/>
      <c r="DN25" s="766"/>
      <c r="DO25" s="785"/>
      <c r="DP25" s="88" t="e">
        <f>IF(EXACT(VLOOKUP(DI25,OFERTA_0,2,FALSE),DJ25),1,0)</f>
        <v>#N/A</v>
      </c>
      <c r="DQ25" s="88" t="e">
        <f>IF(EXACT(VLOOKUP(DI25,OFERTA_0,3,FALSE),DK25),1,0)</f>
        <v>#N/A</v>
      </c>
      <c r="DR25" s="151" t="e">
        <f>IF(EXACT(VLOOKUP(DI25,OFERTA_0,4,FALSE),DL25),1,0)</f>
        <v>#N/A</v>
      </c>
      <c r="DS25" s="151">
        <f t="shared" si="454"/>
        <v>0</v>
      </c>
      <c r="DT25" s="151">
        <f t="shared" si="455"/>
        <v>0</v>
      </c>
      <c r="DU25" s="151" t="e">
        <f t="shared" si="456"/>
        <v>#N/A</v>
      </c>
      <c r="DV25" s="157">
        <f t="shared" si="457"/>
        <v>0</v>
      </c>
      <c r="DW25" s="153">
        <f t="shared" si="458"/>
        <v>0</v>
      </c>
      <c r="DZ25" s="288"/>
      <c r="EA25" s="293"/>
      <c r="EB25" s="295"/>
      <c r="EC25" s="295"/>
      <c r="ED25" s="765"/>
      <c r="EE25" s="766"/>
      <c r="EF25" s="785"/>
      <c r="EG25" s="88" t="e">
        <f>IF(EXACT(VLOOKUP(DZ25,OFERTA_0,2,FALSE),EA25),1,0)</f>
        <v>#N/A</v>
      </c>
      <c r="EH25" s="88" t="e">
        <f>IF(EXACT(VLOOKUP(DZ25,OFERTA_0,3,FALSE),EB25),1,0)</f>
        <v>#N/A</v>
      </c>
      <c r="EI25" s="151" t="e">
        <f>IF(EXACT(VLOOKUP(DZ25,OFERTA_0,4,FALSE),EC25),1,0)</f>
        <v>#N/A</v>
      </c>
      <c r="EJ25" s="151">
        <f t="shared" si="459"/>
        <v>0</v>
      </c>
      <c r="EK25" s="151">
        <f t="shared" si="460"/>
        <v>0</v>
      </c>
      <c r="EL25" s="151" t="e">
        <f t="shared" si="461"/>
        <v>#N/A</v>
      </c>
      <c r="EM25" s="157">
        <f t="shared" si="462"/>
        <v>0</v>
      </c>
      <c r="EN25" s="153">
        <f t="shared" si="463"/>
        <v>0</v>
      </c>
      <c r="EQ25" s="288"/>
      <c r="ER25" s="293"/>
      <c r="ES25" s="295"/>
      <c r="ET25" s="295"/>
      <c r="EU25" s="765"/>
      <c r="EV25" s="766"/>
      <c r="EW25" s="785"/>
      <c r="EX25" s="88" t="e">
        <f>IF(EXACT(VLOOKUP(EQ25,OFERTA_0,2,FALSE),ER25),1,0)</f>
        <v>#N/A</v>
      </c>
      <c r="EY25" s="88" t="e">
        <f>IF(EXACT(VLOOKUP(EQ25,OFERTA_0,3,FALSE),ES25),1,0)</f>
        <v>#N/A</v>
      </c>
      <c r="EZ25" s="151" t="e">
        <f>IF(EXACT(VLOOKUP(EQ25,OFERTA_0,4,FALSE),ET25),1,0)</f>
        <v>#N/A</v>
      </c>
      <c r="FA25" s="151">
        <f t="shared" si="464"/>
        <v>0</v>
      </c>
      <c r="FB25" s="151">
        <f t="shared" si="465"/>
        <v>0</v>
      </c>
      <c r="FC25" s="151" t="e">
        <f t="shared" si="466"/>
        <v>#N/A</v>
      </c>
      <c r="FD25" s="157">
        <f t="shared" si="467"/>
        <v>0</v>
      </c>
      <c r="FE25" s="153">
        <f t="shared" si="468"/>
        <v>0</v>
      </c>
      <c r="FH25" s="288"/>
      <c r="FI25" s="293"/>
      <c r="FJ25" s="295"/>
      <c r="FK25" s="295"/>
      <c r="FL25" s="765"/>
      <c r="FM25" s="766"/>
      <c r="FN25" s="785"/>
      <c r="FO25" s="88" t="e">
        <f>IF(EXACT(VLOOKUP(FH25,OFERTA_0,2,FALSE),FI25),1,0)</f>
        <v>#N/A</v>
      </c>
      <c r="FP25" s="88" t="e">
        <f>IF(EXACT(VLOOKUP(FH25,OFERTA_0,3,FALSE),FJ25),1,0)</f>
        <v>#N/A</v>
      </c>
      <c r="FQ25" s="151" t="e">
        <f>IF(EXACT(VLOOKUP(FH25,OFERTA_0,4,FALSE),FK25),1,0)</f>
        <v>#N/A</v>
      </c>
      <c r="FR25" s="151">
        <f t="shared" si="469"/>
        <v>0</v>
      </c>
      <c r="FS25" s="151">
        <f t="shared" si="470"/>
        <v>0</v>
      </c>
      <c r="FT25" s="151" t="e">
        <f t="shared" si="471"/>
        <v>#N/A</v>
      </c>
      <c r="FU25" s="157">
        <f t="shared" si="472"/>
        <v>0</v>
      </c>
      <c r="FV25" s="153">
        <f t="shared" si="473"/>
        <v>0</v>
      </c>
      <c r="FY25" s="288"/>
      <c r="FZ25" s="293"/>
      <c r="GA25" s="295"/>
      <c r="GB25" s="295"/>
      <c r="GC25" s="765"/>
      <c r="GD25" s="766"/>
      <c r="GE25" s="785"/>
      <c r="GF25" s="88" t="e">
        <f>IF(EXACT(VLOOKUP(FY25,OFERTA_0,2,FALSE),FZ25),1,0)</f>
        <v>#N/A</v>
      </c>
      <c r="GG25" s="88" t="e">
        <f>IF(EXACT(VLOOKUP(FY25,OFERTA_0,3,FALSE),GA25),1,0)</f>
        <v>#N/A</v>
      </c>
      <c r="GH25" s="151" t="e">
        <f>IF(EXACT(VLOOKUP(FY25,OFERTA_0,4,FALSE),GB25),1,0)</f>
        <v>#N/A</v>
      </c>
      <c r="GI25" s="151">
        <f t="shared" si="474"/>
        <v>0</v>
      </c>
      <c r="GJ25" s="151">
        <f t="shared" si="475"/>
        <v>0</v>
      </c>
      <c r="GK25" s="151" t="e">
        <f t="shared" si="476"/>
        <v>#N/A</v>
      </c>
      <c r="GL25" s="157">
        <f t="shared" si="477"/>
        <v>0</v>
      </c>
      <c r="GM25" s="153">
        <f t="shared" si="478"/>
        <v>0</v>
      </c>
      <c r="GP25" s="288"/>
      <c r="GQ25" s="293"/>
      <c r="GR25" s="295"/>
      <c r="GS25" s="295"/>
      <c r="GT25" s="765"/>
      <c r="GU25" s="766"/>
      <c r="GV25" s="785"/>
      <c r="GW25" s="88" t="e">
        <f>IF(EXACT(VLOOKUP(GP25,OFERTA_0,2,FALSE),GQ25),1,0)</f>
        <v>#N/A</v>
      </c>
      <c r="GX25" s="88" t="e">
        <f>IF(EXACT(VLOOKUP(GP25,OFERTA_0,3,FALSE),GR25),1,0)</f>
        <v>#N/A</v>
      </c>
      <c r="GY25" s="151" t="e">
        <f>IF(EXACT(VLOOKUP(GP25,OFERTA_0,4,FALSE),GS25),1,0)</f>
        <v>#N/A</v>
      </c>
      <c r="GZ25" s="151">
        <f t="shared" si="479"/>
        <v>0</v>
      </c>
      <c r="HA25" s="151">
        <f t="shared" si="480"/>
        <v>0</v>
      </c>
      <c r="HB25" s="151" t="e">
        <f t="shared" si="481"/>
        <v>#N/A</v>
      </c>
      <c r="HC25" s="157">
        <f t="shared" si="482"/>
        <v>0</v>
      </c>
      <c r="HD25" s="153">
        <f t="shared" si="483"/>
        <v>0</v>
      </c>
      <c r="HG25" s="288"/>
      <c r="HH25" s="293"/>
      <c r="HI25" s="295"/>
      <c r="HJ25" s="295"/>
      <c r="HK25" s="765"/>
      <c r="HL25" s="766"/>
      <c r="HM25" s="785"/>
      <c r="HN25" s="88" t="e">
        <f>IF(EXACT(VLOOKUP(HG25,OFERTA_0,2,FALSE),HH25),1,0)</f>
        <v>#N/A</v>
      </c>
      <c r="HO25" s="88" t="e">
        <f>IF(EXACT(VLOOKUP(HG25,OFERTA_0,3,FALSE),HI25),1,0)</f>
        <v>#N/A</v>
      </c>
      <c r="HP25" s="151" t="e">
        <f>IF(EXACT(VLOOKUP(HG25,OFERTA_0,4,FALSE),HJ25),1,0)</f>
        <v>#N/A</v>
      </c>
      <c r="HQ25" s="151">
        <f t="shared" si="484"/>
        <v>0</v>
      </c>
      <c r="HR25" s="151">
        <f t="shared" si="485"/>
        <v>0</v>
      </c>
      <c r="HS25" s="151" t="e">
        <f t="shared" si="486"/>
        <v>#N/A</v>
      </c>
      <c r="HT25" s="157">
        <f t="shared" si="487"/>
        <v>0</v>
      </c>
      <c r="HU25" s="153">
        <f t="shared" si="488"/>
        <v>0</v>
      </c>
      <c r="HX25" s="288"/>
      <c r="HY25" s="293"/>
      <c r="HZ25" s="295"/>
      <c r="IA25" s="295"/>
      <c r="IB25" s="765"/>
      <c r="IC25" s="766"/>
      <c r="ID25" s="785"/>
      <c r="IE25" s="88" t="e">
        <f>IF(EXACT(VLOOKUP(HX25,OFERTA_0,2,FALSE),HY25),1,0)</f>
        <v>#N/A</v>
      </c>
      <c r="IF25" s="88" t="e">
        <f>IF(EXACT(VLOOKUP(HX25,OFERTA_0,3,FALSE),HZ25),1,0)</f>
        <v>#N/A</v>
      </c>
      <c r="IG25" s="151" t="e">
        <f>IF(EXACT(VLOOKUP(HX25,OFERTA_0,4,FALSE),IA25),1,0)</f>
        <v>#N/A</v>
      </c>
      <c r="IH25" s="151">
        <f t="shared" si="489"/>
        <v>0</v>
      </c>
      <c r="II25" s="151">
        <f t="shared" si="490"/>
        <v>0</v>
      </c>
      <c r="IJ25" s="151" t="e">
        <f t="shared" si="491"/>
        <v>#N/A</v>
      </c>
      <c r="IK25" s="157">
        <f t="shared" si="492"/>
        <v>0</v>
      </c>
      <c r="IL25" s="153">
        <f t="shared" si="493"/>
        <v>0</v>
      </c>
      <c r="IO25" s="288"/>
      <c r="IP25" s="293"/>
      <c r="IQ25" s="295"/>
      <c r="IR25" s="295"/>
      <c r="IS25" s="765"/>
      <c r="IT25" s="766"/>
      <c r="IU25" s="785"/>
      <c r="IV25" s="88" t="e">
        <f>IF(EXACT(VLOOKUP(IO25,OFERTA_0,2,FALSE),IP25),1,0)</f>
        <v>#N/A</v>
      </c>
      <c r="IW25" s="88" t="e">
        <f>IF(EXACT(VLOOKUP(IO25,OFERTA_0,3,FALSE),IQ25),1,0)</f>
        <v>#N/A</v>
      </c>
      <c r="IX25" s="151" t="e">
        <f>IF(EXACT(VLOOKUP(IO25,OFERTA_0,4,FALSE),IR25),1,0)</f>
        <v>#N/A</v>
      </c>
      <c r="IY25" s="151">
        <f t="shared" si="494"/>
        <v>0</v>
      </c>
      <c r="IZ25" s="151">
        <f t="shared" si="495"/>
        <v>0</v>
      </c>
      <c r="JA25" s="151" t="e">
        <f t="shared" si="496"/>
        <v>#N/A</v>
      </c>
      <c r="JB25" s="157">
        <f t="shared" si="497"/>
        <v>0</v>
      </c>
      <c r="JC25" s="153">
        <f t="shared" si="498"/>
        <v>0</v>
      </c>
      <c r="JF25" s="288"/>
      <c r="JG25" s="293"/>
      <c r="JH25" s="295"/>
      <c r="JI25" s="295"/>
      <c r="JJ25" s="765"/>
      <c r="JK25" s="766"/>
      <c r="JL25" s="785"/>
      <c r="JM25" s="88" t="e">
        <f>IF(EXACT(VLOOKUP(JF25,OFERTA_0,2,FALSE),JG25),1,0)</f>
        <v>#N/A</v>
      </c>
      <c r="JN25" s="88" t="e">
        <f>IF(EXACT(VLOOKUP(JF25,OFERTA_0,3,FALSE),JH25),1,0)</f>
        <v>#N/A</v>
      </c>
      <c r="JO25" s="151" t="e">
        <f>IF(EXACT(VLOOKUP(JF25,OFERTA_0,4,FALSE),JI25),1,0)</f>
        <v>#N/A</v>
      </c>
      <c r="JP25" s="151">
        <f t="shared" si="499"/>
        <v>0</v>
      </c>
      <c r="JQ25" s="151">
        <f t="shared" si="500"/>
        <v>0</v>
      </c>
      <c r="JR25" s="151" t="e">
        <f t="shared" si="501"/>
        <v>#N/A</v>
      </c>
      <c r="JS25" s="157">
        <f t="shared" si="502"/>
        <v>0</v>
      </c>
      <c r="JT25" s="153">
        <f t="shared" si="503"/>
        <v>0</v>
      </c>
      <c r="JW25" s="288"/>
      <c r="JX25" s="293"/>
      <c r="JY25" s="295"/>
      <c r="JZ25" s="295"/>
      <c r="KA25" s="765"/>
      <c r="KB25" s="766"/>
      <c r="KC25" s="785"/>
      <c r="KD25" s="88" t="e">
        <f>IF(EXACT(VLOOKUP(JW25,OFERTA_0,2,FALSE),JX25),1,0)</f>
        <v>#N/A</v>
      </c>
      <c r="KE25" s="88" t="e">
        <f>IF(EXACT(VLOOKUP(JW25,OFERTA_0,3,FALSE),JY25),1,0)</f>
        <v>#N/A</v>
      </c>
      <c r="KF25" s="151" t="e">
        <f>IF(EXACT(VLOOKUP(JW25,OFERTA_0,4,FALSE),JZ25),1,0)</f>
        <v>#N/A</v>
      </c>
      <c r="KG25" s="151">
        <f t="shared" si="504"/>
        <v>0</v>
      </c>
      <c r="KH25" s="151">
        <f t="shared" si="505"/>
        <v>0</v>
      </c>
      <c r="KI25" s="151" t="e">
        <f t="shared" si="506"/>
        <v>#N/A</v>
      </c>
      <c r="KJ25" s="157">
        <f t="shared" si="507"/>
        <v>0</v>
      </c>
      <c r="KK25" s="153">
        <f t="shared" si="508"/>
        <v>0</v>
      </c>
      <c r="KN25" s="288"/>
      <c r="KO25" s="293"/>
      <c r="KP25" s="295"/>
      <c r="KQ25" s="295"/>
      <c r="KR25" s="765"/>
      <c r="KS25" s="766"/>
      <c r="KT25" s="785"/>
      <c r="KU25" s="88" t="e">
        <f>IF(EXACT(VLOOKUP(KN25,OFERTA_0,2,FALSE),KO25),1,0)</f>
        <v>#N/A</v>
      </c>
      <c r="KV25" s="88" t="e">
        <f>IF(EXACT(VLOOKUP(KN25,OFERTA_0,3,FALSE),KP25),1,0)</f>
        <v>#N/A</v>
      </c>
      <c r="KW25" s="151" t="e">
        <f>IF(EXACT(VLOOKUP(KN25,OFERTA_0,4,FALSE),KQ25),1,0)</f>
        <v>#N/A</v>
      </c>
      <c r="KX25" s="151">
        <f t="shared" si="509"/>
        <v>0</v>
      </c>
      <c r="KY25" s="151">
        <f t="shared" si="510"/>
        <v>0</v>
      </c>
      <c r="KZ25" s="151" t="e">
        <f t="shared" si="511"/>
        <v>#N/A</v>
      </c>
      <c r="LA25" s="157">
        <f t="shared" si="512"/>
        <v>0</v>
      </c>
      <c r="LB25" s="153">
        <f t="shared" si="513"/>
        <v>0</v>
      </c>
      <c r="LE25" s="288"/>
      <c r="LF25" s="293"/>
      <c r="LG25" s="295"/>
      <c r="LH25" s="295"/>
      <c r="LI25" s="765"/>
      <c r="LJ25" s="766"/>
      <c r="LK25" s="785"/>
      <c r="LL25" s="88" t="e">
        <f>IF(EXACT(VLOOKUP(LE25,OFERTA_0,2,FALSE),LF25),1,0)</f>
        <v>#N/A</v>
      </c>
      <c r="LM25" s="88" t="e">
        <f>IF(EXACT(VLOOKUP(LE25,OFERTA_0,3,FALSE),LG25),1,0)</f>
        <v>#N/A</v>
      </c>
      <c r="LN25" s="151" t="e">
        <f>IF(EXACT(VLOOKUP(LE25,OFERTA_0,4,FALSE),LH25),1,0)</f>
        <v>#N/A</v>
      </c>
      <c r="LO25" s="151">
        <f t="shared" si="514"/>
        <v>0</v>
      </c>
      <c r="LP25" s="151">
        <f t="shared" si="515"/>
        <v>0</v>
      </c>
      <c r="LQ25" s="151" t="e">
        <f t="shared" si="516"/>
        <v>#N/A</v>
      </c>
      <c r="LR25" s="157">
        <f t="shared" si="517"/>
        <v>0</v>
      </c>
      <c r="LS25" s="153">
        <f t="shared" si="518"/>
        <v>0</v>
      </c>
      <c r="LV25" s="288"/>
      <c r="LW25" s="293"/>
      <c r="LX25" s="295"/>
      <c r="LY25" s="295"/>
      <c r="LZ25" s="765"/>
      <c r="MA25" s="766"/>
      <c r="MB25" s="785"/>
      <c r="MC25" s="88" t="e">
        <f>IF(EXACT(VLOOKUP(LV25,OFERTA_0,2,FALSE),LW25),1,0)</f>
        <v>#N/A</v>
      </c>
      <c r="MD25" s="88" t="e">
        <f>IF(EXACT(VLOOKUP(LV25,OFERTA_0,3,FALSE),LX25),1,0)</f>
        <v>#N/A</v>
      </c>
      <c r="ME25" s="151" t="e">
        <f>IF(EXACT(VLOOKUP(LV25,OFERTA_0,4,FALSE),LY25),1,0)</f>
        <v>#N/A</v>
      </c>
      <c r="MF25" s="151">
        <f t="shared" si="519"/>
        <v>0</v>
      </c>
      <c r="MG25" s="151">
        <f t="shared" si="520"/>
        <v>0</v>
      </c>
      <c r="MH25" s="151" t="e">
        <f t="shared" si="521"/>
        <v>#N/A</v>
      </c>
      <c r="MI25" s="157">
        <f t="shared" si="522"/>
        <v>0</v>
      </c>
      <c r="MJ25" s="153">
        <f t="shared" si="523"/>
        <v>0</v>
      </c>
      <c r="MM25" s="803"/>
      <c r="MN25" s="804"/>
      <c r="MO25" s="805"/>
      <c r="MP25" s="806"/>
      <c r="MQ25" s="783"/>
      <c r="MR25" s="784"/>
      <c r="MS25" s="784"/>
      <c r="MT25" s="88" t="e">
        <f>IF(EXACT(VLOOKUP(MM25,OFERTA_0,2,FALSE),MN25),1,0)</f>
        <v>#N/A</v>
      </c>
      <c r="MU25" s="88" t="e">
        <f>IF(EXACT(VLOOKUP(MM25,OFERTA_0,3,FALSE),MO25),1,0)</f>
        <v>#N/A</v>
      </c>
      <c r="MV25" s="151" t="e">
        <f>IF(EXACT(VLOOKUP(MM25,OFERTA_0,4,FALSE),MP25),1,0)</f>
        <v>#N/A</v>
      </c>
      <c r="MW25" s="151">
        <f t="shared" si="524"/>
        <v>0</v>
      </c>
      <c r="MX25" s="151">
        <f t="shared" si="525"/>
        <v>0</v>
      </c>
      <c r="MY25" s="151" t="e">
        <f t="shared" si="526"/>
        <v>#N/A</v>
      </c>
      <c r="MZ25" s="157">
        <f t="shared" si="527"/>
        <v>0</v>
      </c>
      <c r="NA25" s="153">
        <f t="shared" si="528"/>
        <v>0</v>
      </c>
      <c r="ND25" s="803"/>
      <c r="NE25" s="804"/>
      <c r="NF25" s="805"/>
      <c r="NG25" s="806"/>
      <c r="NH25" s="783"/>
      <c r="NI25" s="784"/>
      <c r="NJ25" s="784"/>
      <c r="NK25" s="88" t="e">
        <f>IF(EXACT(VLOOKUP(ND25,OFERTA_0,2,FALSE),NE25),1,0)</f>
        <v>#N/A</v>
      </c>
      <c r="NL25" s="88" t="e">
        <f>IF(EXACT(VLOOKUP(ND25,OFERTA_0,3,FALSE),NF25),1,0)</f>
        <v>#N/A</v>
      </c>
      <c r="NM25" s="151" t="e">
        <f>IF(EXACT(VLOOKUP(ND25,OFERTA_0,4,FALSE),NG25),1,0)</f>
        <v>#N/A</v>
      </c>
      <c r="NN25" s="151">
        <f t="shared" si="529"/>
        <v>0</v>
      </c>
      <c r="NO25" s="151">
        <f t="shared" si="530"/>
        <v>0</v>
      </c>
      <c r="NP25" s="151" t="e">
        <f t="shared" si="531"/>
        <v>#N/A</v>
      </c>
      <c r="NQ25" s="157">
        <f t="shared" si="532"/>
        <v>0</v>
      </c>
      <c r="NR25" s="153">
        <f t="shared" si="533"/>
        <v>0</v>
      </c>
      <c r="NU25" s="803"/>
      <c r="NV25" s="804"/>
      <c r="NW25" s="805"/>
      <c r="NX25" s="806"/>
      <c r="NY25" s="783"/>
      <c r="NZ25" s="784"/>
      <c r="OA25" s="784"/>
      <c r="OB25" s="88" t="e">
        <f>IF(EXACT(VLOOKUP(NU25,OFERTA_0,2,FALSE),NV25),1,0)</f>
        <v>#N/A</v>
      </c>
      <c r="OC25" s="88" t="e">
        <f>IF(EXACT(VLOOKUP(NU25,OFERTA_0,3,FALSE),NW25),1,0)</f>
        <v>#N/A</v>
      </c>
      <c r="OD25" s="151" t="e">
        <f>IF(EXACT(VLOOKUP(NU25,OFERTA_0,4,FALSE),NX25),1,0)</f>
        <v>#N/A</v>
      </c>
      <c r="OE25" s="151">
        <f t="shared" si="534"/>
        <v>0</v>
      </c>
      <c r="OF25" s="151">
        <f t="shared" si="535"/>
        <v>0</v>
      </c>
      <c r="OG25" s="151" t="e">
        <f t="shared" si="536"/>
        <v>#N/A</v>
      </c>
      <c r="OH25" s="157">
        <f t="shared" si="537"/>
        <v>0</v>
      </c>
      <c r="OI25" s="153">
        <f t="shared" si="538"/>
        <v>0</v>
      </c>
      <c r="OL25" s="803"/>
      <c r="OM25" s="804"/>
      <c r="ON25" s="805"/>
      <c r="OO25" s="806"/>
      <c r="OP25" s="783"/>
      <c r="OQ25" s="784"/>
      <c r="OR25" s="784"/>
      <c r="OS25" s="88" t="e">
        <f>IF(EXACT(VLOOKUP(OL25,OFERTA_0,2,FALSE),OM25),1,0)</f>
        <v>#N/A</v>
      </c>
      <c r="OT25" s="88" t="e">
        <f>IF(EXACT(VLOOKUP(OL25,OFERTA_0,3,FALSE),ON25),1,0)</f>
        <v>#N/A</v>
      </c>
      <c r="OU25" s="151" t="e">
        <f>IF(EXACT(VLOOKUP(OL25,OFERTA_0,4,FALSE),OO25),1,0)</f>
        <v>#N/A</v>
      </c>
      <c r="OV25" s="151">
        <f t="shared" si="539"/>
        <v>0</v>
      </c>
      <c r="OW25" s="151">
        <f t="shared" si="540"/>
        <v>0</v>
      </c>
      <c r="OX25" s="151" t="e">
        <f t="shared" si="541"/>
        <v>#N/A</v>
      </c>
      <c r="OY25" s="157">
        <f t="shared" si="542"/>
        <v>0</v>
      </c>
      <c r="OZ25" s="153">
        <f t="shared" si="543"/>
        <v>0</v>
      </c>
      <c r="PC25" s="803"/>
      <c r="PD25" s="804"/>
      <c r="PE25" s="805"/>
      <c r="PF25" s="806"/>
      <c r="PG25" s="783"/>
      <c r="PH25" s="784"/>
      <c r="PI25" s="784"/>
      <c r="PJ25" s="88" t="e">
        <f>IF(EXACT(VLOOKUP(PC25,OFERTA_0,2,FALSE),PD25),1,0)</f>
        <v>#N/A</v>
      </c>
      <c r="PK25" s="88" t="e">
        <f>IF(EXACT(VLOOKUP(PC25,OFERTA_0,3,FALSE),PE25),1,0)</f>
        <v>#N/A</v>
      </c>
      <c r="PL25" s="151" t="e">
        <f>IF(EXACT(VLOOKUP(PC25,OFERTA_0,4,FALSE),PF25),1,0)</f>
        <v>#N/A</v>
      </c>
      <c r="PM25" s="151">
        <f t="shared" si="544"/>
        <v>0</v>
      </c>
      <c r="PN25" s="151">
        <f t="shared" si="545"/>
        <v>0</v>
      </c>
      <c r="PO25" s="151" t="e">
        <f t="shared" si="546"/>
        <v>#N/A</v>
      </c>
      <c r="PP25" s="157">
        <f t="shared" si="547"/>
        <v>0</v>
      </c>
      <c r="PQ25" s="153">
        <f t="shared" si="548"/>
        <v>0</v>
      </c>
      <c r="PT25" s="803"/>
      <c r="PU25" s="804"/>
      <c r="PV25" s="805"/>
      <c r="PW25" s="806"/>
      <c r="PX25" s="783"/>
      <c r="PY25" s="784"/>
      <c r="PZ25" s="784"/>
      <c r="QA25" s="88" t="e">
        <f>IF(EXACT(VLOOKUP(PT25,OFERTA_0,2,FALSE),PU25),1,0)</f>
        <v>#N/A</v>
      </c>
      <c r="QB25" s="88" t="e">
        <f>IF(EXACT(VLOOKUP(PT25,OFERTA_0,3,FALSE),PV25),1,0)</f>
        <v>#N/A</v>
      </c>
      <c r="QC25" s="151" t="e">
        <f>IF(EXACT(VLOOKUP(PT25,OFERTA_0,4,FALSE),PW25),1,0)</f>
        <v>#N/A</v>
      </c>
      <c r="QD25" s="151">
        <f t="shared" si="549"/>
        <v>0</v>
      </c>
      <c r="QE25" s="151">
        <f t="shared" si="550"/>
        <v>0</v>
      </c>
      <c r="QF25" s="151" t="e">
        <f t="shared" si="551"/>
        <v>#N/A</v>
      </c>
      <c r="QG25" s="157">
        <f t="shared" si="552"/>
        <v>0</v>
      </c>
      <c r="QH25" s="153">
        <f t="shared" si="553"/>
        <v>0</v>
      </c>
      <c r="QK25" s="803"/>
      <c r="QL25" s="804"/>
      <c r="QM25" s="805"/>
      <c r="QN25" s="806"/>
      <c r="QO25" s="783"/>
      <c r="QP25" s="784"/>
      <c r="QQ25" s="784"/>
      <c r="QR25" s="88" t="e">
        <f>IF(EXACT(VLOOKUP(QK25,OFERTA_0,2,FALSE),QL25),1,0)</f>
        <v>#N/A</v>
      </c>
      <c r="QS25" s="88" t="e">
        <f>IF(EXACT(VLOOKUP(QK25,OFERTA_0,3,FALSE),QM25),1,0)</f>
        <v>#N/A</v>
      </c>
      <c r="QT25" s="151" t="e">
        <f>IF(EXACT(VLOOKUP(QK25,OFERTA_0,4,FALSE),QN25),1,0)</f>
        <v>#N/A</v>
      </c>
      <c r="QU25" s="151">
        <f t="shared" si="554"/>
        <v>0</v>
      </c>
      <c r="QV25" s="151">
        <f t="shared" si="555"/>
        <v>0</v>
      </c>
      <c r="QW25" s="151" t="e">
        <f t="shared" si="556"/>
        <v>#N/A</v>
      </c>
      <c r="QX25" s="157">
        <f t="shared" si="557"/>
        <v>0</v>
      </c>
      <c r="QY25" s="153">
        <f t="shared" si="558"/>
        <v>0</v>
      </c>
      <c r="RB25" s="803"/>
      <c r="RC25" s="804"/>
      <c r="RD25" s="805"/>
      <c r="RE25" s="806"/>
      <c r="RF25" s="783"/>
      <c r="RG25" s="784"/>
      <c r="RH25" s="784"/>
      <c r="RI25" s="88" t="e">
        <f>IF(EXACT(VLOOKUP(RB25,OFERTA_0,2,FALSE),RC25),1,0)</f>
        <v>#N/A</v>
      </c>
      <c r="RJ25" s="88" t="e">
        <f>IF(EXACT(VLOOKUP(RB25,OFERTA_0,3,FALSE),RD25),1,0)</f>
        <v>#N/A</v>
      </c>
      <c r="RK25" s="151" t="e">
        <f>IF(EXACT(VLOOKUP(RB25,OFERTA_0,4,FALSE),RE25),1,0)</f>
        <v>#N/A</v>
      </c>
      <c r="RL25" s="151">
        <f t="shared" si="559"/>
        <v>0</v>
      </c>
      <c r="RM25" s="151">
        <f t="shared" si="560"/>
        <v>0</v>
      </c>
      <c r="RN25" s="151" t="e">
        <f t="shared" si="561"/>
        <v>#N/A</v>
      </c>
      <c r="RO25" s="157">
        <f t="shared" si="562"/>
        <v>0</v>
      </c>
      <c r="RP25" s="153">
        <f t="shared" si="563"/>
        <v>0</v>
      </c>
      <c r="RS25" s="803"/>
      <c r="RT25" s="804"/>
      <c r="RU25" s="805"/>
      <c r="RV25" s="806"/>
      <c r="RW25" s="783"/>
      <c r="RX25" s="784"/>
      <c r="RY25" s="784"/>
      <c r="RZ25" s="88" t="e">
        <f>IF(EXACT(VLOOKUP(RS25,OFERTA_0,2,FALSE),RT25),1,0)</f>
        <v>#N/A</v>
      </c>
      <c r="SA25" s="88" t="e">
        <f>IF(EXACT(VLOOKUP(RS25,OFERTA_0,3,FALSE),RU25),1,0)</f>
        <v>#N/A</v>
      </c>
      <c r="SB25" s="151" t="e">
        <f>IF(EXACT(VLOOKUP(RS25,OFERTA_0,4,FALSE),RV25),1,0)</f>
        <v>#N/A</v>
      </c>
      <c r="SC25" s="151">
        <f t="shared" si="564"/>
        <v>0</v>
      </c>
      <c r="SD25" s="151">
        <f t="shared" si="565"/>
        <v>0</v>
      </c>
      <c r="SE25" s="151" t="e">
        <f t="shared" si="566"/>
        <v>#N/A</v>
      </c>
      <c r="SF25" s="157">
        <f t="shared" si="567"/>
        <v>0</v>
      </c>
      <c r="SG25" s="153">
        <f t="shared" si="568"/>
        <v>0</v>
      </c>
      <c r="SJ25" s="803"/>
      <c r="SK25" s="804"/>
      <c r="SL25" s="805"/>
      <c r="SM25" s="806"/>
      <c r="SN25" s="783"/>
      <c r="SO25" s="784"/>
      <c r="SP25" s="784"/>
      <c r="SQ25" s="88" t="e">
        <f>IF(EXACT(VLOOKUP(SJ25,OFERTA_0,2,FALSE),SK25),1,0)</f>
        <v>#N/A</v>
      </c>
      <c r="SR25" s="88" t="e">
        <f>IF(EXACT(VLOOKUP(SJ25,OFERTA_0,3,FALSE),SL25),1,0)</f>
        <v>#N/A</v>
      </c>
      <c r="SS25" s="151" t="e">
        <f>IF(EXACT(VLOOKUP(SJ25,OFERTA_0,4,FALSE),SM25),1,0)</f>
        <v>#N/A</v>
      </c>
      <c r="ST25" s="151">
        <f t="shared" si="569"/>
        <v>0</v>
      </c>
      <c r="SU25" s="151">
        <f t="shared" si="570"/>
        <v>0</v>
      </c>
      <c r="SV25" s="151" t="e">
        <f t="shared" si="571"/>
        <v>#N/A</v>
      </c>
      <c r="SW25" s="157">
        <f t="shared" si="572"/>
        <v>0</v>
      </c>
      <c r="SX25" s="153">
        <f t="shared" si="573"/>
        <v>0</v>
      </c>
    </row>
    <row r="26" spans="2:518" ht="40.5" customHeight="1" thickTop="1" thickBot="1">
      <c r="B26" s="289" t="s">
        <v>280</v>
      </c>
      <c r="C26" s="293" t="s">
        <v>314</v>
      </c>
      <c r="D26" s="295" t="s">
        <v>136</v>
      </c>
      <c r="E26" s="295">
        <v>1</v>
      </c>
      <c r="F26" s="765">
        <v>0</v>
      </c>
      <c r="G26" s="766">
        <v>0</v>
      </c>
      <c r="H26" s="785"/>
      <c r="K26" s="289" t="s">
        <v>280</v>
      </c>
      <c r="L26" s="293" t="s">
        <v>314</v>
      </c>
      <c r="M26" s="295" t="s">
        <v>136</v>
      </c>
      <c r="N26" s="295">
        <v>1</v>
      </c>
      <c r="O26" s="765">
        <v>524400</v>
      </c>
      <c r="P26" s="766">
        <f t="shared" si="0"/>
        <v>524400</v>
      </c>
      <c r="Q26" s="785"/>
      <c r="R26" s="88">
        <f t="shared" si="1"/>
        <v>1</v>
      </c>
      <c r="S26" s="88">
        <f t="shared" si="2"/>
        <v>1</v>
      </c>
      <c r="T26" s="151">
        <f t="shared" si="3"/>
        <v>1</v>
      </c>
      <c r="U26" s="151">
        <f t="shared" si="169"/>
        <v>1</v>
      </c>
      <c r="V26" s="151">
        <f t="shared" si="170"/>
        <v>1</v>
      </c>
      <c r="W26" s="151">
        <f t="shared" si="171"/>
        <v>1</v>
      </c>
      <c r="X26" s="157">
        <f t="shared" si="172"/>
        <v>524400</v>
      </c>
      <c r="Y26" s="153">
        <f t="shared" si="173"/>
        <v>0</v>
      </c>
      <c r="Z26" s="101"/>
      <c r="AA26" s="101"/>
      <c r="AB26" s="810" t="s">
        <v>280</v>
      </c>
      <c r="AC26" s="811" t="s">
        <v>314</v>
      </c>
      <c r="AD26" s="812" t="s">
        <v>136</v>
      </c>
      <c r="AE26" s="812">
        <v>1</v>
      </c>
      <c r="AF26" s="813">
        <v>1020978.9</v>
      </c>
      <c r="AG26" s="814">
        <f t="shared" si="9"/>
        <v>1020978.9</v>
      </c>
      <c r="AH26" s="785"/>
      <c r="AI26" s="88">
        <f t="shared" si="10"/>
        <v>1</v>
      </c>
      <c r="AJ26" s="88">
        <f t="shared" si="11"/>
        <v>1</v>
      </c>
      <c r="AK26" s="151">
        <f t="shared" si="12"/>
        <v>1</v>
      </c>
      <c r="AL26" s="151">
        <f t="shared" si="174"/>
        <v>1</v>
      </c>
      <c r="AM26" s="151">
        <f t="shared" si="175"/>
        <v>1</v>
      </c>
      <c r="AN26" s="151">
        <f t="shared" si="176"/>
        <v>1</v>
      </c>
      <c r="AO26" s="157">
        <f t="shared" si="177"/>
        <v>1020979</v>
      </c>
      <c r="AP26" s="153">
        <f t="shared" si="178"/>
        <v>-9.9999999976716936E-2</v>
      </c>
      <c r="AQ26" s="101"/>
      <c r="AR26" s="101"/>
      <c r="AS26" s="289" t="s">
        <v>280</v>
      </c>
      <c r="AT26" s="293" t="s">
        <v>314</v>
      </c>
      <c r="AU26" s="295" t="s">
        <v>136</v>
      </c>
      <c r="AV26" s="295">
        <v>1</v>
      </c>
      <c r="AW26" s="765">
        <v>449358</v>
      </c>
      <c r="AX26" s="766">
        <f t="shared" si="18"/>
        <v>449358</v>
      </c>
      <c r="AY26" s="785"/>
      <c r="AZ26" s="88">
        <f t="shared" si="19"/>
        <v>1</v>
      </c>
      <c r="BA26" s="88">
        <f t="shared" si="20"/>
        <v>1</v>
      </c>
      <c r="BB26" s="151">
        <f t="shared" si="21"/>
        <v>1</v>
      </c>
      <c r="BC26" s="151">
        <f t="shared" si="179"/>
        <v>1</v>
      </c>
      <c r="BD26" s="151">
        <f t="shared" si="180"/>
        <v>1</v>
      </c>
      <c r="BE26" s="151">
        <f t="shared" si="181"/>
        <v>1</v>
      </c>
      <c r="BF26" s="157">
        <f t="shared" si="182"/>
        <v>449358</v>
      </c>
      <c r="BG26" s="153">
        <f t="shared" si="183"/>
        <v>0</v>
      </c>
      <c r="BJ26" s="289" t="s">
        <v>280</v>
      </c>
      <c r="BK26" s="293" t="s">
        <v>314</v>
      </c>
      <c r="BL26" s="295" t="s">
        <v>136</v>
      </c>
      <c r="BM26" s="295">
        <v>1</v>
      </c>
      <c r="BN26" s="765">
        <v>386631</v>
      </c>
      <c r="BO26" s="766">
        <f t="shared" si="27"/>
        <v>386631</v>
      </c>
      <c r="BP26" s="785"/>
      <c r="BQ26" s="88">
        <f t="shared" si="28"/>
        <v>1</v>
      </c>
      <c r="BR26" s="88">
        <f t="shared" si="29"/>
        <v>1</v>
      </c>
      <c r="BS26" s="151">
        <f t="shared" si="30"/>
        <v>1</v>
      </c>
      <c r="BT26" s="151">
        <f t="shared" si="184"/>
        <v>1</v>
      </c>
      <c r="BU26" s="151">
        <f t="shared" si="185"/>
        <v>1</v>
      </c>
      <c r="BV26" s="151">
        <f t="shared" si="186"/>
        <v>1</v>
      </c>
      <c r="BW26" s="157">
        <f t="shared" si="187"/>
        <v>386631</v>
      </c>
      <c r="BX26" s="153">
        <f t="shared" si="188"/>
        <v>0</v>
      </c>
      <c r="CA26" s="808">
        <v>40909</v>
      </c>
      <c r="CB26" s="774" t="s">
        <v>442</v>
      </c>
      <c r="CC26" s="775" t="s">
        <v>423</v>
      </c>
      <c r="CD26" s="799">
        <v>1</v>
      </c>
      <c r="CE26" s="800">
        <v>492727</v>
      </c>
      <c r="CF26" s="778">
        <v>492727</v>
      </c>
      <c r="CG26" s="815"/>
      <c r="CH26" s="88" t="e">
        <f t="shared" si="36"/>
        <v>#N/A</v>
      </c>
      <c r="CI26" s="88" t="e">
        <f t="shared" si="37"/>
        <v>#N/A</v>
      </c>
      <c r="CJ26" s="151" t="e">
        <f t="shared" si="38"/>
        <v>#N/A</v>
      </c>
      <c r="CK26" s="151">
        <f t="shared" si="444"/>
        <v>1</v>
      </c>
      <c r="CL26" s="151">
        <f t="shared" si="445"/>
        <v>1</v>
      </c>
      <c r="CM26" s="151" t="e">
        <f t="shared" si="446"/>
        <v>#N/A</v>
      </c>
      <c r="CN26" s="157">
        <f t="shared" si="447"/>
        <v>492727</v>
      </c>
      <c r="CO26" s="153">
        <f t="shared" si="448"/>
        <v>0</v>
      </c>
      <c r="CR26" s="289"/>
      <c r="CS26" s="293"/>
      <c r="CT26" s="295"/>
      <c r="CU26" s="295"/>
      <c r="CV26" s="765"/>
      <c r="CW26" s="766"/>
      <c r="CX26" s="785"/>
      <c r="CY26" s="88" t="e">
        <f>IF(EXACT(VLOOKUP(CR26,OFERTA_0,2,FALSE),CS26),1,0)</f>
        <v>#N/A</v>
      </c>
      <c r="CZ26" s="88" t="e">
        <f>IF(EXACT(VLOOKUP(CR26,OFERTA_0,3,FALSE),CT26),1,0)</f>
        <v>#N/A</v>
      </c>
      <c r="DA26" s="151" t="e">
        <f>IF(EXACT(VLOOKUP(CR26,OFERTA_0,4,FALSE),CU26),1,0)</f>
        <v>#N/A</v>
      </c>
      <c r="DB26" s="151">
        <f t="shared" si="449"/>
        <v>0</v>
      </c>
      <c r="DC26" s="151">
        <f t="shared" si="450"/>
        <v>0</v>
      </c>
      <c r="DD26" s="151" t="e">
        <f t="shared" si="451"/>
        <v>#N/A</v>
      </c>
      <c r="DE26" s="157">
        <f t="shared" si="452"/>
        <v>0</v>
      </c>
      <c r="DF26" s="153">
        <f t="shared" si="453"/>
        <v>0</v>
      </c>
      <c r="DI26" s="289"/>
      <c r="DJ26" s="293"/>
      <c r="DK26" s="295"/>
      <c r="DL26" s="295"/>
      <c r="DM26" s="765"/>
      <c r="DN26" s="766"/>
      <c r="DO26" s="785"/>
      <c r="DP26" s="88" t="e">
        <f>IF(EXACT(VLOOKUP(DI26,OFERTA_0,2,FALSE),DJ26),1,0)</f>
        <v>#N/A</v>
      </c>
      <c r="DQ26" s="88" t="e">
        <f>IF(EXACT(VLOOKUP(DI26,OFERTA_0,3,FALSE),DK26),1,0)</f>
        <v>#N/A</v>
      </c>
      <c r="DR26" s="151" t="e">
        <f>IF(EXACT(VLOOKUP(DI26,OFERTA_0,4,FALSE),DL26),1,0)</f>
        <v>#N/A</v>
      </c>
      <c r="DS26" s="151">
        <f t="shared" si="454"/>
        <v>0</v>
      </c>
      <c r="DT26" s="151">
        <f t="shared" si="455"/>
        <v>0</v>
      </c>
      <c r="DU26" s="151" t="e">
        <f t="shared" si="456"/>
        <v>#N/A</v>
      </c>
      <c r="DV26" s="157">
        <f t="shared" si="457"/>
        <v>0</v>
      </c>
      <c r="DW26" s="153">
        <f t="shared" si="458"/>
        <v>0</v>
      </c>
      <c r="DZ26" s="289"/>
      <c r="EA26" s="293"/>
      <c r="EB26" s="295"/>
      <c r="EC26" s="295"/>
      <c r="ED26" s="765"/>
      <c r="EE26" s="766"/>
      <c r="EF26" s="785"/>
      <c r="EG26" s="88" t="e">
        <f>IF(EXACT(VLOOKUP(DZ26,OFERTA_0,2,FALSE),EA26),1,0)</f>
        <v>#N/A</v>
      </c>
      <c r="EH26" s="88" t="e">
        <f>IF(EXACT(VLOOKUP(DZ26,OFERTA_0,3,FALSE),EB26),1,0)</f>
        <v>#N/A</v>
      </c>
      <c r="EI26" s="151" t="e">
        <f>IF(EXACT(VLOOKUP(DZ26,OFERTA_0,4,FALSE),EC26),1,0)</f>
        <v>#N/A</v>
      </c>
      <c r="EJ26" s="151">
        <f t="shared" si="459"/>
        <v>0</v>
      </c>
      <c r="EK26" s="151">
        <f t="shared" si="460"/>
        <v>0</v>
      </c>
      <c r="EL26" s="151" t="e">
        <f t="shared" si="461"/>
        <v>#N/A</v>
      </c>
      <c r="EM26" s="157">
        <f t="shared" si="462"/>
        <v>0</v>
      </c>
      <c r="EN26" s="153">
        <f t="shared" si="463"/>
        <v>0</v>
      </c>
      <c r="EQ26" s="289"/>
      <c r="ER26" s="293"/>
      <c r="ES26" s="295"/>
      <c r="ET26" s="295"/>
      <c r="EU26" s="765"/>
      <c r="EV26" s="766"/>
      <c r="EW26" s="785"/>
      <c r="EX26" s="88" t="e">
        <f>IF(EXACT(VLOOKUP(EQ26,OFERTA_0,2,FALSE),ER26),1,0)</f>
        <v>#N/A</v>
      </c>
      <c r="EY26" s="88" t="e">
        <f>IF(EXACT(VLOOKUP(EQ26,OFERTA_0,3,FALSE),ES26),1,0)</f>
        <v>#N/A</v>
      </c>
      <c r="EZ26" s="151" t="e">
        <f>IF(EXACT(VLOOKUP(EQ26,OFERTA_0,4,FALSE),ET26),1,0)</f>
        <v>#N/A</v>
      </c>
      <c r="FA26" s="151">
        <f t="shared" si="464"/>
        <v>0</v>
      </c>
      <c r="FB26" s="151">
        <f t="shared" si="465"/>
        <v>0</v>
      </c>
      <c r="FC26" s="151" t="e">
        <f t="shared" si="466"/>
        <v>#N/A</v>
      </c>
      <c r="FD26" s="157">
        <f t="shared" si="467"/>
        <v>0</v>
      </c>
      <c r="FE26" s="153">
        <f t="shared" si="468"/>
        <v>0</v>
      </c>
      <c r="FH26" s="289"/>
      <c r="FI26" s="293"/>
      <c r="FJ26" s="295"/>
      <c r="FK26" s="295"/>
      <c r="FL26" s="765"/>
      <c r="FM26" s="766"/>
      <c r="FN26" s="785"/>
      <c r="FO26" s="88" t="e">
        <f>IF(EXACT(VLOOKUP(FH26,OFERTA_0,2,FALSE),FI26),1,0)</f>
        <v>#N/A</v>
      </c>
      <c r="FP26" s="88" t="e">
        <f>IF(EXACT(VLOOKUP(FH26,OFERTA_0,3,FALSE),FJ26),1,0)</f>
        <v>#N/A</v>
      </c>
      <c r="FQ26" s="151" t="e">
        <f>IF(EXACT(VLOOKUP(FH26,OFERTA_0,4,FALSE),FK26),1,0)</f>
        <v>#N/A</v>
      </c>
      <c r="FR26" s="151">
        <f t="shared" si="469"/>
        <v>0</v>
      </c>
      <c r="FS26" s="151">
        <f t="shared" si="470"/>
        <v>0</v>
      </c>
      <c r="FT26" s="151" t="e">
        <f t="shared" si="471"/>
        <v>#N/A</v>
      </c>
      <c r="FU26" s="157">
        <f t="shared" si="472"/>
        <v>0</v>
      </c>
      <c r="FV26" s="153">
        <f t="shared" si="473"/>
        <v>0</v>
      </c>
      <c r="FY26" s="289"/>
      <c r="FZ26" s="293"/>
      <c r="GA26" s="295"/>
      <c r="GB26" s="295"/>
      <c r="GC26" s="765"/>
      <c r="GD26" s="766"/>
      <c r="GE26" s="785"/>
      <c r="GF26" s="88" t="e">
        <f>IF(EXACT(VLOOKUP(FY26,OFERTA_0,2,FALSE),FZ26),1,0)</f>
        <v>#N/A</v>
      </c>
      <c r="GG26" s="88" t="e">
        <f>IF(EXACT(VLOOKUP(FY26,OFERTA_0,3,FALSE),GA26),1,0)</f>
        <v>#N/A</v>
      </c>
      <c r="GH26" s="151" t="e">
        <f>IF(EXACT(VLOOKUP(FY26,OFERTA_0,4,FALSE),GB26),1,0)</f>
        <v>#N/A</v>
      </c>
      <c r="GI26" s="151">
        <f t="shared" si="474"/>
        <v>0</v>
      </c>
      <c r="GJ26" s="151">
        <f t="shared" si="475"/>
        <v>0</v>
      </c>
      <c r="GK26" s="151" t="e">
        <f t="shared" si="476"/>
        <v>#N/A</v>
      </c>
      <c r="GL26" s="157">
        <f t="shared" si="477"/>
        <v>0</v>
      </c>
      <c r="GM26" s="153">
        <f t="shared" si="478"/>
        <v>0</v>
      </c>
      <c r="GP26" s="289"/>
      <c r="GQ26" s="293"/>
      <c r="GR26" s="295"/>
      <c r="GS26" s="295"/>
      <c r="GT26" s="765"/>
      <c r="GU26" s="766"/>
      <c r="GV26" s="785"/>
      <c r="GW26" s="88" t="e">
        <f>IF(EXACT(VLOOKUP(GP26,OFERTA_0,2,FALSE),GQ26),1,0)</f>
        <v>#N/A</v>
      </c>
      <c r="GX26" s="88" t="e">
        <f>IF(EXACT(VLOOKUP(GP26,OFERTA_0,3,FALSE),GR26),1,0)</f>
        <v>#N/A</v>
      </c>
      <c r="GY26" s="151" t="e">
        <f>IF(EXACT(VLOOKUP(GP26,OFERTA_0,4,FALSE),GS26),1,0)</f>
        <v>#N/A</v>
      </c>
      <c r="GZ26" s="151">
        <f t="shared" si="479"/>
        <v>0</v>
      </c>
      <c r="HA26" s="151">
        <f t="shared" si="480"/>
        <v>0</v>
      </c>
      <c r="HB26" s="151" t="e">
        <f t="shared" si="481"/>
        <v>#N/A</v>
      </c>
      <c r="HC26" s="157">
        <f t="shared" si="482"/>
        <v>0</v>
      </c>
      <c r="HD26" s="153">
        <f t="shared" si="483"/>
        <v>0</v>
      </c>
      <c r="HG26" s="289"/>
      <c r="HH26" s="293"/>
      <c r="HI26" s="295"/>
      <c r="HJ26" s="295"/>
      <c r="HK26" s="765"/>
      <c r="HL26" s="766"/>
      <c r="HM26" s="785"/>
      <c r="HN26" s="88" t="e">
        <f>IF(EXACT(VLOOKUP(HG26,OFERTA_0,2,FALSE),HH26),1,0)</f>
        <v>#N/A</v>
      </c>
      <c r="HO26" s="88" t="e">
        <f>IF(EXACT(VLOOKUP(HG26,OFERTA_0,3,FALSE),HI26),1,0)</f>
        <v>#N/A</v>
      </c>
      <c r="HP26" s="151" t="e">
        <f>IF(EXACT(VLOOKUP(HG26,OFERTA_0,4,FALSE),HJ26),1,0)</f>
        <v>#N/A</v>
      </c>
      <c r="HQ26" s="151">
        <f t="shared" si="484"/>
        <v>0</v>
      </c>
      <c r="HR26" s="151">
        <f t="shared" si="485"/>
        <v>0</v>
      </c>
      <c r="HS26" s="151" t="e">
        <f t="shared" si="486"/>
        <v>#N/A</v>
      </c>
      <c r="HT26" s="157">
        <f t="shared" si="487"/>
        <v>0</v>
      </c>
      <c r="HU26" s="153">
        <f t="shared" si="488"/>
        <v>0</v>
      </c>
      <c r="HX26" s="289"/>
      <c r="HY26" s="293"/>
      <c r="HZ26" s="295"/>
      <c r="IA26" s="295"/>
      <c r="IB26" s="765"/>
      <c r="IC26" s="766"/>
      <c r="ID26" s="785"/>
      <c r="IE26" s="88" t="e">
        <f>IF(EXACT(VLOOKUP(HX26,OFERTA_0,2,FALSE),HY26),1,0)</f>
        <v>#N/A</v>
      </c>
      <c r="IF26" s="88" t="e">
        <f>IF(EXACT(VLOOKUP(HX26,OFERTA_0,3,FALSE),HZ26),1,0)</f>
        <v>#N/A</v>
      </c>
      <c r="IG26" s="151" t="e">
        <f>IF(EXACT(VLOOKUP(HX26,OFERTA_0,4,FALSE),IA26),1,0)</f>
        <v>#N/A</v>
      </c>
      <c r="IH26" s="151">
        <f t="shared" si="489"/>
        <v>0</v>
      </c>
      <c r="II26" s="151">
        <f t="shared" si="490"/>
        <v>0</v>
      </c>
      <c r="IJ26" s="151" t="e">
        <f t="shared" si="491"/>
        <v>#N/A</v>
      </c>
      <c r="IK26" s="157">
        <f t="shared" si="492"/>
        <v>0</v>
      </c>
      <c r="IL26" s="153">
        <f t="shared" si="493"/>
        <v>0</v>
      </c>
      <c r="IO26" s="289"/>
      <c r="IP26" s="293"/>
      <c r="IQ26" s="295"/>
      <c r="IR26" s="295"/>
      <c r="IS26" s="765"/>
      <c r="IT26" s="766"/>
      <c r="IU26" s="785"/>
      <c r="IV26" s="88" t="e">
        <f>IF(EXACT(VLOOKUP(IO26,OFERTA_0,2,FALSE),IP26),1,0)</f>
        <v>#N/A</v>
      </c>
      <c r="IW26" s="88" t="e">
        <f>IF(EXACT(VLOOKUP(IO26,OFERTA_0,3,FALSE),IQ26),1,0)</f>
        <v>#N/A</v>
      </c>
      <c r="IX26" s="151" t="e">
        <f>IF(EXACT(VLOOKUP(IO26,OFERTA_0,4,FALSE),IR26),1,0)</f>
        <v>#N/A</v>
      </c>
      <c r="IY26" s="151">
        <f t="shared" si="494"/>
        <v>0</v>
      </c>
      <c r="IZ26" s="151">
        <f t="shared" si="495"/>
        <v>0</v>
      </c>
      <c r="JA26" s="151" t="e">
        <f t="shared" si="496"/>
        <v>#N/A</v>
      </c>
      <c r="JB26" s="157">
        <f t="shared" si="497"/>
        <v>0</v>
      </c>
      <c r="JC26" s="153">
        <f t="shared" si="498"/>
        <v>0</v>
      </c>
      <c r="JF26" s="289"/>
      <c r="JG26" s="293"/>
      <c r="JH26" s="295"/>
      <c r="JI26" s="295"/>
      <c r="JJ26" s="765"/>
      <c r="JK26" s="766"/>
      <c r="JL26" s="785"/>
      <c r="JM26" s="88" t="e">
        <f>IF(EXACT(VLOOKUP(JF26,OFERTA_0,2,FALSE),JG26),1,0)</f>
        <v>#N/A</v>
      </c>
      <c r="JN26" s="88" t="e">
        <f>IF(EXACT(VLOOKUP(JF26,OFERTA_0,3,FALSE),JH26),1,0)</f>
        <v>#N/A</v>
      </c>
      <c r="JO26" s="151" t="e">
        <f>IF(EXACT(VLOOKUP(JF26,OFERTA_0,4,FALSE),JI26),1,0)</f>
        <v>#N/A</v>
      </c>
      <c r="JP26" s="151">
        <f t="shared" si="499"/>
        <v>0</v>
      </c>
      <c r="JQ26" s="151">
        <f t="shared" si="500"/>
        <v>0</v>
      </c>
      <c r="JR26" s="151" t="e">
        <f t="shared" si="501"/>
        <v>#N/A</v>
      </c>
      <c r="JS26" s="157">
        <f t="shared" si="502"/>
        <v>0</v>
      </c>
      <c r="JT26" s="153">
        <f t="shared" si="503"/>
        <v>0</v>
      </c>
      <c r="JW26" s="289"/>
      <c r="JX26" s="293"/>
      <c r="JY26" s="295"/>
      <c r="JZ26" s="295"/>
      <c r="KA26" s="765"/>
      <c r="KB26" s="766"/>
      <c r="KC26" s="785"/>
      <c r="KD26" s="88" t="e">
        <f>IF(EXACT(VLOOKUP(JW26,OFERTA_0,2,FALSE),JX26),1,0)</f>
        <v>#N/A</v>
      </c>
      <c r="KE26" s="88" t="e">
        <f>IF(EXACT(VLOOKUP(JW26,OFERTA_0,3,FALSE),JY26),1,0)</f>
        <v>#N/A</v>
      </c>
      <c r="KF26" s="151" t="e">
        <f>IF(EXACT(VLOOKUP(JW26,OFERTA_0,4,FALSE),JZ26),1,0)</f>
        <v>#N/A</v>
      </c>
      <c r="KG26" s="151">
        <f t="shared" si="504"/>
        <v>0</v>
      </c>
      <c r="KH26" s="151">
        <f t="shared" si="505"/>
        <v>0</v>
      </c>
      <c r="KI26" s="151" t="e">
        <f t="shared" si="506"/>
        <v>#N/A</v>
      </c>
      <c r="KJ26" s="157">
        <f t="shared" si="507"/>
        <v>0</v>
      </c>
      <c r="KK26" s="153">
        <f t="shared" si="508"/>
        <v>0</v>
      </c>
      <c r="KN26" s="289"/>
      <c r="KO26" s="293"/>
      <c r="KP26" s="295"/>
      <c r="KQ26" s="295"/>
      <c r="KR26" s="765"/>
      <c r="KS26" s="766"/>
      <c r="KT26" s="785"/>
      <c r="KU26" s="88" t="e">
        <f>IF(EXACT(VLOOKUP(KN26,OFERTA_0,2,FALSE),KO26),1,0)</f>
        <v>#N/A</v>
      </c>
      <c r="KV26" s="88" t="e">
        <f>IF(EXACT(VLOOKUP(KN26,OFERTA_0,3,FALSE),KP26),1,0)</f>
        <v>#N/A</v>
      </c>
      <c r="KW26" s="151" t="e">
        <f>IF(EXACT(VLOOKUP(KN26,OFERTA_0,4,FALSE),KQ26),1,0)</f>
        <v>#N/A</v>
      </c>
      <c r="KX26" s="151">
        <f t="shared" si="509"/>
        <v>0</v>
      </c>
      <c r="KY26" s="151">
        <f t="shared" si="510"/>
        <v>0</v>
      </c>
      <c r="KZ26" s="151" t="e">
        <f t="shared" si="511"/>
        <v>#N/A</v>
      </c>
      <c r="LA26" s="157">
        <f t="shared" si="512"/>
        <v>0</v>
      </c>
      <c r="LB26" s="153">
        <f t="shared" si="513"/>
        <v>0</v>
      </c>
      <c r="LE26" s="289"/>
      <c r="LF26" s="293"/>
      <c r="LG26" s="295"/>
      <c r="LH26" s="295"/>
      <c r="LI26" s="765"/>
      <c r="LJ26" s="766"/>
      <c r="LK26" s="785"/>
      <c r="LL26" s="88" t="e">
        <f>IF(EXACT(VLOOKUP(LE26,OFERTA_0,2,FALSE),LF26),1,0)</f>
        <v>#N/A</v>
      </c>
      <c r="LM26" s="88" t="e">
        <f>IF(EXACT(VLOOKUP(LE26,OFERTA_0,3,FALSE),LG26),1,0)</f>
        <v>#N/A</v>
      </c>
      <c r="LN26" s="151" t="e">
        <f>IF(EXACT(VLOOKUP(LE26,OFERTA_0,4,FALSE),LH26),1,0)</f>
        <v>#N/A</v>
      </c>
      <c r="LO26" s="151">
        <f t="shared" si="514"/>
        <v>0</v>
      </c>
      <c r="LP26" s="151">
        <f t="shared" si="515"/>
        <v>0</v>
      </c>
      <c r="LQ26" s="151" t="e">
        <f t="shared" si="516"/>
        <v>#N/A</v>
      </c>
      <c r="LR26" s="157">
        <f t="shared" si="517"/>
        <v>0</v>
      </c>
      <c r="LS26" s="153">
        <f t="shared" si="518"/>
        <v>0</v>
      </c>
      <c r="LV26" s="289"/>
      <c r="LW26" s="293"/>
      <c r="LX26" s="295"/>
      <c r="LY26" s="295"/>
      <c r="LZ26" s="765"/>
      <c r="MA26" s="766"/>
      <c r="MB26" s="785"/>
      <c r="MC26" s="88" t="e">
        <f>IF(EXACT(VLOOKUP(LV26,OFERTA_0,2,FALSE),LW26),1,0)</f>
        <v>#N/A</v>
      </c>
      <c r="MD26" s="88" t="e">
        <f>IF(EXACT(VLOOKUP(LV26,OFERTA_0,3,FALSE),LX26),1,0)</f>
        <v>#N/A</v>
      </c>
      <c r="ME26" s="151" t="e">
        <f>IF(EXACT(VLOOKUP(LV26,OFERTA_0,4,FALSE),LY26),1,0)</f>
        <v>#N/A</v>
      </c>
      <c r="MF26" s="151">
        <f t="shared" si="519"/>
        <v>0</v>
      </c>
      <c r="MG26" s="151">
        <f t="shared" si="520"/>
        <v>0</v>
      </c>
      <c r="MH26" s="151" t="e">
        <f t="shared" si="521"/>
        <v>#N/A</v>
      </c>
      <c r="MI26" s="157">
        <f t="shared" si="522"/>
        <v>0</v>
      </c>
      <c r="MJ26" s="153">
        <f t="shared" si="523"/>
        <v>0</v>
      </c>
      <c r="MM26" s="803"/>
      <c r="MN26" s="804"/>
      <c r="MO26" s="781"/>
      <c r="MP26" s="806"/>
      <c r="MQ26" s="783"/>
      <c r="MR26" s="784"/>
      <c r="MS26" s="784"/>
      <c r="MT26" s="88" t="e">
        <f>IF(EXACT(VLOOKUP(MM26,OFERTA_0,2,FALSE),MN26),1,0)</f>
        <v>#N/A</v>
      </c>
      <c r="MU26" s="88" t="e">
        <f>IF(EXACT(VLOOKUP(MM26,OFERTA_0,3,FALSE),MO26),1,0)</f>
        <v>#N/A</v>
      </c>
      <c r="MV26" s="151" t="e">
        <f>IF(EXACT(VLOOKUP(MM26,OFERTA_0,4,FALSE),MP26),1,0)</f>
        <v>#N/A</v>
      </c>
      <c r="MW26" s="151">
        <f t="shared" si="524"/>
        <v>0</v>
      </c>
      <c r="MX26" s="151">
        <f t="shared" si="525"/>
        <v>0</v>
      </c>
      <c r="MY26" s="151" t="e">
        <f t="shared" si="526"/>
        <v>#N/A</v>
      </c>
      <c r="MZ26" s="157">
        <f t="shared" si="527"/>
        <v>0</v>
      </c>
      <c r="NA26" s="153">
        <f t="shared" si="528"/>
        <v>0</v>
      </c>
      <c r="ND26" s="803"/>
      <c r="NE26" s="804"/>
      <c r="NF26" s="781"/>
      <c r="NG26" s="806"/>
      <c r="NH26" s="783"/>
      <c r="NI26" s="784"/>
      <c r="NJ26" s="784"/>
      <c r="NK26" s="88" t="e">
        <f>IF(EXACT(VLOOKUP(ND26,OFERTA_0,2,FALSE),NE26),1,0)</f>
        <v>#N/A</v>
      </c>
      <c r="NL26" s="88" t="e">
        <f>IF(EXACT(VLOOKUP(ND26,OFERTA_0,3,FALSE),NF26),1,0)</f>
        <v>#N/A</v>
      </c>
      <c r="NM26" s="151" t="e">
        <f>IF(EXACT(VLOOKUP(ND26,OFERTA_0,4,FALSE),NG26),1,0)</f>
        <v>#N/A</v>
      </c>
      <c r="NN26" s="151">
        <f t="shared" si="529"/>
        <v>0</v>
      </c>
      <c r="NO26" s="151">
        <f t="shared" si="530"/>
        <v>0</v>
      </c>
      <c r="NP26" s="151" t="e">
        <f t="shared" si="531"/>
        <v>#N/A</v>
      </c>
      <c r="NQ26" s="157">
        <f t="shared" si="532"/>
        <v>0</v>
      </c>
      <c r="NR26" s="153">
        <f t="shared" si="533"/>
        <v>0</v>
      </c>
      <c r="NU26" s="803"/>
      <c r="NV26" s="804"/>
      <c r="NW26" s="781"/>
      <c r="NX26" s="806"/>
      <c r="NY26" s="783"/>
      <c r="NZ26" s="784"/>
      <c r="OA26" s="784"/>
      <c r="OB26" s="88" t="e">
        <f>IF(EXACT(VLOOKUP(NU26,OFERTA_0,2,FALSE),NV26),1,0)</f>
        <v>#N/A</v>
      </c>
      <c r="OC26" s="88" t="e">
        <f>IF(EXACT(VLOOKUP(NU26,OFERTA_0,3,FALSE),NW26),1,0)</f>
        <v>#N/A</v>
      </c>
      <c r="OD26" s="151" t="e">
        <f>IF(EXACT(VLOOKUP(NU26,OFERTA_0,4,FALSE),NX26),1,0)</f>
        <v>#N/A</v>
      </c>
      <c r="OE26" s="151">
        <f t="shared" si="534"/>
        <v>0</v>
      </c>
      <c r="OF26" s="151">
        <f t="shared" si="535"/>
        <v>0</v>
      </c>
      <c r="OG26" s="151" t="e">
        <f t="shared" si="536"/>
        <v>#N/A</v>
      </c>
      <c r="OH26" s="157">
        <f t="shared" si="537"/>
        <v>0</v>
      </c>
      <c r="OI26" s="153">
        <f t="shared" si="538"/>
        <v>0</v>
      </c>
      <c r="OL26" s="803"/>
      <c r="OM26" s="804"/>
      <c r="ON26" s="781"/>
      <c r="OO26" s="806"/>
      <c r="OP26" s="783"/>
      <c r="OQ26" s="784"/>
      <c r="OR26" s="784"/>
      <c r="OS26" s="88" t="e">
        <f>IF(EXACT(VLOOKUP(OL26,OFERTA_0,2,FALSE),OM26),1,0)</f>
        <v>#N/A</v>
      </c>
      <c r="OT26" s="88" t="e">
        <f>IF(EXACT(VLOOKUP(OL26,OFERTA_0,3,FALSE),ON26),1,0)</f>
        <v>#N/A</v>
      </c>
      <c r="OU26" s="151" t="e">
        <f>IF(EXACT(VLOOKUP(OL26,OFERTA_0,4,FALSE),OO26),1,0)</f>
        <v>#N/A</v>
      </c>
      <c r="OV26" s="151">
        <f t="shared" si="539"/>
        <v>0</v>
      </c>
      <c r="OW26" s="151">
        <f t="shared" si="540"/>
        <v>0</v>
      </c>
      <c r="OX26" s="151" t="e">
        <f t="shared" si="541"/>
        <v>#N/A</v>
      </c>
      <c r="OY26" s="157">
        <f t="shared" si="542"/>
        <v>0</v>
      </c>
      <c r="OZ26" s="153">
        <f t="shared" si="543"/>
        <v>0</v>
      </c>
      <c r="PC26" s="803"/>
      <c r="PD26" s="804"/>
      <c r="PE26" s="781"/>
      <c r="PF26" s="806"/>
      <c r="PG26" s="783"/>
      <c r="PH26" s="784"/>
      <c r="PI26" s="784"/>
      <c r="PJ26" s="88" t="e">
        <f>IF(EXACT(VLOOKUP(PC26,OFERTA_0,2,FALSE),PD26),1,0)</f>
        <v>#N/A</v>
      </c>
      <c r="PK26" s="88" t="e">
        <f>IF(EXACT(VLOOKUP(PC26,OFERTA_0,3,FALSE),PE26),1,0)</f>
        <v>#N/A</v>
      </c>
      <c r="PL26" s="151" t="e">
        <f>IF(EXACT(VLOOKUP(PC26,OFERTA_0,4,FALSE),PF26),1,0)</f>
        <v>#N/A</v>
      </c>
      <c r="PM26" s="151">
        <f t="shared" si="544"/>
        <v>0</v>
      </c>
      <c r="PN26" s="151">
        <f t="shared" si="545"/>
        <v>0</v>
      </c>
      <c r="PO26" s="151" t="e">
        <f t="shared" si="546"/>
        <v>#N/A</v>
      </c>
      <c r="PP26" s="157">
        <f t="shared" si="547"/>
        <v>0</v>
      </c>
      <c r="PQ26" s="153">
        <f t="shared" si="548"/>
        <v>0</v>
      </c>
      <c r="PT26" s="803"/>
      <c r="PU26" s="804"/>
      <c r="PV26" s="781"/>
      <c r="PW26" s="806"/>
      <c r="PX26" s="783"/>
      <c r="PY26" s="784"/>
      <c r="PZ26" s="784"/>
      <c r="QA26" s="88" t="e">
        <f>IF(EXACT(VLOOKUP(PT26,OFERTA_0,2,FALSE),PU26),1,0)</f>
        <v>#N/A</v>
      </c>
      <c r="QB26" s="88" t="e">
        <f>IF(EXACT(VLOOKUP(PT26,OFERTA_0,3,FALSE),PV26),1,0)</f>
        <v>#N/A</v>
      </c>
      <c r="QC26" s="151" t="e">
        <f>IF(EXACT(VLOOKUP(PT26,OFERTA_0,4,FALSE),PW26),1,0)</f>
        <v>#N/A</v>
      </c>
      <c r="QD26" s="151">
        <f t="shared" si="549"/>
        <v>0</v>
      </c>
      <c r="QE26" s="151">
        <f t="shared" si="550"/>
        <v>0</v>
      </c>
      <c r="QF26" s="151" t="e">
        <f t="shared" si="551"/>
        <v>#N/A</v>
      </c>
      <c r="QG26" s="157">
        <f t="shared" si="552"/>
        <v>0</v>
      </c>
      <c r="QH26" s="153">
        <f t="shared" si="553"/>
        <v>0</v>
      </c>
      <c r="QK26" s="803"/>
      <c r="QL26" s="804"/>
      <c r="QM26" s="781"/>
      <c r="QN26" s="806"/>
      <c r="QO26" s="783"/>
      <c r="QP26" s="784"/>
      <c r="QQ26" s="784"/>
      <c r="QR26" s="88" t="e">
        <f>IF(EXACT(VLOOKUP(QK26,OFERTA_0,2,FALSE),QL26),1,0)</f>
        <v>#N/A</v>
      </c>
      <c r="QS26" s="88" t="e">
        <f>IF(EXACT(VLOOKUP(QK26,OFERTA_0,3,FALSE),QM26),1,0)</f>
        <v>#N/A</v>
      </c>
      <c r="QT26" s="151" t="e">
        <f>IF(EXACT(VLOOKUP(QK26,OFERTA_0,4,FALSE),QN26),1,0)</f>
        <v>#N/A</v>
      </c>
      <c r="QU26" s="151">
        <f t="shared" si="554"/>
        <v>0</v>
      </c>
      <c r="QV26" s="151">
        <f t="shared" si="555"/>
        <v>0</v>
      </c>
      <c r="QW26" s="151" t="e">
        <f t="shared" si="556"/>
        <v>#N/A</v>
      </c>
      <c r="QX26" s="157">
        <f t="shared" si="557"/>
        <v>0</v>
      </c>
      <c r="QY26" s="153">
        <f t="shared" si="558"/>
        <v>0</v>
      </c>
      <c r="RB26" s="803"/>
      <c r="RC26" s="804"/>
      <c r="RD26" s="781"/>
      <c r="RE26" s="806"/>
      <c r="RF26" s="783"/>
      <c r="RG26" s="784"/>
      <c r="RH26" s="784"/>
      <c r="RI26" s="88" t="e">
        <f>IF(EXACT(VLOOKUP(RB26,OFERTA_0,2,FALSE),RC26),1,0)</f>
        <v>#N/A</v>
      </c>
      <c r="RJ26" s="88" t="e">
        <f>IF(EXACT(VLOOKUP(RB26,OFERTA_0,3,FALSE),RD26),1,0)</f>
        <v>#N/A</v>
      </c>
      <c r="RK26" s="151" t="e">
        <f>IF(EXACT(VLOOKUP(RB26,OFERTA_0,4,FALSE),RE26),1,0)</f>
        <v>#N/A</v>
      </c>
      <c r="RL26" s="151">
        <f t="shared" si="559"/>
        <v>0</v>
      </c>
      <c r="RM26" s="151">
        <f t="shared" si="560"/>
        <v>0</v>
      </c>
      <c r="RN26" s="151" t="e">
        <f t="shared" si="561"/>
        <v>#N/A</v>
      </c>
      <c r="RO26" s="157">
        <f t="shared" si="562"/>
        <v>0</v>
      </c>
      <c r="RP26" s="153">
        <f t="shared" si="563"/>
        <v>0</v>
      </c>
      <c r="RS26" s="803"/>
      <c r="RT26" s="804"/>
      <c r="RU26" s="781"/>
      <c r="RV26" s="806"/>
      <c r="RW26" s="783"/>
      <c r="RX26" s="784"/>
      <c r="RY26" s="784"/>
      <c r="RZ26" s="88" t="e">
        <f>IF(EXACT(VLOOKUP(RS26,OFERTA_0,2,FALSE),RT26),1,0)</f>
        <v>#N/A</v>
      </c>
      <c r="SA26" s="88" t="e">
        <f>IF(EXACT(VLOOKUP(RS26,OFERTA_0,3,FALSE),RU26),1,0)</f>
        <v>#N/A</v>
      </c>
      <c r="SB26" s="151" t="e">
        <f>IF(EXACT(VLOOKUP(RS26,OFERTA_0,4,FALSE),RV26),1,0)</f>
        <v>#N/A</v>
      </c>
      <c r="SC26" s="151">
        <f t="shared" si="564"/>
        <v>0</v>
      </c>
      <c r="SD26" s="151">
        <f t="shared" si="565"/>
        <v>0</v>
      </c>
      <c r="SE26" s="151" t="e">
        <f t="shared" si="566"/>
        <v>#N/A</v>
      </c>
      <c r="SF26" s="157">
        <f t="shared" si="567"/>
        <v>0</v>
      </c>
      <c r="SG26" s="153">
        <f t="shared" si="568"/>
        <v>0</v>
      </c>
      <c r="SJ26" s="803"/>
      <c r="SK26" s="804"/>
      <c r="SL26" s="781"/>
      <c r="SM26" s="806"/>
      <c r="SN26" s="783"/>
      <c r="SO26" s="784"/>
      <c r="SP26" s="784"/>
      <c r="SQ26" s="88" t="e">
        <f>IF(EXACT(VLOOKUP(SJ26,OFERTA_0,2,FALSE),SK26),1,0)</f>
        <v>#N/A</v>
      </c>
      <c r="SR26" s="88" t="e">
        <f>IF(EXACT(VLOOKUP(SJ26,OFERTA_0,3,FALSE),SL26),1,0)</f>
        <v>#N/A</v>
      </c>
      <c r="SS26" s="151" t="e">
        <f>IF(EXACT(VLOOKUP(SJ26,OFERTA_0,4,FALSE),SM26),1,0)</f>
        <v>#N/A</v>
      </c>
      <c r="ST26" s="151">
        <f t="shared" si="569"/>
        <v>0</v>
      </c>
      <c r="SU26" s="151">
        <f t="shared" si="570"/>
        <v>0</v>
      </c>
      <c r="SV26" s="151" t="e">
        <f t="shared" si="571"/>
        <v>#N/A</v>
      </c>
      <c r="SW26" s="157">
        <f t="shared" si="572"/>
        <v>0</v>
      </c>
      <c r="SX26" s="153">
        <f t="shared" si="573"/>
        <v>0</v>
      </c>
    </row>
    <row r="27" spans="2:518" ht="16.5" thickTop="1" thickBot="1">
      <c r="B27" s="816" t="s">
        <v>281</v>
      </c>
      <c r="C27" s="745" t="s">
        <v>315</v>
      </c>
      <c r="D27" s="746"/>
      <c r="E27" s="746"/>
      <c r="F27" s="746"/>
      <c r="G27" s="747"/>
      <c r="H27" s="744">
        <f>SUM(G28:G33)</f>
        <v>0</v>
      </c>
      <c r="K27" s="816" t="s">
        <v>281</v>
      </c>
      <c r="L27" s="745" t="s">
        <v>315</v>
      </c>
      <c r="M27" s="748"/>
      <c r="N27" s="748"/>
      <c r="O27" s="748"/>
      <c r="P27" s="749"/>
      <c r="Q27" s="744">
        <f>SUM(P28:P33)</f>
        <v>53898716</v>
      </c>
      <c r="R27" s="88"/>
      <c r="S27" s="88"/>
      <c r="T27" s="151"/>
      <c r="U27" s="151"/>
      <c r="V27" s="151"/>
      <c r="W27" s="151"/>
      <c r="X27" s="157"/>
      <c r="Y27" s="153"/>
      <c r="Z27" s="101"/>
      <c r="AA27" s="101"/>
      <c r="AB27" s="817" t="s">
        <v>281</v>
      </c>
      <c r="AC27" s="818" t="s">
        <v>315</v>
      </c>
      <c r="AD27" s="819"/>
      <c r="AE27" s="819"/>
      <c r="AF27" s="819"/>
      <c r="AG27" s="820"/>
      <c r="AH27" s="744">
        <f>SUM(AG28:AG33)</f>
        <v>48438575.299999997</v>
      </c>
      <c r="AI27" s="88"/>
      <c r="AJ27" s="88"/>
      <c r="AK27" s="151"/>
      <c r="AL27" s="151"/>
      <c r="AM27" s="151"/>
      <c r="AN27" s="151"/>
      <c r="AO27" s="157"/>
      <c r="AP27" s="153"/>
      <c r="AQ27" s="101"/>
      <c r="AR27" s="101"/>
      <c r="AS27" s="816" t="s">
        <v>281</v>
      </c>
      <c r="AT27" s="745" t="s">
        <v>315</v>
      </c>
      <c r="AU27" s="748"/>
      <c r="AV27" s="748"/>
      <c r="AW27" s="748"/>
      <c r="AX27" s="749"/>
      <c r="AY27" s="744">
        <f>SUM(AX28:AX33)</f>
        <v>57754286.799999997</v>
      </c>
      <c r="AZ27" s="88"/>
      <c r="BA27" s="88"/>
      <c r="BB27" s="151"/>
      <c r="BC27" s="151"/>
      <c r="BD27" s="151"/>
      <c r="BE27" s="151"/>
      <c r="BF27" s="157"/>
      <c r="BG27" s="153"/>
      <c r="BJ27" s="816" t="s">
        <v>281</v>
      </c>
      <c r="BK27" s="745" t="s">
        <v>315</v>
      </c>
      <c r="BL27" s="748"/>
      <c r="BM27" s="748"/>
      <c r="BN27" s="748"/>
      <c r="BO27" s="749"/>
      <c r="BP27" s="744">
        <f>SUM(BO28:BO33)</f>
        <v>51940362</v>
      </c>
      <c r="BQ27" s="88"/>
      <c r="BR27" s="88"/>
      <c r="BS27" s="151"/>
      <c r="BT27" s="151"/>
      <c r="BU27" s="151"/>
      <c r="BV27" s="151"/>
      <c r="BW27" s="157"/>
      <c r="BX27" s="153"/>
      <c r="CA27" s="754" t="s">
        <v>443</v>
      </c>
      <c r="CB27" s="755" t="s">
        <v>444</v>
      </c>
      <c r="CC27" s="756"/>
      <c r="CD27" s="756"/>
      <c r="CE27" s="756"/>
      <c r="CF27" s="757"/>
      <c r="CG27" s="758">
        <v>49932748</v>
      </c>
      <c r="CH27" s="88"/>
      <c r="CI27" s="88"/>
      <c r="CJ27" s="151"/>
      <c r="CK27" s="151"/>
      <c r="CL27" s="151"/>
      <c r="CM27" s="151"/>
      <c r="CN27" s="157"/>
      <c r="CO27" s="153"/>
      <c r="CR27" s="816"/>
      <c r="CS27" s="745"/>
      <c r="CT27" s="746"/>
      <c r="CU27" s="746"/>
      <c r="CV27" s="746"/>
      <c r="CW27" s="747"/>
      <c r="CX27" s="744">
        <f>SUM(CW28:CW33)</f>
        <v>0</v>
      </c>
      <c r="CY27" s="88"/>
      <c r="CZ27" s="88"/>
      <c r="DA27" s="151"/>
      <c r="DB27" s="151"/>
      <c r="DC27" s="151"/>
      <c r="DD27" s="151"/>
      <c r="DE27" s="157">
        <f t="shared" si="452"/>
        <v>0</v>
      </c>
      <c r="DF27" s="153">
        <f t="shared" si="453"/>
        <v>0</v>
      </c>
      <c r="DI27" s="816"/>
      <c r="DJ27" s="745"/>
      <c r="DK27" s="746"/>
      <c r="DL27" s="746"/>
      <c r="DM27" s="746"/>
      <c r="DN27" s="747"/>
      <c r="DO27" s="744">
        <f>SUM(DN28:DN33)</f>
        <v>0</v>
      </c>
      <c r="DP27" s="88"/>
      <c r="DQ27" s="88"/>
      <c r="DR27" s="151"/>
      <c r="DS27" s="151"/>
      <c r="DT27" s="151"/>
      <c r="DU27" s="151"/>
      <c r="DV27" s="157">
        <f t="shared" si="457"/>
        <v>0</v>
      </c>
      <c r="DW27" s="153">
        <f t="shared" si="458"/>
        <v>0</v>
      </c>
      <c r="DZ27" s="816"/>
      <c r="EA27" s="745"/>
      <c r="EB27" s="746"/>
      <c r="EC27" s="746"/>
      <c r="ED27" s="746"/>
      <c r="EE27" s="747"/>
      <c r="EF27" s="744">
        <f>SUM(EE28:EE33)</f>
        <v>0</v>
      </c>
      <c r="EG27" s="88"/>
      <c r="EH27" s="88"/>
      <c r="EI27" s="151"/>
      <c r="EJ27" s="151"/>
      <c r="EK27" s="151"/>
      <c r="EL27" s="151"/>
      <c r="EM27" s="157">
        <f t="shared" si="462"/>
        <v>0</v>
      </c>
      <c r="EN27" s="153">
        <f t="shared" si="463"/>
        <v>0</v>
      </c>
      <c r="EQ27" s="816"/>
      <c r="ER27" s="745"/>
      <c r="ES27" s="746"/>
      <c r="ET27" s="746"/>
      <c r="EU27" s="746"/>
      <c r="EV27" s="747"/>
      <c r="EW27" s="744">
        <f>SUM(EV28:EV33)</f>
        <v>0</v>
      </c>
      <c r="EX27" s="88"/>
      <c r="EY27" s="88"/>
      <c r="EZ27" s="151"/>
      <c r="FA27" s="151"/>
      <c r="FB27" s="151"/>
      <c r="FC27" s="151"/>
      <c r="FD27" s="157">
        <f t="shared" si="467"/>
        <v>0</v>
      </c>
      <c r="FE27" s="153">
        <f t="shared" si="468"/>
        <v>0</v>
      </c>
      <c r="FH27" s="816"/>
      <c r="FI27" s="745"/>
      <c r="FJ27" s="746"/>
      <c r="FK27" s="746"/>
      <c r="FL27" s="746"/>
      <c r="FM27" s="747"/>
      <c r="FN27" s="744">
        <f>SUM(FM28:FM33)</f>
        <v>0</v>
      </c>
      <c r="FO27" s="88"/>
      <c r="FP27" s="88"/>
      <c r="FQ27" s="151"/>
      <c r="FR27" s="151"/>
      <c r="FS27" s="151"/>
      <c r="FT27" s="151"/>
      <c r="FU27" s="157">
        <f t="shared" si="472"/>
        <v>0</v>
      </c>
      <c r="FV27" s="153">
        <f t="shared" si="473"/>
        <v>0</v>
      </c>
      <c r="FY27" s="816"/>
      <c r="FZ27" s="745"/>
      <c r="GA27" s="746"/>
      <c r="GB27" s="746"/>
      <c r="GC27" s="746"/>
      <c r="GD27" s="747"/>
      <c r="GE27" s="744">
        <f>SUM(GD28:GD33)</f>
        <v>0</v>
      </c>
      <c r="GF27" s="88"/>
      <c r="GG27" s="88"/>
      <c r="GH27" s="151"/>
      <c r="GI27" s="151"/>
      <c r="GJ27" s="151"/>
      <c r="GK27" s="151"/>
      <c r="GL27" s="157">
        <f t="shared" si="477"/>
        <v>0</v>
      </c>
      <c r="GM27" s="153">
        <f t="shared" si="478"/>
        <v>0</v>
      </c>
      <c r="GP27" s="816"/>
      <c r="GQ27" s="745"/>
      <c r="GR27" s="746"/>
      <c r="GS27" s="746"/>
      <c r="GT27" s="746"/>
      <c r="GU27" s="747"/>
      <c r="GV27" s="744">
        <f>SUM(GU28:GU33)</f>
        <v>0</v>
      </c>
      <c r="GW27" s="88"/>
      <c r="GX27" s="88"/>
      <c r="GY27" s="151"/>
      <c r="GZ27" s="151"/>
      <c r="HA27" s="151"/>
      <c r="HB27" s="151"/>
      <c r="HC27" s="157">
        <f t="shared" si="482"/>
        <v>0</v>
      </c>
      <c r="HD27" s="153">
        <f t="shared" si="483"/>
        <v>0</v>
      </c>
      <c r="HG27" s="816"/>
      <c r="HH27" s="745"/>
      <c r="HI27" s="746"/>
      <c r="HJ27" s="746"/>
      <c r="HK27" s="746"/>
      <c r="HL27" s="747"/>
      <c r="HM27" s="744">
        <f>SUM(HL28:HL33)</f>
        <v>0</v>
      </c>
      <c r="HN27" s="88"/>
      <c r="HO27" s="88"/>
      <c r="HP27" s="151"/>
      <c r="HQ27" s="151"/>
      <c r="HR27" s="151"/>
      <c r="HS27" s="151"/>
      <c r="HT27" s="157">
        <f t="shared" si="487"/>
        <v>0</v>
      </c>
      <c r="HU27" s="153">
        <f t="shared" si="488"/>
        <v>0</v>
      </c>
      <c r="HX27" s="816"/>
      <c r="HY27" s="745"/>
      <c r="HZ27" s="746"/>
      <c r="IA27" s="746"/>
      <c r="IB27" s="746"/>
      <c r="IC27" s="747"/>
      <c r="ID27" s="744">
        <f>SUM(IC28:IC33)</f>
        <v>0</v>
      </c>
      <c r="IE27" s="88"/>
      <c r="IF27" s="88"/>
      <c r="IG27" s="151"/>
      <c r="IH27" s="151"/>
      <c r="II27" s="151"/>
      <c r="IJ27" s="151"/>
      <c r="IK27" s="157">
        <f t="shared" si="492"/>
        <v>0</v>
      </c>
      <c r="IL27" s="153">
        <f t="shared" si="493"/>
        <v>0</v>
      </c>
      <c r="IO27" s="816"/>
      <c r="IP27" s="745"/>
      <c r="IQ27" s="746"/>
      <c r="IR27" s="746"/>
      <c r="IS27" s="746"/>
      <c r="IT27" s="747"/>
      <c r="IU27" s="744">
        <f>SUM(IT28:IT33)</f>
        <v>0</v>
      </c>
      <c r="IV27" s="88"/>
      <c r="IW27" s="88"/>
      <c r="IX27" s="151"/>
      <c r="IY27" s="151"/>
      <c r="IZ27" s="151"/>
      <c r="JA27" s="151"/>
      <c r="JB27" s="157">
        <f t="shared" si="497"/>
        <v>0</v>
      </c>
      <c r="JC27" s="153">
        <f t="shared" si="498"/>
        <v>0</v>
      </c>
      <c r="JF27" s="816"/>
      <c r="JG27" s="745"/>
      <c r="JH27" s="746"/>
      <c r="JI27" s="746"/>
      <c r="JJ27" s="746"/>
      <c r="JK27" s="747"/>
      <c r="JL27" s="744">
        <f>SUM(JK28:JK33)</f>
        <v>0</v>
      </c>
      <c r="JM27" s="88"/>
      <c r="JN27" s="88"/>
      <c r="JO27" s="151"/>
      <c r="JP27" s="151"/>
      <c r="JQ27" s="151"/>
      <c r="JR27" s="151"/>
      <c r="JS27" s="157">
        <f t="shared" si="502"/>
        <v>0</v>
      </c>
      <c r="JT27" s="153">
        <f t="shared" si="503"/>
        <v>0</v>
      </c>
      <c r="JW27" s="816"/>
      <c r="JX27" s="745"/>
      <c r="JY27" s="746"/>
      <c r="JZ27" s="746"/>
      <c r="KA27" s="746"/>
      <c r="KB27" s="747"/>
      <c r="KC27" s="744">
        <f>SUM(KB28:KB33)</f>
        <v>0</v>
      </c>
      <c r="KD27" s="88"/>
      <c r="KE27" s="88"/>
      <c r="KF27" s="151"/>
      <c r="KG27" s="151"/>
      <c r="KH27" s="151"/>
      <c r="KI27" s="151"/>
      <c r="KJ27" s="157">
        <f t="shared" si="507"/>
        <v>0</v>
      </c>
      <c r="KK27" s="153">
        <f t="shared" si="508"/>
        <v>0</v>
      </c>
      <c r="KN27" s="816"/>
      <c r="KO27" s="745"/>
      <c r="KP27" s="746"/>
      <c r="KQ27" s="746"/>
      <c r="KR27" s="746"/>
      <c r="KS27" s="747"/>
      <c r="KT27" s="744">
        <f>SUM(KS28:KS33)</f>
        <v>0</v>
      </c>
      <c r="KU27" s="88"/>
      <c r="KV27" s="88"/>
      <c r="KW27" s="151"/>
      <c r="KX27" s="151"/>
      <c r="KY27" s="151"/>
      <c r="KZ27" s="151"/>
      <c r="LA27" s="157">
        <f t="shared" si="512"/>
        <v>0</v>
      </c>
      <c r="LB27" s="153">
        <f t="shared" si="513"/>
        <v>0</v>
      </c>
      <c r="LE27" s="816"/>
      <c r="LF27" s="745"/>
      <c r="LG27" s="746"/>
      <c r="LH27" s="746"/>
      <c r="LI27" s="746"/>
      <c r="LJ27" s="747"/>
      <c r="LK27" s="744">
        <f>SUM(LJ28:LJ33)</f>
        <v>0</v>
      </c>
      <c r="LL27" s="88"/>
      <c r="LM27" s="88"/>
      <c r="LN27" s="151"/>
      <c r="LO27" s="151"/>
      <c r="LP27" s="151"/>
      <c r="LQ27" s="151"/>
      <c r="LR27" s="157">
        <f t="shared" si="517"/>
        <v>0</v>
      </c>
      <c r="LS27" s="153">
        <f t="shared" si="518"/>
        <v>0</v>
      </c>
      <c r="LV27" s="816"/>
      <c r="LW27" s="745"/>
      <c r="LX27" s="746"/>
      <c r="LY27" s="746"/>
      <c r="LZ27" s="746"/>
      <c r="MA27" s="747"/>
      <c r="MB27" s="744">
        <f>SUM(MA28:MA33)</f>
        <v>0</v>
      </c>
      <c r="MC27" s="88"/>
      <c r="MD27" s="88"/>
      <c r="ME27" s="151"/>
      <c r="MF27" s="151"/>
      <c r="MG27" s="151"/>
      <c r="MH27" s="151"/>
      <c r="MI27" s="157">
        <f t="shared" si="522"/>
        <v>0</v>
      </c>
      <c r="MJ27" s="153">
        <f t="shared" si="523"/>
        <v>0</v>
      </c>
      <c r="MM27" s="803"/>
      <c r="MN27" s="821"/>
      <c r="MO27" s="781"/>
      <c r="MP27" s="806"/>
      <c r="MQ27" s="783"/>
      <c r="MR27" s="784"/>
      <c r="MS27" s="784"/>
      <c r="MT27" s="88" t="e">
        <f>IF(EXACT(VLOOKUP(MM27,OFERTA_0,2,FALSE),MN27),1,0)</f>
        <v>#N/A</v>
      </c>
      <c r="MU27" s="88" t="e">
        <f>IF(EXACT(VLOOKUP(MM27,OFERTA_0,3,FALSE),MO27),1,0)</f>
        <v>#N/A</v>
      </c>
      <c r="MV27" s="151" t="e">
        <f>IF(EXACT(VLOOKUP(MM27,OFERTA_0,4,FALSE),MP27),1,0)</f>
        <v>#N/A</v>
      </c>
      <c r="MW27" s="151">
        <f t="shared" si="524"/>
        <v>0</v>
      </c>
      <c r="MX27" s="151">
        <f t="shared" si="525"/>
        <v>0</v>
      </c>
      <c r="MY27" s="151" t="e">
        <f t="shared" si="526"/>
        <v>#N/A</v>
      </c>
      <c r="MZ27" s="157">
        <f t="shared" si="527"/>
        <v>0</v>
      </c>
      <c r="NA27" s="153">
        <f t="shared" si="528"/>
        <v>0</v>
      </c>
      <c r="ND27" s="803"/>
      <c r="NE27" s="821"/>
      <c r="NF27" s="781"/>
      <c r="NG27" s="806"/>
      <c r="NH27" s="783"/>
      <c r="NI27" s="784"/>
      <c r="NJ27" s="784"/>
      <c r="NK27" s="88" t="e">
        <f>IF(EXACT(VLOOKUP(ND27,OFERTA_0,2,FALSE),NE27),1,0)</f>
        <v>#N/A</v>
      </c>
      <c r="NL27" s="88" t="e">
        <f>IF(EXACT(VLOOKUP(ND27,OFERTA_0,3,FALSE),NF27),1,0)</f>
        <v>#N/A</v>
      </c>
      <c r="NM27" s="151" t="e">
        <f>IF(EXACT(VLOOKUP(ND27,OFERTA_0,4,FALSE),NG27),1,0)</f>
        <v>#N/A</v>
      </c>
      <c r="NN27" s="151">
        <f t="shared" si="529"/>
        <v>0</v>
      </c>
      <c r="NO27" s="151">
        <f t="shared" si="530"/>
        <v>0</v>
      </c>
      <c r="NP27" s="151" t="e">
        <f t="shared" si="531"/>
        <v>#N/A</v>
      </c>
      <c r="NQ27" s="157">
        <f t="shared" si="532"/>
        <v>0</v>
      </c>
      <c r="NR27" s="153">
        <f t="shared" si="533"/>
        <v>0</v>
      </c>
      <c r="NU27" s="803"/>
      <c r="NV27" s="821"/>
      <c r="NW27" s="781"/>
      <c r="NX27" s="806"/>
      <c r="NY27" s="783"/>
      <c r="NZ27" s="784"/>
      <c r="OA27" s="784"/>
      <c r="OB27" s="88" t="e">
        <f>IF(EXACT(VLOOKUP(NU27,OFERTA_0,2,FALSE),NV27),1,0)</f>
        <v>#N/A</v>
      </c>
      <c r="OC27" s="88" t="e">
        <f>IF(EXACT(VLOOKUP(NU27,OFERTA_0,3,FALSE),NW27),1,0)</f>
        <v>#N/A</v>
      </c>
      <c r="OD27" s="151" t="e">
        <f>IF(EXACT(VLOOKUP(NU27,OFERTA_0,4,FALSE),NX27),1,0)</f>
        <v>#N/A</v>
      </c>
      <c r="OE27" s="151">
        <f t="shared" si="534"/>
        <v>0</v>
      </c>
      <c r="OF27" s="151">
        <f t="shared" si="535"/>
        <v>0</v>
      </c>
      <c r="OG27" s="151" t="e">
        <f t="shared" si="536"/>
        <v>#N/A</v>
      </c>
      <c r="OH27" s="157">
        <f t="shared" si="537"/>
        <v>0</v>
      </c>
      <c r="OI27" s="153">
        <f t="shared" si="538"/>
        <v>0</v>
      </c>
      <c r="OL27" s="803"/>
      <c r="OM27" s="821"/>
      <c r="ON27" s="781"/>
      <c r="OO27" s="806"/>
      <c r="OP27" s="783"/>
      <c r="OQ27" s="784"/>
      <c r="OR27" s="784"/>
      <c r="OS27" s="88" t="e">
        <f>IF(EXACT(VLOOKUP(OL27,OFERTA_0,2,FALSE),OM27),1,0)</f>
        <v>#N/A</v>
      </c>
      <c r="OT27" s="88" t="e">
        <f>IF(EXACT(VLOOKUP(OL27,OFERTA_0,3,FALSE),ON27),1,0)</f>
        <v>#N/A</v>
      </c>
      <c r="OU27" s="151" t="e">
        <f>IF(EXACT(VLOOKUP(OL27,OFERTA_0,4,FALSE),OO27),1,0)</f>
        <v>#N/A</v>
      </c>
      <c r="OV27" s="151">
        <f t="shared" si="539"/>
        <v>0</v>
      </c>
      <c r="OW27" s="151">
        <f t="shared" si="540"/>
        <v>0</v>
      </c>
      <c r="OX27" s="151" t="e">
        <f t="shared" si="541"/>
        <v>#N/A</v>
      </c>
      <c r="OY27" s="157">
        <f t="shared" si="542"/>
        <v>0</v>
      </c>
      <c r="OZ27" s="153">
        <f t="shared" si="543"/>
        <v>0</v>
      </c>
      <c r="PC27" s="803"/>
      <c r="PD27" s="821"/>
      <c r="PE27" s="781"/>
      <c r="PF27" s="806"/>
      <c r="PG27" s="783"/>
      <c r="PH27" s="784"/>
      <c r="PI27" s="784"/>
      <c r="PJ27" s="88" t="e">
        <f>IF(EXACT(VLOOKUP(PC27,OFERTA_0,2,FALSE),PD27),1,0)</f>
        <v>#N/A</v>
      </c>
      <c r="PK27" s="88" t="e">
        <f>IF(EXACT(VLOOKUP(PC27,OFERTA_0,3,FALSE),PE27),1,0)</f>
        <v>#N/A</v>
      </c>
      <c r="PL27" s="151" t="e">
        <f>IF(EXACT(VLOOKUP(PC27,OFERTA_0,4,FALSE),PF27),1,0)</f>
        <v>#N/A</v>
      </c>
      <c r="PM27" s="151">
        <f t="shared" si="544"/>
        <v>0</v>
      </c>
      <c r="PN27" s="151">
        <f t="shared" si="545"/>
        <v>0</v>
      </c>
      <c r="PO27" s="151" t="e">
        <f t="shared" si="546"/>
        <v>#N/A</v>
      </c>
      <c r="PP27" s="157">
        <f t="shared" si="547"/>
        <v>0</v>
      </c>
      <c r="PQ27" s="153">
        <f t="shared" si="548"/>
        <v>0</v>
      </c>
      <c r="PT27" s="803"/>
      <c r="PU27" s="821"/>
      <c r="PV27" s="781"/>
      <c r="PW27" s="806"/>
      <c r="PX27" s="783"/>
      <c r="PY27" s="784"/>
      <c r="PZ27" s="784"/>
      <c r="QA27" s="88" t="e">
        <f>IF(EXACT(VLOOKUP(PT27,OFERTA_0,2,FALSE),PU27),1,0)</f>
        <v>#N/A</v>
      </c>
      <c r="QB27" s="88" t="e">
        <f>IF(EXACT(VLOOKUP(PT27,OFERTA_0,3,FALSE),PV27),1,0)</f>
        <v>#N/A</v>
      </c>
      <c r="QC27" s="151" t="e">
        <f>IF(EXACT(VLOOKUP(PT27,OFERTA_0,4,FALSE),PW27),1,0)</f>
        <v>#N/A</v>
      </c>
      <c r="QD27" s="151">
        <f t="shared" si="549"/>
        <v>0</v>
      </c>
      <c r="QE27" s="151">
        <f t="shared" si="550"/>
        <v>0</v>
      </c>
      <c r="QF27" s="151" t="e">
        <f t="shared" si="551"/>
        <v>#N/A</v>
      </c>
      <c r="QG27" s="157">
        <f t="shared" si="552"/>
        <v>0</v>
      </c>
      <c r="QH27" s="153">
        <f t="shared" si="553"/>
        <v>0</v>
      </c>
      <c r="QK27" s="803"/>
      <c r="QL27" s="821"/>
      <c r="QM27" s="781"/>
      <c r="QN27" s="806"/>
      <c r="QO27" s="783"/>
      <c r="QP27" s="784"/>
      <c r="QQ27" s="784"/>
      <c r="QR27" s="88" t="e">
        <f>IF(EXACT(VLOOKUP(QK27,OFERTA_0,2,FALSE),QL27),1,0)</f>
        <v>#N/A</v>
      </c>
      <c r="QS27" s="88" t="e">
        <f>IF(EXACT(VLOOKUP(QK27,OFERTA_0,3,FALSE),QM27),1,0)</f>
        <v>#N/A</v>
      </c>
      <c r="QT27" s="151" t="e">
        <f>IF(EXACT(VLOOKUP(QK27,OFERTA_0,4,FALSE),QN27),1,0)</f>
        <v>#N/A</v>
      </c>
      <c r="QU27" s="151">
        <f t="shared" si="554"/>
        <v>0</v>
      </c>
      <c r="QV27" s="151">
        <f t="shared" si="555"/>
        <v>0</v>
      </c>
      <c r="QW27" s="151" t="e">
        <f t="shared" si="556"/>
        <v>#N/A</v>
      </c>
      <c r="QX27" s="157">
        <f t="shared" si="557"/>
        <v>0</v>
      </c>
      <c r="QY27" s="153">
        <f t="shared" si="558"/>
        <v>0</v>
      </c>
      <c r="RB27" s="803"/>
      <c r="RC27" s="821"/>
      <c r="RD27" s="781"/>
      <c r="RE27" s="806"/>
      <c r="RF27" s="783"/>
      <c r="RG27" s="784"/>
      <c r="RH27" s="784"/>
      <c r="RI27" s="88" t="e">
        <f>IF(EXACT(VLOOKUP(RB27,OFERTA_0,2,FALSE),RC27),1,0)</f>
        <v>#N/A</v>
      </c>
      <c r="RJ27" s="88" t="e">
        <f>IF(EXACT(VLOOKUP(RB27,OFERTA_0,3,FALSE),RD27),1,0)</f>
        <v>#N/A</v>
      </c>
      <c r="RK27" s="151" t="e">
        <f>IF(EXACT(VLOOKUP(RB27,OFERTA_0,4,FALSE),RE27),1,0)</f>
        <v>#N/A</v>
      </c>
      <c r="RL27" s="151">
        <f t="shared" si="559"/>
        <v>0</v>
      </c>
      <c r="RM27" s="151">
        <f t="shared" si="560"/>
        <v>0</v>
      </c>
      <c r="RN27" s="151" t="e">
        <f t="shared" si="561"/>
        <v>#N/A</v>
      </c>
      <c r="RO27" s="157">
        <f t="shared" si="562"/>
        <v>0</v>
      </c>
      <c r="RP27" s="153">
        <f t="shared" si="563"/>
        <v>0</v>
      </c>
      <c r="RS27" s="803"/>
      <c r="RT27" s="821"/>
      <c r="RU27" s="781"/>
      <c r="RV27" s="806"/>
      <c r="RW27" s="783"/>
      <c r="RX27" s="784"/>
      <c r="RY27" s="784"/>
      <c r="RZ27" s="88" t="e">
        <f>IF(EXACT(VLOOKUP(RS27,OFERTA_0,2,FALSE),RT27),1,0)</f>
        <v>#N/A</v>
      </c>
      <c r="SA27" s="88" t="e">
        <f>IF(EXACT(VLOOKUP(RS27,OFERTA_0,3,FALSE),RU27),1,0)</f>
        <v>#N/A</v>
      </c>
      <c r="SB27" s="151" t="e">
        <f>IF(EXACT(VLOOKUP(RS27,OFERTA_0,4,FALSE),RV27),1,0)</f>
        <v>#N/A</v>
      </c>
      <c r="SC27" s="151">
        <f t="shared" si="564"/>
        <v>0</v>
      </c>
      <c r="SD27" s="151">
        <f t="shared" si="565"/>
        <v>0</v>
      </c>
      <c r="SE27" s="151" t="e">
        <f t="shared" si="566"/>
        <v>#N/A</v>
      </c>
      <c r="SF27" s="157">
        <f t="shared" si="567"/>
        <v>0</v>
      </c>
      <c r="SG27" s="153">
        <f t="shared" si="568"/>
        <v>0</v>
      </c>
      <c r="SJ27" s="803"/>
      <c r="SK27" s="821"/>
      <c r="SL27" s="781"/>
      <c r="SM27" s="806"/>
      <c r="SN27" s="783"/>
      <c r="SO27" s="784"/>
      <c r="SP27" s="784"/>
      <c r="SQ27" s="88" t="e">
        <f>IF(EXACT(VLOOKUP(SJ27,OFERTA_0,2,FALSE),SK27),1,0)</f>
        <v>#N/A</v>
      </c>
      <c r="SR27" s="88" t="e">
        <f>IF(EXACT(VLOOKUP(SJ27,OFERTA_0,3,FALSE),SL27),1,0)</f>
        <v>#N/A</v>
      </c>
      <c r="SS27" s="151" t="e">
        <f>IF(EXACT(VLOOKUP(SJ27,OFERTA_0,4,FALSE),SM27),1,0)</f>
        <v>#N/A</v>
      </c>
      <c r="ST27" s="151">
        <f t="shared" si="569"/>
        <v>0</v>
      </c>
      <c r="SU27" s="151">
        <f t="shared" si="570"/>
        <v>0</v>
      </c>
      <c r="SV27" s="151" t="e">
        <f t="shared" si="571"/>
        <v>#N/A</v>
      </c>
      <c r="SW27" s="157">
        <f t="shared" si="572"/>
        <v>0</v>
      </c>
      <c r="SX27" s="153">
        <f t="shared" si="573"/>
        <v>0</v>
      </c>
    </row>
    <row r="28" spans="2:518" ht="46.5" thickTop="1" thickBot="1">
      <c r="B28" s="289" t="s">
        <v>282</v>
      </c>
      <c r="C28" s="293" t="s">
        <v>316</v>
      </c>
      <c r="D28" s="295" t="s">
        <v>136</v>
      </c>
      <c r="E28" s="295">
        <v>1</v>
      </c>
      <c r="F28" s="765">
        <v>0</v>
      </c>
      <c r="G28" s="766">
        <v>0</v>
      </c>
      <c r="H28" s="822" t="e">
        <f>H27/G50</f>
        <v>#DIV/0!</v>
      </c>
      <c r="K28" s="289" t="s">
        <v>282</v>
      </c>
      <c r="L28" s="293" t="s">
        <v>316</v>
      </c>
      <c r="M28" s="295" t="s">
        <v>136</v>
      </c>
      <c r="N28" s="295">
        <v>1</v>
      </c>
      <c r="O28" s="765">
        <v>18760600</v>
      </c>
      <c r="P28" s="766">
        <f t="shared" ref="P28:P33" si="574">N28*O28</f>
        <v>18760600</v>
      </c>
      <c r="Q28" s="822">
        <f>Q27/Q50</f>
        <v>0.3636191052700633</v>
      </c>
      <c r="R28" s="88">
        <f t="shared" ref="R28:R33" si="575">IF(EXACT(VLOOKUP(K28,OFERTA_0,2,FALSE),L28),1,0)</f>
        <v>1</v>
      </c>
      <c r="S28" s="88">
        <f t="shared" ref="S28:S33" si="576">IF(EXACT(VLOOKUP(K28,OFERTA_0,3,FALSE),M28),1,0)</f>
        <v>1</v>
      </c>
      <c r="T28" s="151">
        <f t="shared" ref="T28:T33" si="577">IF(EXACT(VLOOKUP(K28,OFERTA_0,4,FALSE),N28),1,0)</f>
        <v>1</v>
      </c>
      <c r="U28" s="151">
        <f t="shared" si="169"/>
        <v>1</v>
      </c>
      <c r="V28" s="151">
        <f t="shared" si="170"/>
        <v>1</v>
      </c>
      <c r="W28" s="151">
        <f t="shared" si="171"/>
        <v>1</v>
      </c>
      <c r="X28" s="157">
        <f t="shared" si="172"/>
        <v>18760600</v>
      </c>
      <c r="Y28" s="153">
        <f t="shared" si="173"/>
        <v>0</v>
      </c>
      <c r="Z28" s="101"/>
      <c r="AA28" s="101"/>
      <c r="AB28" s="823" t="s">
        <v>282</v>
      </c>
      <c r="AC28" s="787" t="s">
        <v>316</v>
      </c>
      <c r="AD28" s="788" t="s">
        <v>136</v>
      </c>
      <c r="AE28" s="788">
        <v>1</v>
      </c>
      <c r="AF28" s="789">
        <v>14678173.799999999</v>
      </c>
      <c r="AG28" s="790">
        <f t="shared" ref="AG28:AG33" si="578">AE28*AF28</f>
        <v>14678173.799999999</v>
      </c>
      <c r="AH28" s="822">
        <f>AH27/AH50</f>
        <v>0.33349551096675722</v>
      </c>
      <c r="AI28" s="88">
        <f t="shared" ref="AI28:AI33" si="579">IF(EXACT(VLOOKUP(AB28,OFERTA_0,2,FALSE),AC28),1,0)</f>
        <v>1</v>
      </c>
      <c r="AJ28" s="88">
        <f t="shared" ref="AJ28:AJ33" si="580">IF(EXACT(VLOOKUP(AB28,OFERTA_0,3,FALSE),AD28),1,0)</f>
        <v>1</v>
      </c>
      <c r="AK28" s="151">
        <f t="shared" ref="AK28:AK33" si="581">IF(EXACT(VLOOKUP(AB28,OFERTA_0,4,FALSE),AE28),1,0)</f>
        <v>1</v>
      </c>
      <c r="AL28" s="151">
        <f t="shared" si="174"/>
        <v>1</v>
      </c>
      <c r="AM28" s="151">
        <f t="shared" si="175"/>
        <v>1</v>
      </c>
      <c r="AN28" s="151">
        <f t="shared" si="176"/>
        <v>1</v>
      </c>
      <c r="AO28" s="157">
        <f t="shared" si="177"/>
        <v>14678174</v>
      </c>
      <c r="AP28" s="153">
        <f t="shared" si="178"/>
        <v>-0.20000000111758709</v>
      </c>
      <c r="AQ28" s="101"/>
      <c r="AR28" s="101"/>
      <c r="AS28" s="289" t="s">
        <v>282</v>
      </c>
      <c r="AT28" s="293" t="s">
        <v>316</v>
      </c>
      <c r="AU28" s="295" t="s">
        <v>136</v>
      </c>
      <c r="AV28" s="295">
        <v>1</v>
      </c>
      <c r="AW28" s="765">
        <v>19325600</v>
      </c>
      <c r="AX28" s="766">
        <f t="shared" ref="AX28:AX33" si="582">AV28*AW28</f>
        <v>19325600</v>
      </c>
      <c r="AY28" s="822">
        <f>AY27/AY50</f>
        <v>0.39611428316993635</v>
      </c>
      <c r="AZ28" s="88">
        <f t="shared" ref="AZ28:AZ33" si="583">IF(EXACT(VLOOKUP(AS28,OFERTA_0,2,FALSE),AT28),1,0)</f>
        <v>1</v>
      </c>
      <c r="BA28" s="88">
        <f t="shared" ref="BA28:BA33" si="584">IF(EXACT(VLOOKUP(AS28,OFERTA_0,3,FALSE),AU28),1,0)</f>
        <v>1</v>
      </c>
      <c r="BB28" s="151">
        <f t="shared" ref="BB28:BB33" si="585">IF(EXACT(VLOOKUP(AS28,OFERTA_0,4,FALSE),AV28),1,0)</f>
        <v>1</v>
      </c>
      <c r="BC28" s="151">
        <f t="shared" si="179"/>
        <v>1</v>
      </c>
      <c r="BD28" s="151">
        <f t="shared" si="180"/>
        <v>1</v>
      </c>
      <c r="BE28" s="151">
        <f t="shared" si="181"/>
        <v>1</v>
      </c>
      <c r="BF28" s="157">
        <f t="shared" si="182"/>
        <v>19325600</v>
      </c>
      <c r="BG28" s="153">
        <f t="shared" si="183"/>
        <v>0</v>
      </c>
      <c r="BJ28" s="289" t="s">
        <v>282</v>
      </c>
      <c r="BK28" s="293" t="s">
        <v>316</v>
      </c>
      <c r="BL28" s="295" t="s">
        <v>136</v>
      </c>
      <c r="BM28" s="295">
        <v>1</v>
      </c>
      <c r="BN28" s="765">
        <v>15202500</v>
      </c>
      <c r="BO28" s="766">
        <f t="shared" ref="BO28:BO33" si="586">BM28*BN28</f>
        <v>15202500</v>
      </c>
      <c r="BP28" s="822">
        <f>BP27/BP50</f>
        <v>0.39499596979918672</v>
      </c>
      <c r="BQ28" s="88">
        <f t="shared" ref="BQ28:BQ33" si="587">IF(EXACT(VLOOKUP(BJ28,OFERTA_0,2,FALSE),BK28),1,0)</f>
        <v>1</v>
      </c>
      <c r="BR28" s="88">
        <f t="shared" ref="BR28:BR33" si="588">IF(EXACT(VLOOKUP(BJ28,OFERTA_0,3,FALSE),BL28),1,0)</f>
        <v>1</v>
      </c>
      <c r="BS28" s="151">
        <f t="shared" ref="BS28:BS33" si="589">IF(EXACT(VLOOKUP(BJ28,OFERTA_0,4,FALSE),BM28),1,0)</f>
        <v>1</v>
      </c>
      <c r="BT28" s="151">
        <f t="shared" si="184"/>
        <v>1</v>
      </c>
      <c r="BU28" s="151">
        <f t="shared" si="185"/>
        <v>1</v>
      </c>
      <c r="BV28" s="151">
        <f t="shared" si="186"/>
        <v>1</v>
      </c>
      <c r="BW28" s="157">
        <f t="shared" si="187"/>
        <v>15202500</v>
      </c>
      <c r="BX28" s="153">
        <f t="shared" si="188"/>
        <v>0</v>
      </c>
      <c r="CA28" s="773" t="s">
        <v>445</v>
      </c>
      <c r="CB28" s="774" t="s">
        <v>446</v>
      </c>
      <c r="CC28" s="775" t="s">
        <v>423</v>
      </c>
      <c r="CD28" s="799">
        <v>1</v>
      </c>
      <c r="CE28" s="800">
        <v>11960233</v>
      </c>
      <c r="CF28" s="778">
        <v>11960233</v>
      </c>
      <c r="CG28" s="779">
        <v>0.46529999999999999</v>
      </c>
      <c r="CH28" s="88">
        <f t="shared" ref="CH28:CH33" si="590">IF(EXACT(VLOOKUP(CA28,OFERTA_0,2,FALSE),CB28),1,0)</f>
        <v>0</v>
      </c>
      <c r="CI28" s="88">
        <f t="shared" ref="CI28:CI33" si="591">IF(EXACT(VLOOKUP(CA28,OFERTA_0,3,FALSE),CC28),1,0)</f>
        <v>1</v>
      </c>
      <c r="CJ28" s="151">
        <f t="shared" ref="CJ28:CJ33" si="592">IF(EXACT(VLOOKUP(CA28,OFERTA_0,4,FALSE),CD28),1,0)</f>
        <v>1</v>
      </c>
      <c r="CK28" s="151">
        <f t="shared" si="189"/>
        <v>1</v>
      </c>
      <c r="CL28" s="151">
        <f t="shared" si="190"/>
        <v>1</v>
      </c>
      <c r="CM28" s="151">
        <f t="shared" si="191"/>
        <v>0</v>
      </c>
      <c r="CN28" s="157">
        <f t="shared" si="192"/>
        <v>11960233</v>
      </c>
      <c r="CO28" s="153">
        <f t="shared" si="193"/>
        <v>0</v>
      </c>
      <c r="CR28" s="289"/>
      <c r="CS28" s="293"/>
      <c r="CT28" s="295"/>
      <c r="CU28" s="295"/>
      <c r="CV28" s="765"/>
      <c r="CW28" s="766"/>
      <c r="CX28" s="822" t="e">
        <f>CX27/CW50</f>
        <v>#DIV/0!</v>
      </c>
      <c r="CY28" s="88" t="e">
        <f t="shared" ref="CY28:CY33" si="593">IF(EXACT(VLOOKUP(CR28,OFERTA_0,2,FALSE),CS28),1,0)</f>
        <v>#N/A</v>
      </c>
      <c r="CZ28" s="88" t="e">
        <f t="shared" ref="CZ28:CZ33" si="594">IF(EXACT(VLOOKUP(CR28,OFERTA_0,3,FALSE),CT28),1,0)</f>
        <v>#N/A</v>
      </c>
      <c r="DA28" s="151" t="e">
        <f t="shared" ref="DA28:DA33" si="595">IF(EXACT(VLOOKUP(CR28,OFERTA_0,4,FALSE),CU28),1,0)</f>
        <v>#N/A</v>
      </c>
      <c r="DB28" s="151">
        <f t="shared" ref="DB28:DB33" si="596">IF(CV28=0,0,1)</f>
        <v>0</v>
      </c>
      <c r="DC28" s="151">
        <f t="shared" ref="DC28:DC33" si="597">IF(CW28=0,0,1)</f>
        <v>0</v>
      </c>
      <c r="DD28" s="151" t="e">
        <f t="shared" ref="DD28:DD33" si="598">PRODUCT(CY28:DC28)</f>
        <v>#N/A</v>
      </c>
      <c r="DE28" s="157"/>
      <c r="DF28" s="153"/>
      <c r="DI28" s="289"/>
      <c r="DJ28" s="293"/>
      <c r="DK28" s="295"/>
      <c r="DL28" s="295"/>
      <c r="DM28" s="765"/>
      <c r="DN28" s="766"/>
      <c r="DO28" s="822" t="e">
        <f>DO27/DN50</f>
        <v>#DIV/0!</v>
      </c>
      <c r="DP28" s="88" t="e">
        <f t="shared" ref="DP28:DP33" si="599">IF(EXACT(VLOOKUP(DI28,OFERTA_0,2,FALSE),DJ28),1,0)</f>
        <v>#N/A</v>
      </c>
      <c r="DQ28" s="88" t="e">
        <f t="shared" ref="DQ28:DQ33" si="600">IF(EXACT(VLOOKUP(DI28,OFERTA_0,3,FALSE),DK28),1,0)</f>
        <v>#N/A</v>
      </c>
      <c r="DR28" s="151" t="e">
        <f t="shared" ref="DR28:DR33" si="601">IF(EXACT(VLOOKUP(DI28,OFERTA_0,4,FALSE),DL28),1,0)</f>
        <v>#N/A</v>
      </c>
      <c r="DS28" s="151">
        <f t="shared" ref="DS28:DS33" si="602">IF(DM28=0,0,1)</f>
        <v>0</v>
      </c>
      <c r="DT28" s="151">
        <f t="shared" ref="DT28:DT33" si="603">IF(DN28=0,0,1)</f>
        <v>0</v>
      </c>
      <c r="DU28" s="151" t="e">
        <f t="shared" ref="DU28:DU33" si="604">PRODUCT(DP28:DT28)</f>
        <v>#N/A</v>
      </c>
      <c r="DV28" s="157"/>
      <c r="DW28" s="153"/>
      <c r="DZ28" s="289"/>
      <c r="EA28" s="293"/>
      <c r="EB28" s="295"/>
      <c r="EC28" s="295"/>
      <c r="ED28" s="765"/>
      <c r="EE28" s="766"/>
      <c r="EF28" s="822" t="e">
        <f>EF27/EE50</f>
        <v>#DIV/0!</v>
      </c>
      <c r="EG28" s="88" t="e">
        <f t="shared" ref="EG28:EG33" si="605">IF(EXACT(VLOOKUP(DZ28,OFERTA_0,2,FALSE),EA28),1,0)</f>
        <v>#N/A</v>
      </c>
      <c r="EH28" s="88" t="e">
        <f t="shared" ref="EH28:EH33" si="606">IF(EXACT(VLOOKUP(DZ28,OFERTA_0,3,FALSE),EB28),1,0)</f>
        <v>#N/A</v>
      </c>
      <c r="EI28" s="151" t="e">
        <f t="shared" ref="EI28:EI33" si="607">IF(EXACT(VLOOKUP(DZ28,OFERTA_0,4,FALSE),EC28),1,0)</f>
        <v>#N/A</v>
      </c>
      <c r="EJ28" s="151">
        <f t="shared" ref="EJ28:EJ33" si="608">IF(ED28=0,0,1)</f>
        <v>0</v>
      </c>
      <c r="EK28" s="151">
        <f t="shared" ref="EK28:EK33" si="609">IF(EE28=0,0,1)</f>
        <v>0</v>
      </c>
      <c r="EL28" s="151" t="e">
        <f t="shared" ref="EL28:EL33" si="610">PRODUCT(EG28:EK28)</f>
        <v>#N/A</v>
      </c>
      <c r="EM28" s="157"/>
      <c r="EN28" s="153"/>
      <c r="EQ28" s="289"/>
      <c r="ER28" s="293"/>
      <c r="ES28" s="295"/>
      <c r="ET28" s="295"/>
      <c r="EU28" s="765"/>
      <c r="EV28" s="766"/>
      <c r="EW28" s="822" t="e">
        <f>EW27/EV50</f>
        <v>#DIV/0!</v>
      </c>
      <c r="EX28" s="88" t="e">
        <f t="shared" ref="EX28:EX33" si="611">IF(EXACT(VLOOKUP(EQ28,OFERTA_0,2,FALSE),ER28),1,0)</f>
        <v>#N/A</v>
      </c>
      <c r="EY28" s="88" t="e">
        <f t="shared" ref="EY28:EY33" si="612">IF(EXACT(VLOOKUP(EQ28,OFERTA_0,3,FALSE),ES28),1,0)</f>
        <v>#N/A</v>
      </c>
      <c r="EZ28" s="151" t="e">
        <f t="shared" ref="EZ28:EZ33" si="613">IF(EXACT(VLOOKUP(EQ28,OFERTA_0,4,FALSE),ET28),1,0)</f>
        <v>#N/A</v>
      </c>
      <c r="FA28" s="151">
        <f t="shared" ref="FA28:FA33" si="614">IF(EU28=0,0,1)</f>
        <v>0</v>
      </c>
      <c r="FB28" s="151">
        <f t="shared" ref="FB28:FB33" si="615">IF(EV28=0,0,1)</f>
        <v>0</v>
      </c>
      <c r="FC28" s="151" t="e">
        <f t="shared" ref="FC28:FC33" si="616">PRODUCT(EX28:FB28)</f>
        <v>#N/A</v>
      </c>
      <c r="FD28" s="157"/>
      <c r="FE28" s="153"/>
      <c r="FH28" s="289"/>
      <c r="FI28" s="293"/>
      <c r="FJ28" s="295"/>
      <c r="FK28" s="295"/>
      <c r="FL28" s="765"/>
      <c r="FM28" s="766"/>
      <c r="FN28" s="822" t="e">
        <f>FN27/FM50</f>
        <v>#DIV/0!</v>
      </c>
      <c r="FO28" s="88" t="e">
        <f t="shared" ref="FO28:FO33" si="617">IF(EXACT(VLOOKUP(FH28,OFERTA_0,2,FALSE),FI28),1,0)</f>
        <v>#N/A</v>
      </c>
      <c r="FP28" s="88" t="e">
        <f t="shared" ref="FP28:FP33" si="618">IF(EXACT(VLOOKUP(FH28,OFERTA_0,3,FALSE),FJ28),1,0)</f>
        <v>#N/A</v>
      </c>
      <c r="FQ28" s="151" t="e">
        <f t="shared" ref="FQ28:FQ33" si="619">IF(EXACT(VLOOKUP(FH28,OFERTA_0,4,FALSE),FK28),1,0)</f>
        <v>#N/A</v>
      </c>
      <c r="FR28" s="151">
        <f t="shared" ref="FR28:FR33" si="620">IF(FL28=0,0,1)</f>
        <v>0</v>
      </c>
      <c r="FS28" s="151">
        <f t="shared" ref="FS28:FS33" si="621">IF(FM28=0,0,1)</f>
        <v>0</v>
      </c>
      <c r="FT28" s="151" t="e">
        <f t="shared" ref="FT28:FT33" si="622">PRODUCT(FO28:FS28)</f>
        <v>#N/A</v>
      </c>
      <c r="FU28" s="157"/>
      <c r="FV28" s="153"/>
      <c r="FY28" s="289"/>
      <c r="FZ28" s="293"/>
      <c r="GA28" s="295"/>
      <c r="GB28" s="295"/>
      <c r="GC28" s="765"/>
      <c r="GD28" s="766"/>
      <c r="GE28" s="822" t="e">
        <f>GE27/GD50</f>
        <v>#DIV/0!</v>
      </c>
      <c r="GF28" s="88" t="e">
        <f t="shared" ref="GF28:GF33" si="623">IF(EXACT(VLOOKUP(FY28,OFERTA_0,2,FALSE),FZ28),1,0)</f>
        <v>#N/A</v>
      </c>
      <c r="GG28" s="88" t="e">
        <f t="shared" ref="GG28:GG33" si="624">IF(EXACT(VLOOKUP(FY28,OFERTA_0,3,FALSE),GA28),1,0)</f>
        <v>#N/A</v>
      </c>
      <c r="GH28" s="151" t="e">
        <f t="shared" ref="GH28:GH33" si="625">IF(EXACT(VLOOKUP(FY28,OFERTA_0,4,FALSE),GB28),1,0)</f>
        <v>#N/A</v>
      </c>
      <c r="GI28" s="151">
        <f t="shared" ref="GI28:GI33" si="626">IF(GC28=0,0,1)</f>
        <v>0</v>
      </c>
      <c r="GJ28" s="151">
        <f t="shared" ref="GJ28:GJ33" si="627">IF(GD28=0,0,1)</f>
        <v>0</v>
      </c>
      <c r="GK28" s="151" t="e">
        <f t="shared" ref="GK28:GK33" si="628">PRODUCT(GF28:GJ28)</f>
        <v>#N/A</v>
      </c>
      <c r="GL28" s="157"/>
      <c r="GM28" s="153"/>
      <c r="GP28" s="289"/>
      <c r="GQ28" s="293"/>
      <c r="GR28" s="295"/>
      <c r="GS28" s="295"/>
      <c r="GT28" s="765"/>
      <c r="GU28" s="766"/>
      <c r="GV28" s="822" t="e">
        <f>GV27/GU50</f>
        <v>#DIV/0!</v>
      </c>
      <c r="GW28" s="88" t="e">
        <f t="shared" ref="GW28:GW33" si="629">IF(EXACT(VLOOKUP(GP28,OFERTA_0,2,FALSE),GQ28),1,0)</f>
        <v>#N/A</v>
      </c>
      <c r="GX28" s="88" t="e">
        <f t="shared" ref="GX28:GX33" si="630">IF(EXACT(VLOOKUP(GP28,OFERTA_0,3,FALSE),GR28),1,0)</f>
        <v>#N/A</v>
      </c>
      <c r="GY28" s="151" t="e">
        <f t="shared" ref="GY28:GY33" si="631">IF(EXACT(VLOOKUP(GP28,OFERTA_0,4,FALSE),GS28),1,0)</f>
        <v>#N/A</v>
      </c>
      <c r="GZ28" s="151">
        <f t="shared" ref="GZ28:GZ33" si="632">IF(GT28=0,0,1)</f>
        <v>0</v>
      </c>
      <c r="HA28" s="151">
        <f t="shared" ref="HA28:HA33" si="633">IF(GU28=0,0,1)</f>
        <v>0</v>
      </c>
      <c r="HB28" s="151" t="e">
        <f t="shared" ref="HB28:HB33" si="634">PRODUCT(GW28:HA28)</f>
        <v>#N/A</v>
      </c>
      <c r="HC28" s="157"/>
      <c r="HD28" s="153"/>
      <c r="HG28" s="289"/>
      <c r="HH28" s="293"/>
      <c r="HI28" s="295"/>
      <c r="HJ28" s="295"/>
      <c r="HK28" s="765"/>
      <c r="HL28" s="766"/>
      <c r="HM28" s="822" t="e">
        <f>HM27/HL50</f>
        <v>#DIV/0!</v>
      </c>
      <c r="HN28" s="88" t="e">
        <f t="shared" ref="HN28:HN33" si="635">IF(EXACT(VLOOKUP(HG28,OFERTA_0,2,FALSE),HH28),1,0)</f>
        <v>#N/A</v>
      </c>
      <c r="HO28" s="88" t="e">
        <f t="shared" ref="HO28:HO33" si="636">IF(EXACT(VLOOKUP(HG28,OFERTA_0,3,FALSE),HI28),1,0)</f>
        <v>#N/A</v>
      </c>
      <c r="HP28" s="151" t="e">
        <f t="shared" ref="HP28:HP33" si="637">IF(EXACT(VLOOKUP(HG28,OFERTA_0,4,FALSE),HJ28),1,0)</f>
        <v>#N/A</v>
      </c>
      <c r="HQ28" s="151">
        <f t="shared" ref="HQ28:HQ33" si="638">IF(HK28=0,0,1)</f>
        <v>0</v>
      </c>
      <c r="HR28" s="151">
        <f t="shared" ref="HR28:HR33" si="639">IF(HL28=0,0,1)</f>
        <v>0</v>
      </c>
      <c r="HS28" s="151" t="e">
        <f t="shared" ref="HS28:HS33" si="640">PRODUCT(HN28:HR28)</f>
        <v>#N/A</v>
      </c>
      <c r="HT28" s="157"/>
      <c r="HU28" s="153"/>
      <c r="HX28" s="289"/>
      <c r="HY28" s="293"/>
      <c r="HZ28" s="295"/>
      <c r="IA28" s="295"/>
      <c r="IB28" s="765"/>
      <c r="IC28" s="766"/>
      <c r="ID28" s="822" t="e">
        <f>ID27/IC50</f>
        <v>#DIV/0!</v>
      </c>
      <c r="IE28" s="88" t="e">
        <f t="shared" ref="IE28:IE33" si="641">IF(EXACT(VLOOKUP(HX28,OFERTA_0,2,FALSE),HY28),1,0)</f>
        <v>#N/A</v>
      </c>
      <c r="IF28" s="88" t="e">
        <f t="shared" ref="IF28:IF33" si="642">IF(EXACT(VLOOKUP(HX28,OFERTA_0,3,FALSE),HZ28),1,0)</f>
        <v>#N/A</v>
      </c>
      <c r="IG28" s="151" t="e">
        <f t="shared" ref="IG28:IG33" si="643">IF(EXACT(VLOOKUP(HX28,OFERTA_0,4,FALSE),IA28),1,0)</f>
        <v>#N/A</v>
      </c>
      <c r="IH28" s="151">
        <f t="shared" ref="IH28:IH33" si="644">IF(IB28=0,0,1)</f>
        <v>0</v>
      </c>
      <c r="II28" s="151">
        <f t="shared" ref="II28:II33" si="645">IF(IC28=0,0,1)</f>
        <v>0</v>
      </c>
      <c r="IJ28" s="151" t="e">
        <f t="shared" ref="IJ28:IJ33" si="646">PRODUCT(IE28:II28)</f>
        <v>#N/A</v>
      </c>
      <c r="IK28" s="157"/>
      <c r="IL28" s="153"/>
      <c r="IO28" s="289"/>
      <c r="IP28" s="293"/>
      <c r="IQ28" s="295"/>
      <c r="IR28" s="295"/>
      <c r="IS28" s="765"/>
      <c r="IT28" s="766"/>
      <c r="IU28" s="822" t="e">
        <f>IU27/IT50</f>
        <v>#DIV/0!</v>
      </c>
      <c r="IV28" s="88" t="e">
        <f t="shared" ref="IV28:IV33" si="647">IF(EXACT(VLOOKUP(IO28,OFERTA_0,2,FALSE),IP28),1,0)</f>
        <v>#N/A</v>
      </c>
      <c r="IW28" s="88" t="e">
        <f t="shared" ref="IW28:IW33" si="648">IF(EXACT(VLOOKUP(IO28,OFERTA_0,3,FALSE),IQ28),1,0)</f>
        <v>#N/A</v>
      </c>
      <c r="IX28" s="151" t="e">
        <f t="shared" ref="IX28:IX33" si="649">IF(EXACT(VLOOKUP(IO28,OFERTA_0,4,FALSE),IR28),1,0)</f>
        <v>#N/A</v>
      </c>
      <c r="IY28" s="151">
        <f t="shared" ref="IY28:IY33" si="650">IF(IS28=0,0,1)</f>
        <v>0</v>
      </c>
      <c r="IZ28" s="151">
        <f t="shared" ref="IZ28:IZ33" si="651">IF(IT28=0,0,1)</f>
        <v>0</v>
      </c>
      <c r="JA28" s="151" t="e">
        <f t="shared" ref="JA28:JA33" si="652">PRODUCT(IV28:IZ28)</f>
        <v>#N/A</v>
      </c>
      <c r="JB28" s="157"/>
      <c r="JC28" s="153"/>
      <c r="JF28" s="289"/>
      <c r="JG28" s="293"/>
      <c r="JH28" s="295"/>
      <c r="JI28" s="295"/>
      <c r="JJ28" s="765"/>
      <c r="JK28" s="766"/>
      <c r="JL28" s="822" t="e">
        <f>JL27/JK50</f>
        <v>#DIV/0!</v>
      </c>
      <c r="JM28" s="88" t="e">
        <f t="shared" ref="JM28:JM33" si="653">IF(EXACT(VLOOKUP(JF28,OFERTA_0,2,FALSE),JG28),1,0)</f>
        <v>#N/A</v>
      </c>
      <c r="JN28" s="88" t="e">
        <f t="shared" ref="JN28:JN33" si="654">IF(EXACT(VLOOKUP(JF28,OFERTA_0,3,FALSE),JH28),1,0)</f>
        <v>#N/A</v>
      </c>
      <c r="JO28" s="151" t="e">
        <f t="shared" ref="JO28:JO33" si="655">IF(EXACT(VLOOKUP(JF28,OFERTA_0,4,FALSE),JI28),1,0)</f>
        <v>#N/A</v>
      </c>
      <c r="JP28" s="151">
        <f t="shared" ref="JP28:JP33" si="656">IF(JJ28=0,0,1)</f>
        <v>0</v>
      </c>
      <c r="JQ28" s="151">
        <f t="shared" ref="JQ28:JQ33" si="657">IF(JK28=0,0,1)</f>
        <v>0</v>
      </c>
      <c r="JR28" s="151" t="e">
        <f t="shared" ref="JR28:JR33" si="658">PRODUCT(JM28:JQ28)</f>
        <v>#N/A</v>
      </c>
      <c r="JS28" s="157"/>
      <c r="JT28" s="153"/>
      <c r="JW28" s="289"/>
      <c r="JX28" s="293"/>
      <c r="JY28" s="295"/>
      <c r="JZ28" s="295"/>
      <c r="KA28" s="765"/>
      <c r="KB28" s="766"/>
      <c r="KC28" s="822" t="e">
        <f>KC27/KB50</f>
        <v>#DIV/0!</v>
      </c>
      <c r="KD28" s="88" t="e">
        <f t="shared" ref="KD28:KD33" si="659">IF(EXACT(VLOOKUP(JW28,OFERTA_0,2,FALSE),JX28),1,0)</f>
        <v>#N/A</v>
      </c>
      <c r="KE28" s="88" t="e">
        <f t="shared" ref="KE28:KE33" si="660">IF(EXACT(VLOOKUP(JW28,OFERTA_0,3,FALSE),JY28),1,0)</f>
        <v>#N/A</v>
      </c>
      <c r="KF28" s="151" t="e">
        <f t="shared" ref="KF28:KF33" si="661">IF(EXACT(VLOOKUP(JW28,OFERTA_0,4,FALSE),JZ28),1,0)</f>
        <v>#N/A</v>
      </c>
      <c r="KG28" s="151">
        <f t="shared" ref="KG28:KG33" si="662">IF(KA28=0,0,1)</f>
        <v>0</v>
      </c>
      <c r="KH28" s="151">
        <f t="shared" ref="KH28:KH33" si="663">IF(KB28=0,0,1)</f>
        <v>0</v>
      </c>
      <c r="KI28" s="151" t="e">
        <f t="shared" ref="KI28:KI33" si="664">PRODUCT(KD28:KH28)</f>
        <v>#N/A</v>
      </c>
      <c r="KJ28" s="157"/>
      <c r="KK28" s="153"/>
      <c r="KN28" s="289"/>
      <c r="KO28" s="293"/>
      <c r="KP28" s="295"/>
      <c r="KQ28" s="295"/>
      <c r="KR28" s="765"/>
      <c r="KS28" s="766"/>
      <c r="KT28" s="822" t="e">
        <f>KT27/KS50</f>
        <v>#DIV/0!</v>
      </c>
      <c r="KU28" s="88" t="e">
        <f t="shared" ref="KU28:KU33" si="665">IF(EXACT(VLOOKUP(KN28,OFERTA_0,2,FALSE),KO28),1,0)</f>
        <v>#N/A</v>
      </c>
      <c r="KV28" s="88" t="e">
        <f t="shared" ref="KV28:KV33" si="666">IF(EXACT(VLOOKUP(KN28,OFERTA_0,3,FALSE),KP28),1,0)</f>
        <v>#N/A</v>
      </c>
      <c r="KW28" s="151" t="e">
        <f t="shared" ref="KW28:KW33" si="667">IF(EXACT(VLOOKUP(KN28,OFERTA_0,4,FALSE),KQ28),1,0)</f>
        <v>#N/A</v>
      </c>
      <c r="KX28" s="151">
        <f t="shared" ref="KX28:KX33" si="668">IF(KR28=0,0,1)</f>
        <v>0</v>
      </c>
      <c r="KY28" s="151">
        <f t="shared" ref="KY28:KY33" si="669">IF(KS28=0,0,1)</f>
        <v>0</v>
      </c>
      <c r="KZ28" s="151" t="e">
        <f t="shared" ref="KZ28:KZ33" si="670">PRODUCT(KU28:KY28)</f>
        <v>#N/A</v>
      </c>
      <c r="LA28" s="157"/>
      <c r="LB28" s="153"/>
      <c r="LE28" s="289"/>
      <c r="LF28" s="293"/>
      <c r="LG28" s="295"/>
      <c r="LH28" s="295"/>
      <c r="LI28" s="765"/>
      <c r="LJ28" s="766"/>
      <c r="LK28" s="822" t="e">
        <f>LK27/LJ50</f>
        <v>#DIV/0!</v>
      </c>
      <c r="LL28" s="88" t="e">
        <f t="shared" ref="LL28:LL33" si="671">IF(EXACT(VLOOKUP(LE28,OFERTA_0,2,FALSE),LF28),1,0)</f>
        <v>#N/A</v>
      </c>
      <c r="LM28" s="88" t="e">
        <f t="shared" ref="LM28:LM33" si="672">IF(EXACT(VLOOKUP(LE28,OFERTA_0,3,FALSE),LG28),1,0)</f>
        <v>#N/A</v>
      </c>
      <c r="LN28" s="151" t="e">
        <f t="shared" ref="LN28:LN33" si="673">IF(EXACT(VLOOKUP(LE28,OFERTA_0,4,FALSE),LH28),1,0)</f>
        <v>#N/A</v>
      </c>
      <c r="LO28" s="151">
        <f t="shared" ref="LO28:LO33" si="674">IF(LI28=0,0,1)</f>
        <v>0</v>
      </c>
      <c r="LP28" s="151">
        <f t="shared" ref="LP28:LP33" si="675">IF(LJ28=0,0,1)</f>
        <v>0</v>
      </c>
      <c r="LQ28" s="151" t="e">
        <f t="shared" ref="LQ28:LQ33" si="676">PRODUCT(LL28:LP28)</f>
        <v>#N/A</v>
      </c>
      <c r="LR28" s="157"/>
      <c r="LS28" s="153"/>
      <c r="LV28" s="289"/>
      <c r="LW28" s="293"/>
      <c r="LX28" s="295"/>
      <c r="LY28" s="295"/>
      <c r="LZ28" s="765"/>
      <c r="MA28" s="766"/>
      <c r="MB28" s="822" t="e">
        <f>MB27/MA50</f>
        <v>#DIV/0!</v>
      </c>
      <c r="MC28" s="88" t="e">
        <f t="shared" ref="MC28:MC33" si="677">IF(EXACT(VLOOKUP(LV28,OFERTA_0,2,FALSE),LW28),1,0)</f>
        <v>#N/A</v>
      </c>
      <c r="MD28" s="88" t="e">
        <f t="shared" ref="MD28:MD33" si="678">IF(EXACT(VLOOKUP(LV28,OFERTA_0,3,FALSE),LX28),1,0)</f>
        <v>#N/A</v>
      </c>
      <c r="ME28" s="151" t="e">
        <f t="shared" ref="ME28:ME33" si="679">IF(EXACT(VLOOKUP(LV28,OFERTA_0,4,FALSE),LY28),1,0)</f>
        <v>#N/A</v>
      </c>
      <c r="MF28" s="151">
        <f t="shared" ref="MF28:MF33" si="680">IF(LZ28=0,0,1)</f>
        <v>0</v>
      </c>
      <c r="MG28" s="151">
        <f t="shared" ref="MG28:MG33" si="681">IF(MA28=0,0,1)</f>
        <v>0</v>
      </c>
      <c r="MH28" s="151" t="e">
        <f t="shared" ref="MH28:MH33" si="682">PRODUCT(MC28:MG28)</f>
        <v>#N/A</v>
      </c>
      <c r="MI28" s="157"/>
      <c r="MJ28" s="153"/>
      <c r="MM28" s="803"/>
      <c r="MN28" s="821"/>
      <c r="MO28" s="781"/>
      <c r="MP28" s="806"/>
      <c r="MQ28" s="783"/>
      <c r="MR28" s="784"/>
      <c r="MS28" s="784"/>
      <c r="MT28" s="88"/>
      <c r="MU28" s="88"/>
      <c r="MV28" s="151"/>
      <c r="MW28" s="151"/>
      <c r="MX28" s="151"/>
      <c r="MY28" s="151"/>
      <c r="MZ28" s="157"/>
      <c r="NA28" s="153"/>
      <c r="ND28" s="803"/>
      <c r="NE28" s="821"/>
      <c r="NF28" s="781"/>
      <c r="NG28" s="806"/>
      <c r="NH28" s="783"/>
      <c r="NI28" s="784"/>
      <c r="NJ28" s="784"/>
      <c r="NK28" s="88"/>
      <c r="NL28" s="88"/>
      <c r="NM28" s="151"/>
      <c r="NN28" s="151"/>
      <c r="NO28" s="151"/>
      <c r="NP28" s="151"/>
      <c r="NQ28" s="157"/>
      <c r="NR28" s="153"/>
      <c r="NU28" s="803"/>
      <c r="NV28" s="821"/>
      <c r="NW28" s="781"/>
      <c r="NX28" s="806"/>
      <c r="NY28" s="783"/>
      <c r="NZ28" s="784"/>
      <c r="OA28" s="784"/>
      <c r="OB28" s="88"/>
      <c r="OC28" s="88"/>
      <c r="OD28" s="151"/>
      <c r="OE28" s="151"/>
      <c r="OF28" s="151"/>
      <c r="OG28" s="151"/>
      <c r="OH28" s="157"/>
      <c r="OI28" s="153"/>
      <c r="OL28" s="803"/>
      <c r="OM28" s="821"/>
      <c r="ON28" s="781"/>
      <c r="OO28" s="806"/>
      <c r="OP28" s="783"/>
      <c r="OQ28" s="784"/>
      <c r="OR28" s="784"/>
      <c r="OS28" s="88"/>
      <c r="OT28" s="88"/>
      <c r="OU28" s="151"/>
      <c r="OV28" s="151"/>
      <c r="OW28" s="151"/>
      <c r="OX28" s="151"/>
      <c r="OY28" s="157"/>
      <c r="OZ28" s="153"/>
      <c r="PC28" s="803"/>
      <c r="PD28" s="821"/>
      <c r="PE28" s="781"/>
      <c r="PF28" s="806"/>
      <c r="PG28" s="783"/>
      <c r="PH28" s="784"/>
      <c r="PI28" s="784"/>
      <c r="PJ28" s="88"/>
      <c r="PK28" s="88"/>
      <c r="PL28" s="151"/>
      <c r="PM28" s="151"/>
      <c r="PN28" s="151"/>
      <c r="PO28" s="151"/>
      <c r="PP28" s="157"/>
      <c r="PQ28" s="153"/>
      <c r="PT28" s="803"/>
      <c r="PU28" s="821"/>
      <c r="PV28" s="781"/>
      <c r="PW28" s="806"/>
      <c r="PX28" s="783"/>
      <c r="PY28" s="784"/>
      <c r="PZ28" s="784"/>
      <c r="QA28" s="88"/>
      <c r="QB28" s="88"/>
      <c r="QC28" s="151"/>
      <c r="QD28" s="151"/>
      <c r="QE28" s="151"/>
      <c r="QF28" s="151"/>
      <c r="QG28" s="157"/>
      <c r="QH28" s="153"/>
      <c r="QK28" s="803"/>
      <c r="QL28" s="821"/>
      <c r="QM28" s="781"/>
      <c r="QN28" s="806"/>
      <c r="QO28" s="783"/>
      <c r="QP28" s="784"/>
      <c r="QQ28" s="784"/>
      <c r="QR28" s="88"/>
      <c r="QS28" s="88"/>
      <c r="QT28" s="151"/>
      <c r="QU28" s="151"/>
      <c r="QV28" s="151"/>
      <c r="QW28" s="151"/>
      <c r="QX28" s="157"/>
      <c r="QY28" s="153"/>
      <c r="RB28" s="803"/>
      <c r="RC28" s="821"/>
      <c r="RD28" s="781"/>
      <c r="RE28" s="806"/>
      <c r="RF28" s="783"/>
      <c r="RG28" s="784"/>
      <c r="RH28" s="784"/>
      <c r="RI28" s="88"/>
      <c r="RJ28" s="88"/>
      <c r="RK28" s="151"/>
      <c r="RL28" s="151"/>
      <c r="RM28" s="151"/>
      <c r="RN28" s="151"/>
      <c r="RO28" s="157"/>
      <c r="RP28" s="153"/>
      <c r="RS28" s="803"/>
      <c r="RT28" s="821"/>
      <c r="RU28" s="781"/>
      <c r="RV28" s="806"/>
      <c r="RW28" s="783"/>
      <c r="RX28" s="784"/>
      <c r="RY28" s="784"/>
      <c r="RZ28" s="88"/>
      <c r="SA28" s="88"/>
      <c r="SB28" s="151"/>
      <c r="SC28" s="151"/>
      <c r="SD28" s="151"/>
      <c r="SE28" s="151"/>
      <c r="SF28" s="157"/>
      <c r="SG28" s="153"/>
      <c r="SJ28" s="803"/>
      <c r="SK28" s="821"/>
      <c r="SL28" s="781"/>
      <c r="SM28" s="806"/>
      <c r="SN28" s="783"/>
      <c r="SO28" s="784"/>
      <c r="SP28" s="784"/>
      <c r="SQ28" s="88"/>
      <c r="SR28" s="88"/>
      <c r="SS28" s="151"/>
      <c r="ST28" s="151"/>
      <c r="SU28" s="151"/>
      <c r="SV28" s="151"/>
      <c r="SW28" s="157"/>
      <c r="SX28" s="153"/>
    </row>
    <row r="29" spans="2:518" ht="35.25" thickTop="1" thickBot="1">
      <c r="B29" s="289" t="s">
        <v>283</v>
      </c>
      <c r="C29" s="293" t="s">
        <v>317</v>
      </c>
      <c r="D29" s="295" t="s">
        <v>136</v>
      </c>
      <c r="E29" s="295">
        <v>1</v>
      </c>
      <c r="F29" s="765">
        <v>0</v>
      </c>
      <c r="G29" s="766">
        <v>0</v>
      </c>
      <c r="H29" s="824"/>
      <c r="K29" s="289" t="s">
        <v>283</v>
      </c>
      <c r="L29" s="293" t="s">
        <v>317</v>
      </c>
      <c r="M29" s="295" t="s">
        <v>136</v>
      </c>
      <c r="N29" s="295">
        <v>1</v>
      </c>
      <c r="O29" s="765">
        <v>377000</v>
      </c>
      <c r="P29" s="766">
        <f t="shared" si="574"/>
        <v>377000</v>
      </c>
      <c r="Q29" s="824"/>
      <c r="R29" s="88">
        <f t="shared" si="575"/>
        <v>1</v>
      </c>
      <c r="S29" s="88">
        <f t="shared" si="576"/>
        <v>1</v>
      </c>
      <c r="T29" s="151">
        <f t="shared" si="577"/>
        <v>1</v>
      </c>
      <c r="U29" s="151">
        <f t="shared" si="169"/>
        <v>1</v>
      </c>
      <c r="V29" s="151">
        <f t="shared" si="170"/>
        <v>1</v>
      </c>
      <c r="W29" s="151">
        <f t="shared" si="171"/>
        <v>1</v>
      </c>
      <c r="X29" s="157">
        <f t="shared" si="172"/>
        <v>377000</v>
      </c>
      <c r="Y29" s="153">
        <f t="shared" si="173"/>
        <v>0</v>
      </c>
      <c r="Z29" s="101"/>
      <c r="AA29" s="101"/>
      <c r="AB29" s="823" t="s">
        <v>283</v>
      </c>
      <c r="AC29" s="787" t="s">
        <v>317</v>
      </c>
      <c r="AD29" s="788" t="s">
        <v>136</v>
      </c>
      <c r="AE29" s="788">
        <v>1</v>
      </c>
      <c r="AF29" s="789">
        <v>281431.90000000002</v>
      </c>
      <c r="AG29" s="790">
        <f t="shared" si="578"/>
        <v>281431.90000000002</v>
      </c>
      <c r="AH29" s="824"/>
      <c r="AI29" s="88">
        <f t="shared" si="579"/>
        <v>1</v>
      </c>
      <c r="AJ29" s="88">
        <f t="shared" si="580"/>
        <v>1</v>
      </c>
      <c r="AK29" s="151">
        <f t="shared" si="581"/>
        <v>1</v>
      </c>
      <c r="AL29" s="151">
        <f t="shared" si="174"/>
        <v>1</v>
      </c>
      <c r="AM29" s="151">
        <f t="shared" si="175"/>
        <v>1</v>
      </c>
      <c r="AN29" s="151">
        <f t="shared" si="176"/>
        <v>1</v>
      </c>
      <c r="AO29" s="157">
        <f t="shared" si="177"/>
        <v>281432</v>
      </c>
      <c r="AP29" s="153">
        <f t="shared" si="178"/>
        <v>-9.9999999976716936E-2</v>
      </c>
      <c r="AQ29" s="101"/>
      <c r="AR29" s="101"/>
      <c r="AS29" s="289" t="s">
        <v>283</v>
      </c>
      <c r="AT29" s="293" t="s">
        <v>317</v>
      </c>
      <c r="AU29" s="295" t="s">
        <v>136</v>
      </c>
      <c r="AV29" s="295">
        <v>1</v>
      </c>
      <c r="AW29" s="765">
        <v>416416</v>
      </c>
      <c r="AX29" s="766">
        <f t="shared" si="582"/>
        <v>416416</v>
      </c>
      <c r="AY29" s="824"/>
      <c r="AZ29" s="88">
        <f t="shared" si="583"/>
        <v>1</v>
      </c>
      <c r="BA29" s="88">
        <f t="shared" si="584"/>
        <v>1</v>
      </c>
      <c r="BB29" s="151">
        <f t="shared" si="585"/>
        <v>1</v>
      </c>
      <c r="BC29" s="151">
        <f t="shared" si="179"/>
        <v>1</v>
      </c>
      <c r="BD29" s="151">
        <f t="shared" si="180"/>
        <v>1</v>
      </c>
      <c r="BE29" s="151">
        <f t="shared" si="181"/>
        <v>1</v>
      </c>
      <c r="BF29" s="157">
        <f t="shared" si="182"/>
        <v>416416</v>
      </c>
      <c r="BG29" s="153">
        <f t="shared" si="183"/>
        <v>0</v>
      </c>
      <c r="BJ29" s="289" t="s">
        <v>283</v>
      </c>
      <c r="BK29" s="293" t="s">
        <v>317</v>
      </c>
      <c r="BL29" s="295" t="s">
        <v>136</v>
      </c>
      <c r="BM29" s="295">
        <v>1</v>
      </c>
      <c r="BN29" s="765">
        <v>439581</v>
      </c>
      <c r="BO29" s="766">
        <f t="shared" si="586"/>
        <v>439581</v>
      </c>
      <c r="BP29" s="824"/>
      <c r="BQ29" s="88">
        <f t="shared" si="587"/>
        <v>1</v>
      </c>
      <c r="BR29" s="88">
        <f t="shared" si="588"/>
        <v>1</v>
      </c>
      <c r="BS29" s="151">
        <f t="shared" si="589"/>
        <v>1</v>
      </c>
      <c r="BT29" s="151">
        <f t="shared" si="184"/>
        <v>1</v>
      </c>
      <c r="BU29" s="151">
        <f t="shared" si="185"/>
        <v>1</v>
      </c>
      <c r="BV29" s="151">
        <f t="shared" si="186"/>
        <v>1</v>
      </c>
      <c r="BW29" s="157">
        <f t="shared" si="187"/>
        <v>439581</v>
      </c>
      <c r="BX29" s="153">
        <f t="shared" si="188"/>
        <v>0</v>
      </c>
      <c r="CA29" s="773" t="s">
        <v>447</v>
      </c>
      <c r="CB29" s="774" t="s">
        <v>448</v>
      </c>
      <c r="CC29" s="775" t="s">
        <v>423</v>
      </c>
      <c r="CD29" s="799">
        <v>1</v>
      </c>
      <c r="CE29" s="800">
        <v>246798</v>
      </c>
      <c r="CF29" s="778">
        <v>246798</v>
      </c>
      <c r="CG29" s="791"/>
      <c r="CH29" s="88">
        <f t="shared" si="590"/>
        <v>0</v>
      </c>
      <c r="CI29" s="88">
        <f t="shared" si="591"/>
        <v>1</v>
      </c>
      <c r="CJ29" s="151">
        <f t="shared" si="592"/>
        <v>1</v>
      </c>
      <c r="CK29" s="151">
        <f t="shared" si="189"/>
        <v>1</v>
      </c>
      <c r="CL29" s="151">
        <f t="shared" si="190"/>
        <v>1</v>
      </c>
      <c r="CM29" s="151">
        <f t="shared" si="191"/>
        <v>0</v>
      </c>
      <c r="CN29" s="157">
        <f t="shared" si="192"/>
        <v>246798</v>
      </c>
      <c r="CO29" s="153">
        <f t="shared" si="193"/>
        <v>0</v>
      </c>
      <c r="CR29" s="289"/>
      <c r="CS29" s="293"/>
      <c r="CT29" s="295"/>
      <c r="CU29" s="295"/>
      <c r="CV29" s="765"/>
      <c r="CW29" s="766"/>
      <c r="CX29" s="824"/>
      <c r="CY29" s="88" t="e">
        <f t="shared" si="593"/>
        <v>#N/A</v>
      </c>
      <c r="CZ29" s="88" t="e">
        <f t="shared" si="594"/>
        <v>#N/A</v>
      </c>
      <c r="DA29" s="151" t="e">
        <f t="shared" si="595"/>
        <v>#N/A</v>
      </c>
      <c r="DB29" s="151">
        <f t="shared" si="596"/>
        <v>0</v>
      </c>
      <c r="DC29" s="151">
        <f t="shared" si="597"/>
        <v>0</v>
      </c>
      <c r="DD29" s="151" t="e">
        <f t="shared" si="598"/>
        <v>#N/A</v>
      </c>
      <c r="DE29" s="157">
        <f t="shared" ref="DE29:DE30" si="683">ROUND(CW29,0)</f>
        <v>0</v>
      </c>
      <c r="DF29" s="153">
        <f t="shared" ref="DF29:DF30" si="684">CW29-DE29</f>
        <v>0</v>
      </c>
      <c r="DI29" s="289"/>
      <c r="DJ29" s="293"/>
      <c r="DK29" s="295"/>
      <c r="DL29" s="295"/>
      <c r="DM29" s="765"/>
      <c r="DN29" s="766"/>
      <c r="DO29" s="824"/>
      <c r="DP29" s="88" t="e">
        <f t="shared" si="599"/>
        <v>#N/A</v>
      </c>
      <c r="DQ29" s="88" t="e">
        <f t="shared" si="600"/>
        <v>#N/A</v>
      </c>
      <c r="DR29" s="151" t="e">
        <f t="shared" si="601"/>
        <v>#N/A</v>
      </c>
      <c r="DS29" s="151">
        <f t="shared" si="602"/>
        <v>0</v>
      </c>
      <c r="DT29" s="151">
        <f t="shared" si="603"/>
        <v>0</v>
      </c>
      <c r="DU29" s="151" t="e">
        <f t="shared" si="604"/>
        <v>#N/A</v>
      </c>
      <c r="DV29" s="157">
        <f t="shared" ref="DV29:DV30" si="685">ROUND(DN29,0)</f>
        <v>0</v>
      </c>
      <c r="DW29" s="153">
        <f t="shared" ref="DW29:DW30" si="686">DN29-DV29</f>
        <v>0</v>
      </c>
      <c r="DZ29" s="289"/>
      <c r="EA29" s="293"/>
      <c r="EB29" s="295"/>
      <c r="EC29" s="295"/>
      <c r="ED29" s="765"/>
      <c r="EE29" s="766"/>
      <c r="EF29" s="824"/>
      <c r="EG29" s="88" t="e">
        <f t="shared" si="605"/>
        <v>#N/A</v>
      </c>
      <c r="EH29" s="88" t="e">
        <f t="shared" si="606"/>
        <v>#N/A</v>
      </c>
      <c r="EI29" s="151" t="e">
        <f t="shared" si="607"/>
        <v>#N/A</v>
      </c>
      <c r="EJ29" s="151">
        <f t="shared" si="608"/>
        <v>0</v>
      </c>
      <c r="EK29" s="151">
        <f t="shared" si="609"/>
        <v>0</v>
      </c>
      <c r="EL29" s="151" t="e">
        <f t="shared" si="610"/>
        <v>#N/A</v>
      </c>
      <c r="EM29" s="157">
        <f t="shared" ref="EM29:EM30" si="687">ROUND(EE29,0)</f>
        <v>0</v>
      </c>
      <c r="EN29" s="153">
        <f t="shared" ref="EN29:EN30" si="688">EE29-EM29</f>
        <v>0</v>
      </c>
      <c r="EQ29" s="289"/>
      <c r="ER29" s="293"/>
      <c r="ES29" s="295"/>
      <c r="ET29" s="295"/>
      <c r="EU29" s="765"/>
      <c r="EV29" s="766"/>
      <c r="EW29" s="824"/>
      <c r="EX29" s="88" t="e">
        <f t="shared" si="611"/>
        <v>#N/A</v>
      </c>
      <c r="EY29" s="88" t="e">
        <f t="shared" si="612"/>
        <v>#N/A</v>
      </c>
      <c r="EZ29" s="151" t="e">
        <f t="shared" si="613"/>
        <v>#N/A</v>
      </c>
      <c r="FA29" s="151">
        <f t="shared" si="614"/>
        <v>0</v>
      </c>
      <c r="FB29" s="151">
        <f t="shared" si="615"/>
        <v>0</v>
      </c>
      <c r="FC29" s="151" t="e">
        <f t="shared" si="616"/>
        <v>#N/A</v>
      </c>
      <c r="FD29" s="157">
        <f t="shared" ref="FD29:FD30" si="689">ROUND(EV29,0)</f>
        <v>0</v>
      </c>
      <c r="FE29" s="153">
        <f t="shared" ref="FE29:FE30" si="690">EV29-FD29</f>
        <v>0</v>
      </c>
      <c r="FH29" s="289"/>
      <c r="FI29" s="293"/>
      <c r="FJ29" s="295"/>
      <c r="FK29" s="295"/>
      <c r="FL29" s="765"/>
      <c r="FM29" s="766"/>
      <c r="FN29" s="824"/>
      <c r="FO29" s="88" t="e">
        <f t="shared" si="617"/>
        <v>#N/A</v>
      </c>
      <c r="FP29" s="88" t="e">
        <f t="shared" si="618"/>
        <v>#N/A</v>
      </c>
      <c r="FQ29" s="151" t="e">
        <f t="shared" si="619"/>
        <v>#N/A</v>
      </c>
      <c r="FR29" s="151">
        <f t="shared" si="620"/>
        <v>0</v>
      </c>
      <c r="FS29" s="151">
        <f t="shared" si="621"/>
        <v>0</v>
      </c>
      <c r="FT29" s="151" t="e">
        <f t="shared" si="622"/>
        <v>#N/A</v>
      </c>
      <c r="FU29" s="157">
        <f t="shared" ref="FU29:FU30" si="691">ROUND(FM29,0)</f>
        <v>0</v>
      </c>
      <c r="FV29" s="153">
        <f t="shared" ref="FV29:FV30" si="692">FM29-FU29</f>
        <v>0</v>
      </c>
      <c r="FY29" s="289"/>
      <c r="FZ29" s="293"/>
      <c r="GA29" s="295"/>
      <c r="GB29" s="295"/>
      <c r="GC29" s="765"/>
      <c r="GD29" s="766"/>
      <c r="GE29" s="824"/>
      <c r="GF29" s="88" t="e">
        <f t="shared" si="623"/>
        <v>#N/A</v>
      </c>
      <c r="GG29" s="88" t="e">
        <f t="shared" si="624"/>
        <v>#N/A</v>
      </c>
      <c r="GH29" s="151" t="e">
        <f t="shared" si="625"/>
        <v>#N/A</v>
      </c>
      <c r="GI29" s="151">
        <f t="shared" si="626"/>
        <v>0</v>
      </c>
      <c r="GJ29" s="151">
        <f t="shared" si="627"/>
        <v>0</v>
      </c>
      <c r="GK29" s="151" t="e">
        <f t="shared" si="628"/>
        <v>#N/A</v>
      </c>
      <c r="GL29" s="157">
        <f t="shared" ref="GL29:GL30" si="693">ROUND(GD29,0)</f>
        <v>0</v>
      </c>
      <c r="GM29" s="153">
        <f t="shared" ref="GM29:GM30" si="694">GD29-GL29</f>
        <v>0</v>
      </c>
      <c r="GP29" s="289"/>
      <c r="GQ29" s="293"/>
      <c r="GR29" s="295"/>
      <c r="GS29" s="295"/>
      <c r="GT29" s="765"/>
      <c r="GU29" s="766"/>
      <c r="GV29" s="824"/>
      <c r="GW29" s="88" t="e">
        <f t="shared" si="629"/>
        <v>#N/A</v>
      </c>
      <c r="GX29" s="88" t="e">
        <f t="shared" si="630"/>
        <v>#N/A</v>
      </c>
      <c r="GY29" s="151" t="e">
        <f t="shared" si="631"/>
        <v>#N/A</v>
      </c>
      <c r="GZ29" s="151">
        <f t="shared" si="632"/>
        <v>0</v>
      </c>
      <c r="HA29" s="151">
        <f t="shared" si="633"/>
        <v>0</v>
      </c>
      <c r="HB29" s="151" t="e">
        <f t="shared" si="634"/>
        <v>#N/A</v>
      </c>
      <c r="HC29" s="157">
        <f t="shared" ref="HC29:HC30" si="695">ROUND(GU29,0)</f>
        <v>0</v>
      </c>
      <c r="HD29" s="153">
        <f t="shared" ref="HD29:HD30" si="696">GU29-HC29</f>
        <v>0</v>
      </c>
      <c r="HG29" s="289"/>
      <c r="HH29" s="293"/>
      <c r="HI29" s="295"/>
      <c r="HJ29" s="295"/>
      <c r="HK29" s="765"/>
      <c r="HL29" s="766"/>
      <c r="HM29" s="824"/>
      <c r="HN29" s="88" t="e">
        <f t="shared" si="635"/>
        <v>#N/A</v>
      </c>
      <c r="HO29" s="88" t="e">
        <f t="shared" si="636"/>
        <v>#N/A</v>
      </c>
      <c r="HP29" s="151" t="e">
        <f t="shared" si="637"/>
        <v>#N/A</v>
      </c>
      <c r="HQ29" s="151">
        <f t="shared" si="638"/>
        <v>0</v>
      </c>
      <c r="HR29" s="151">
        <f t="shared" si="639"/>
        <v>0</v>
      </c>
      <c r="HS29" s="151" t="e">
        <f t="shared" si="640"/>
        <v>#N/A</v>
      </c>
      <c r="HT29" s="157">
        <f t="shared" ref="HT29:HT30" si="697">ROUND(HL29,0)</f>
        <v>0</v>
      </c>
      <c r="HU29" s="153">
        <f t="shared" ref="HU29:HU30" si="698">HL29-HT29</f>
        <v>0</v>
      </c>
      <c r="HX29" s="289"/>
      <c r="HY29" s="293"/>
      <c r="HZ29" s="295"/>
      <c r="IA29" s="295"/>
      <c r="IB29" s="765"/>
      <c r="IC29" s="766"/>
      <c r="ID29" s="824"/>
      <c r="IE29" s="88" t="e">
        <f t="shared" si="641"/>
        <v>#N/A</v>
      </c>
      <c r="IF29" s="88" t="e">
        <f t="shared" si="642"/>
        <v>#N/A</v>
      </c>
      <c r="IG29" s="151" t="e">
        <f t="shared" si="643"/>
        <v>#N/A</v>
      </c>
      <c r="IH29" s="151">
        <f t="shared" si="644"/>
        <v>0</v>
      </c>
      <c r="II29" s="151">
        <f t="shared" si="645"/>
        <v>0</v>
      </c>
      <c r="IJ29" s="151" t="e">
        <f t="shared" si="646"/>
        <v>#N/A</v>
      </c>
      <c r="IK29" s="157">
        <f t="shared" ref="IK29:IK30" si="699">ROUND(IC29,0)</f>
        <v>0</v>
      </c>
      <c r="IL29" s="153">
        <f t="shared" ref="IL29:IL30" si="700">IC29-IK29</f>
        <v>0</v>
      </c>
      <c r="IO29" s="289"/>
      <c r="IP29" s="293"/>
      <c r="IQ29" s="295"/>
      <c r="IR29" s="295"/>
      <c r="IS29" s="765"/>
      <c r="IT29" s="766"/>
      <c r="IU29" s="824"/>
      <c r="IV29" s="88" t="e">
        <f t="shared" si="647"/>
        <v>#N/A</v>
      </c>
      <c r="IW29" s="88" t="e">
        <f t="shared" si="648"/>
        <v>#N/A</v>
      </c>
      <c r="IX29" s="151" t="e">
        <f t="shared" si="649"/>
        <v>#N/A</v>
      </c>
      <c r="IY29" s="151">
        <f t="shared" si="650"/>
        <v>0</v>
      </c>
      <c r="IZ29" s="151">
        <f t="shared" si="651"/>
        <v>0</v>
      </c>
      <c r="JA29" s="151" t="e">
        <f t="shared" si="652"/>
        <v>#N/A</v>
      </c>
      <c r="JB29" s="157">
        <f t="shared" ref="JB29:JB30" si="701">ROUND(IT29,0)</f>
        <v>0</v>
      </c>
      <c r="JC29" s="153">
        <f t="shared" ref="JC29:JC30" si="702">IT29-JB29</f>
        <v>0</v>
      </c>
      <c r="JF29" s="289"/>
      <c r="JG29" s="293"/>
      <c r="JH29" s="295"/>
      <c r="JI29" s="295"/>
      <c r="JJ29" s="765"/>
      <c r="JK29" s="766"/>
      <c r="JL29" s="824"/>
      <c r="JM29" s="88" t="e">
        <f t="shared" si="653"/>
        <v>#N/A</v>
      </c>
      <c r="JN29" s="88" t="e">
        <f t="shared" si="654"/>
        <v>#N/A</v>
      </c>
      <c r="JO29" s="151" t="e">
        <f t="shared" si="655"/>
        <v>#N/A</v>
      </c>
      <c r="JP29" s="151">
        <f t="shared" si="656"/>
        <v>0</v>
      </c>
      <c r="JQ29" s="151">
        <f t="shared" si="657"/>
        <v>0</v>
      </c>
      <c r="JR29" s="151" t="e">
        <f t="shared" si="658"/>
        <v>#N/A</v>
      </c>
      <c r="JS29" s="157">
        <f t="shared" ref="JS29:JS30" si="703">ROUND(JK29,0)</f>
        <v>0</v>
      </c>
      <c r="JT29" s="153">
        <f t="shared" ref="JT29:JT30" si="704">JK29-JS29</f>
        <v>0</v>
      </c>
      <c r="JW29" s="289"/>
      <c r="JX29" s="293"/>
      <c r="JY29" s="295"/>
      <c r="JZ29" s="295"/>
      <c r="KA29" s="765"/>
      <c r="KB29" s="766"/>
      <c r="KC29" s="824"/>
      <c r="KD29" s="88" t="e">
        <f t="shared" si="659"/>
        <v>#N/A</v>
      </c>
      <c r="KE29" s="88" t="e">
        <f t="shared" si="660"/>
        <v>#N/A</v>
      </c>
      <c r="KF29" s="151" t="e">
        <f t="shared" si="661"/>
        <v>#N/A</v>
      </c>
      <c r="KG29" s="151">
        <f t="shared" si="662"/>
        <v>0</v>
      </c>
      <c r="KH29" s="151">
        <f t="shared" si="663"/>
        <v>0</v>
      </c>
      <c r="KI29" s="151" t="e">
        <f t="shared" si="664"/>
        <v>#N/A</v>
      </c>
      <c r="KJ29" s="157">
        <f t="shared" ref="KJ29:KJ30" si="705">ROUND(KB29,0)</f>
        <v>0</v>
      </c>
      <c r="KK29" s="153">
        <f t="shared" ref="KK29:KK30" si="706">KB29-KJ29</f>
        <v>0</v>
      </c>
      <c r="KN29" s="289"/>
      <c r="KO29" s="293"/>
      <c r="KP29" s="295"/>
      <c r="KQ29" s="295"/>
      <c r="KR29" s="765"/>
      <c r="KS29" s="766"/>
      <c r="KT29" s="824"/>
      <c r="KU29" s="88" t="e">
        <f t="shared" si="665"/>
        <v>#N/A</v>
      </c>
      <c r="KV29" s="88" t="e">
        <f t="shared" si="666"/>
        <v>#N/A</v>
      </c>
      <c r="KW29" s="151" t="e">
        <f t="shared" si="667"/>
        <v>#N/A</v>
      </c>
      <c r="KX29" s="151">
        <f t="shared" si="668"/>
        <v>0</v>
      </c>
      <c r="KY29" s="151">
        <f t="shared" si="669"/>
        <v>0</v>
      </c>
      <c r="KZ29" s="151" t="e">
        <f t="shared" si="670"/>
        <v>#N/A</v>
      </c>
      <c r="LA29" s="157">
        <f t="shared" ref="LA29:LA30" si="707">ROUND(KS29,0)</f>
        <v>0</v>
      </c>
      <c r="LB29" s="153">
        <f t="shared" ref="LB29:LB30" si="708">KS29-LA29</f>
        <v>0</v>
      </c>
      <c r="LE29" s="289"/>
      <c r="LF29" s="293"/>
      <c r="LG29" s="295"/>
      <c r="LH29" s="295"/>
      <c r="LI29" s="765"/>
      <c r="LJ29" s="766"/>
      <c r="LK29" s="824"/>
      <c r="LL29" s="88" t="e">
        <f t="shared" si="671"/>
        <v>#N/A</v>
      </c>
      <c r="LM29" s="88" t="e">
        <f t="shared" si="672"/>
        <v>#N/A</v>
      </c>
      <c r="LN29" s="151" t="e">
        <f t="shared" si="673"/>
        <v>#N/A</v>
      </c>
      <c r="LO29" s="151">
        <f t="shared" si="674"/>
        <v>0</v>
      </c>
      <c r="LP29" s="151">
        <f t="shared" si="675"/>
        <v>0</v>
      </c>
      <c r="LQ29" s="151" t="e">
        <f t="shared" si="676"/>
        <v>#N/A</v>
      </c>
      <c r="LR29" s="157">
        <f t="shared" ref="LR29:LR30" si="709">ROUND(LJ29,0)</f>
        <v>0</v>
      </c>
      <c r="LS29" s="153">
        <f t="shared" ref="LS29:LS30" si="710">LJ29-LR29</f>
        <v>0</v>
      </c>
      <c r="LV29" s="289"/>
      <c r="LW29" s="293"/>
      <c r="LX29" s="295"/>
      <c r="LY29" s="295"/>
      <c r="LZ29" s="765"/>
      <c r="MA29" s="766"/>
      <c r="MB29" s="824"/>
      <c r="MC29" s="88" t="e">
        <f t="shared" si="677"/>
        <v>#N/A</v>
      </c>
      <c r="MD29" s="88" t="e">
        <f t="shared" si="678"/>
        <v>#N/A</v>
      </c>
      <c r="ME29" s="151" t="e">
        <f t="shared" si="679"/>
        <v>#N/A</v>
      </c>
      <c r="MF29" s="151">
        <f t="shared" si="680"/>
        <v>0</v>
      </c>
      <c r="MG29" s="151">
        <f t="shared" si="681"/>
        <v>0</v>
      </c>
      <c r="MH29" s="151" t="e">
        <f t="shared" si="682"/>
        <v>#N/A</v>
      </c>
      <c r="MI29" s="157">
        <f t="shared" ref="MI29:MI30" si="711">ROUND(MA29,0)</f>
        <v>0</v>
      </c>
      <c r="MJ29" s="153">
        <f t="shared" ref="MJ29:MJ30" si="712">MA29-MI29</f>
        <v>0</v>
      </c>
      <c r="MM29" s="803"/>
      <c r="MN29" s="825"/>
      <c r="MO29" s="826"/>
      <c r="MP29" s="827"/>
      <c r="MQ29" s="828"/>
      <c r="MR29" s="784"/>
      <c r="MS29" s="784"/>
      <c r="MT29" s="88" t="e">
        <f>IF(EXACT(VLOOKUP(MM29,OFERTA_0,2,FALSE),MN29),1,0)</f>
        <v>#N/A</v>
      </c>
      <c r="MU29" s="88" t="e">
        <f>IF(EXACT(VLOOKUP(MM29,OFERTA_0,3,FALSE),MO29),1,0)</f>
        <v>#N/A</v>
      </c>
      <c r="MV29" s="151" t="e">
        <f>IF(EXACT(VLOOKUP(MM29,OFERTA_0,4,FALSE),MP29),1,0)</f>
        <v>#N/A</v>
      </c>
      <c r="MW29" s="151">
        <f t="shared" ref="MW29:MW30" si="713">IF(MQ29=0,0,1)</f>
        <v>0</v>
      </c>
      <c r="MX29" s="151">
        <f t="shared" ref="MX29:MX30" si="714">IF(MR29=0,0,1)</f>
        <v>0</v>
      </c>
      <c r="MY29" s="151" t="e">
        <f t="shared" ref="MY29:MY30" si="715">PRODUCT(MT29:MX29)</f>
        <v>#N/A</v>
      </c>
      <c r="MZ29" s="157">
        <f t="shared" ref="MZ29:MZ30" si="716">ROUND(MR29,0)</f>
        <v>0</v>
      </c>
      <c r="NA29" s="153">
        <f t="shared" ref="NA29:NA30" si="717">MR29-MZ29</f>
        <v>0</v>
      </c>
      <c r="ND29" s="803"/>
      <c r="NE29" s="825"/>
      <c r="NF29" s="826"/>
      <c r="NG29" s="827"/>
      <c r="NH29" s="828"/>
      <c r="NI29" s="784"/>
      <c r="NJ29" s="784"/>
      <c r="NK29" s="88" t="e">
        <f>IF(EXACT(VLOOKUP(ND29,OFERTA_0,2,FALSE),NE29),1,0)</f>
        <v>#N/A</v>
      </c>
      <c r="NL29" s="88" t="e">
        <f>IF(EXACT(VLOOKUP(ND29,OFERTA_0,3,FALSE),NF29),1,0)</f>
        <v>#N/A</v>
      </c>
      <c r="NM29" s="151" t="e">
        <f>IF(EXACT(VLOOKUP(ND29,OFERTA_0,4,FALSE),NG29),1,0)</f>
        <v>#N/A</v>
      </c>
      <c r="NN29" s="151">
        <f t="shared" ref="NN29:NN30" si="718">IF(NH29=0,0,1)</f>
        <v>0</v>
      </c>
      <c r="NO29" s="151">
        <f t="shared" ref="NO29:NO30" si="719">IF(NI29=0,0,1)</f>
        <v>0</v>
      </c>
      <c r="NP29" s="151" t="e">
        <f t="shared" ref="NP29:NP30" si="720">PRODUCT(NK29:NO29)</f>
        <v>#N/A</v>
      </c>
      <c r="NQ29" s="157">
        <f t="shared" ref="NQ29:NQ30" si="721">ROUND(NI29,0)</f>
        <v>0</v>
      </c>
      <c r="NR29" s="153">
        <f t="shared" ref="NR29:NR30" si="722">NI29-NQ29</f>
        <v>0</v>
      </c>
      <c r="NU29" s="803"/>
      <c r="NV29" s="825"/>
      <c r="NW29" s="826"/>
      <c r="NX29" s="827"/>
      <c r="NY29" s="828"/>
      <c r="NZ29" s="784"/>
      <c r="OA29" s="784"/>
      <c r="OB29" s="88" t="e">
        <f>IF(EXACT(VLOOKUP(NU29,OFERTA_0,2,FALSE),NV29),1,0)</f>
        <v>#N/A</v>
      </c>
      <c r="OC29" s="88" t="e">
        <f>IF(EXACT(VLOOKUP(NU29,OFERTA_0,3,FALSE),NW29),1,0)</f>
        <v>#N/A</v>
      </c>
      <c r="OD29" s="151" t="e">
        <f>IF(EXACT(VLOOKUP(NU29,OFERTA_0,4,FALSE),NX29),1,0)</f>
        <v>#N/A</v>
      </c>
      <c r="OE29" s="151">
        <f t="shared" ref="OE29:OE30" si="723">IF(NY29=0,0,1)</f>
        <v>0</v>
      </c>
      <c r="OF29" s="151">
        <f t="shared" ref="OF29:OF30" si="724">IF(NZ29=0,0,1)</f>
        <v>0</v>
      </c>
      <c r="OG29" s="151" t="e">
        <f t="shared" ref="OG29:OG30" si="725">PRODUCT(OB29:OF29)</f>
        <v>#N/A</v>
      </c>
      <c r="OH29" s="157">
        <f t="shared" ref="OH29:OH30" si="726">ROUND(NZ29,0)</f>
        <v>0</v>
      </c>
      <c r="OI29" s="153">
        <f t="shared" ref="OI29:OI30" si="727">NZ29-OH29</f>
        <v>0</v>
      </c>
      <c r="OL29" s="803"/>
      <c r="OM29" s="825"/>
      <c r="ON29" s="826"/>
      <c r="OO29" s="827"/>
      <c r="OP29" s="828"/>
      <c r="OQ29" s="784"/>
      <c r="OR29" s="784"/>
      <c r="OS29" s="88" t="e">
        <f>IF(EXACT(VLOOKUP(OL29,OFERTA_0,2,FALSE),OM29),1,0)</f>
        <v>#N/A</v>
      </c>
      <c r="OT29" s="88" t="e">
        <f>IF(EXACT(VLOOKUP(OL29,OFERTA_0,3,FALSE),ON29),1,0)</f>
        <v>#N/A</v>
      </c>
      <c r="OU29" s="151" t="e">
        <f>IF(EXACT(VLOOKUP(OL29,OFERTA_0,4,FALSE),OO29),1,0)</f>
        <v>#N/A</v>
      </c>
      <c r="OV29" s="151">
        <f t="shared" ref="OV29:OV30" si="728">IF(OP29=0,0,1)</f>
        <v>0</v>
      </c>
      <c r="OW29" s="151">
        <f t="shared" ref="OW29:OW30" si="729">IF(OQ29=0,0,1)</f>
        <v>0</v>
      </c>
      <c r="OX29" s="151" t="e">
        <f t="shared" ref="OX29:OX30" si="730">PRODUCT(OS29:OW29)</f>
        <v>#N/A</v>
      </c>
      <c r="OY29" s="157">
        <f t="shared" ref="OY29:OY30" si="731">ROUND(OQ29,0)</f>
        <v>0</v>
      </c>
      <c r="OZ29" s="153">
        <f t="shared" ref="OZ29:OZ30" si="732">OQ29-OY29</f>
        <v>0</v>
      </c>
      <c r="PC29" s="803"/>
      <c r="PD29" s="825"/>
      <c r="PE29" s="826"/>
      <c r="PF29" s="827"/>
      <c r="PG29" s="828"/>
      <c r="PH29" s="784"/>
      <c r="PI29" s="784"/>
      <c r="PJ29" s="88" t="e">
        <f>IF(EXACT(VLOOKUP(PC29,OFERTA_0,2,FALSE),PD29),1,0)</f>
        <v>#N/A</v>
      </c>
      <c r="PK29" s="88" t="e">
        <f>IF(EXACT(VLOOKUP(PC29,OFERTA_0,3,FALSE),PE29),1,0)</f>
        <v>#N/A</v>
      </c>
      <c r="PL29" s="151" t="e">
        <f>IF(EXACT(VLOOKUP(PC29,OFERTA_0,4,FALSE),PF29),1,0)</f>
        <v>#N/A</v>
      </c>
      <c r="PM29" s="151">
        <f t="shared" ref="PM29:PM30" si="733">IF(PG29=0,0,1)</f>
        <v>0</v>
      </c>
      <c r="PN29" s="151">
        <f t="shared" ref="PN29:PN30" si="734">IF(PH29=0,0,1)</f>
        <v>0</v>
      </c>
      <c r="PO29" s="151" t="e">
        <f t="shared" ref="PO29:PO30" si="735">PRODUCT(PJ29:PN29)</f>
        <v>#N/A</v>
      </c>
      <c r="PP29" s="157">
        <f t="shared" ref="PP29:PP30" si="736">ROUND(PH29,0)</f>
        <v>0</v>
      </c>
      <c r="PQ29" s="153">
        <f t="shared" ref="PQ29:PQ30" si="737">PH29-PP29</f>
        <v>0</v>
      </c>
      <c r="PT29" s="803"/>
      <c r="PU29" s="825"/>
      <c r="PV29" s="826"/>
      <c r="PW29" s="827"/>
      <c r="PX29" s="828"/>
      <c r="PY29" s="784"/>
      <c r="PZ29" s="784"/>
      <c r="QA29" s="88" t="e">
        <f>IF(EXACT(VLOOKUP(PT29,OFERTA_0,2,FALSE),PU29),1,0)</f>
        <v>#N/A</v>
      </c>
      <c r="QB29" s="88" t="e">
        <f>IF(EXACT(VLOOKUP(PT29,OFERTA_0,3,FALSE),PV29),1,0)</f>
        <v>#N/A</v>
      </c>
      <c r="QC29" s="151" t="e">
        <f>IF(EXACT(VLOOKUP(PT29,OFERTA_0,4,FALSE),PW29),1,0)</f>
        <v>#N/A</v>
      </c>
      <c r="QD29" s="151">
        <f t="shared" ref="QD29:QD30" si="738">IF(PX29=0,0,1)</f>
        <v>0</v>
      </c>
      <c r="QE29" s="151">
        <f t="shared" ref="QE29:QE30" si="739">IF(PY29=0,0,1)</f>
        <v>0</v>
      </c>
      <c r="QF29" s="151" t="e">
        <f t="shared" ref="QF29:QF30" si="740">PRODUCT(QA29:QE29)</f>
        <v>#N/A</v>
      </c>
      <c r="QG29" s="157">
        <f t="shared" ref="QG29:QG30" si="741">ROUND(PY29,0)</f>
        <v>0</v>
      </c>
      <c r="QH29" s="153">
        <f t="shared" ref="QH29:QH30" si="742">PY29-QG29</f>
        <v>0</v>
      </c>
      <c r="QK29" s="803"/>
      <c r="QL29" s="825"/>
      <c r="QM29" s="826"/>
      <c r="QN29" s="827"/>
      <c r="QO29" s="828"/>
      <c r="QP29" s="784"/>
      <c r="QQ29" s="784"/>
      <c r="QR29" s="88" t="e">
        <f>IF(EXACT(VLOOKUP(QK29,OFERTA_0,2,FALSE),QL29),1,0)</f>
        <v>#N/A</v>
      </c>
      <c r="QS29" s="88" t="e">
        <f>IF(EXACT(VLOOKUP(QK29,OFERTA_0,3,FALSE),QM29),1,0)</f>
        <v>#N/A</v>
      </c>
      <c r="QT29" s="151" t="e">
        <f>IF(EXACT(VLOOKUP(QK29,OFERTA_0,4,FALSE),QN29),1,0)</f>
        <v>#N/A</v>
      </c>
      <c r="QU29" s="151">
        <f t="shared" ref="QU29:QU30" si="743">IF(QO29=0,0,1)</f>
        <v>0</v>
      </c>
      <c r="QV29" s="151">
        <f t="shared" ref="QV29:QV30" si="744">IF(QP29=0,0,1)</f>
        <v>0</v>
      </c>
      <c r="QW29" s="151" t="e">
        <f t="shared" ref="QW29:QW30" si="745">PRODUCT(QR29:QV29)</f>
        <v>#N/A</v>
      </c>
      <c r="QX29" s="157">
        <f t="shared" ref="QX29:QX30" si="746">ROUND(QP29,0)</f>
        <v>0</v>
      </c>
      <c r="QY29" s="153">
        <f t="shared" ref="QY29:QY30" si="747">QP29-QX29</f>
        <v>0</v>
      </c>
      <c r="RB29" s="803"/>
      <c r="RC29" s="825"/>
      <c r="RD29" s="826"/>
      <c r="RE29" s="827"/>
      <c r="RF29" s="828"/>
      <c r="RG29" s="784"/>
      <c r="RH29" s="784"/>
      <c r="RI29" s="88" t="e">
        <f>IF(EXACT(VLOOKUP(RB29,OFERTA_0,2,FALSE),RC29),1,0)</f>
        <v>#N/A</v>
      </c>
      <c r="RJ29" s="88" t="e">
        <f>IF(EXACT(VLOOKUP(RB29,OFERTA_0,3,FALSE),RD29),1,0)</f>
        <v>#N/A</v>
      </c>
      <c r="RK29" s="151" t="e">
        <f>IF(EXACT(VLOOKUP(RB29,OFERTA_0,4,FALSE),RE29),1,0)</f>
        <v>#N/A</v>
      </c>
      <c r="RL29" s="151">
        <f t="shared" ref="RL29:RL30" si="748">IF(RF29=0,0,1)</f>
        <v>0</v>
      </c>
      <c r="RM29" s="151">
        <f t="shared" ref="RM29:RM30" si="749">IF(RG29=0,0,1)</f>
        <v>0</v>
      </c>
      <c r="RN29" s="151" t="e">
        <f t="shared" ref="RN29:RN30" si="750">PRODUCT(RI29:RM29)</f>
        <v>#N/A</v>
      </c>
      <c r="RO29" s="157">
        <f t="shared" ref="RO29:RO30" si="751">ROUND(RG29,0)</f>
        <v>0</v>
      </c>
      <c r="RP29" s="153">
        <f t="shared" ref="RP29:RP30" si="752">RG29-RO29</f>
        <v>0</v>
      </c>
      <c r="RS29" s="803"/>
      <c r="RT29" s="825"/>
      <c r="RU29" s="826"/>
      <c r="RV29" s="827"/>
      <c r="RW29" s="828"/>
      <c r="RX29" s="784"/>
      <c r="RY29" s="784"/>
      <c r="RZ29" s="88" t="e">
        <f>IF(EXACT(VLOOKUP(RS29,OFERTA_0,2,FALSE),RT29),1,0)</f>
        <v>#N/A</v>
      </c>
      <c r="SA29" s="88" t="e">
        <f>IF(EXACT(VLOOKUP(RS29,OFERTA_0,3,FALSE),RU29),1,0)</f>
        <v>#N/A</v>
      </c>
      <c r="SB29" s="151" t="e">
        <f>IF(EXACT(VLOOKUP(RS29,OFERTA_0,4,FALSE),RV29),1,0)</f>
        <v>#N/A</v>
      </c>
      <c r="SC29" s="151">
        <f t="shared" ref="SC29:SC30" si="753">IF(RW29=0,0,1)</f>
        <v>0</v>
      </c>
      <c r="SD29" s="151">
        <f t="shared" ref="SD29:SD30" si="754">IF(RX29=0,0,1)</f>
        <v>0</v>
      </c>
      <c r="SE29" s="151" t="e">
        <f t="shared" ref="SE29:SE30" si="755">PRODUCT(RZ29:SD29)</f>
        <v>#N/A</v>
      </c>
      <c r="SF29" s="157">
        <f t="shared" ref="SF29:SF30" si="756">ROUND(RX29,0)</f>
        <v>0</v>
      </c>
      <c r="SG29" s="153">
        <f t="shared" ref="SG29:SG30" si="757">RX29-SF29</f>
        <v>0</v>
      </c>
      <c r="SJ29" s="803"/>
      <c r="SK29" s="825"/>
      <c r="SL29" s="826"/>
      <c r="SM29" s="827"/>
      <c r="SN29" s="828"/>
      <c r="SO29" s="784"/>
      <c r="SP29" s="784"/>
      <c r="SQ29" s="88" t="e">
        <f>IF(EXACT(VLOOKUP(SJ29,OFERTA_0,2,FALSE),SK29),1,0)</f>
        <v>#N/A</v>
      </c>
      <c r="SR29" s="88" t="e">
        <f>IF(EXACT(VLOOKUP(SJ29,OFERTA_0,3,FALSE),SL29),1,0)</f>
        <v>#N/A</v>
      </c>
      <c r="SS29" s="151" t="e">
        <f>IF(EXACT(VLOOKUP(SJ29,OFERTA_0,4,FALSE),SM29),1,0)</f>
        <v>#N/A</v>
      </c>
      <c r="ST29" s="151">
        <f t="shared" ref="ST29:ST30" si="758">IF(SN29=0,0,1)</f>
        <v>0</v>
      </c>
      <c r="SU29" s="151">
        <f t="shared" ref="SU29:SU30" si="759">IF(SO29=0,0,1)</f>
        <v>0</v>
      </c>
      <c r="SV29" s="151" t="e">
        <f t="shared" ref="SV29:SV30" si="760">PRODUCT(SQ29:SU29)</f>
        <v>#N/A</v>
      </c>
      <c r="SW29" s="157">
        <f t="shared" ref="SW29:SW30" si="761">ROUND(SO29,0)</f>
        <v>0</v>
      </c>
      <c r="SX29" s="153">
        <f t="shared" ref="SX29:SX30" si="762">SO29-SW29</f>
        <v>0</v>
      </c>
    </row>
    <row r="30" spans="2:518" ht="35.25" thickTop="1" thickBot="1">
      <c r="B30" s="289" t="s">
        <v>284</v>
      </c>
      <c r="C30" s="293" t="s">
        <v>318</v>
      </c>
      <c r="D30" s="295" t="s">
        <v>136</v>
      </c>
      <c r="E30" s="295">
        <v>11</v>
      </c>
      <c r="F30" s="765">
        <v>0</v>
      </c>
      <c r="G30" s="766">
        <v>0</v>
      </c>
      <c r="H30" s="824"/>
      <c r="K30" s="289" t="s">
        <v>284</v>
      </c>
      <c r="L30" s="293" t="s">
        <v>318</v>
      </c>
      <c r="M30" s="295" t="s">
        <v>136</v>
      </c>
      <c r="N30" s="295">
        <v>11</v>
      </c>
      <c r="O30" s="765">
        <v>967000</v>
      </c>
      <c r="P30" s="766">
        <f t="shared" si="574"/>
        <v>10637000</v>
      </c>
      <c r="Q30" s="824"/>
      <c r="R30" s="88">
        <f t="shared" si="575"/>
        <v>1</v>
      </c>
      <c r="S30" s="88">
        <f t="shared" si="576"/>
        <v>1</v>
      </c>
      <c r="T30" s="151">
        <f t="shared" si="577"/>
        <v>1</v>
      </c>
      <c r="U30" s="151">
        <f t="shared" si="169"/>
        <v>1</v>
      </c>
      <c r="V30" s="151">
        <f t="shared" si="170"/>
        <v>1</v>
      </c>
      <c r="W30" s="151">
        <f t="shared" si="171"/>
        <v>1</v>
      </c>
      <c r="X30" s="157">
        <f t="shared" si="172"/>
        <v>10637000</v>
      </c>
      <c r="Y30" s="153">
        <f t="shared" si="173"/>
        <v>0</v>
      </c>
      <c r="Z30" s="101"/>
      <c r="AA30" s="101"/>
      <c r="AB30" s="823" t="s">
        <v>284</v>
      </c>
      <c r="AC30" s="787" t="s">
        <v>318</v>
      </c>
      <c r="AD30" s="788" t="s">
        <v>136</v>
      </c>
      <c r="AE30" s="788">
        <v>11</v>
      </c>
      <c r="AF30" s="789">
        <v>487118.8</v>
      </c>
      <c r="AG30" s="790">
        <f t="shared" si="578"/>
        <v>5358306.8</v>
      </c>
      <c r="AH30" s="824"/>
      <c r="AI30" s="88">
        <f t="shared" si="579"/>
        <v>1</v>
      </c>
      <c r="AJ30" s="88">
        <f t="shared" si="580"/>
        <v>1</v>
      </c>
      <c r="AK30" s="151">
        <f t="shared" si="581"/>
        <v>1</v>
      </c>
      <c r="AL30" s="151">
        <f t="shared" si="174"/>
        <v>1</v>
      </c>
      <c r="AM30" s="151">
        <f t="shared" si="175"/>
        <v>1</v>
      </c>
      <c r="AN30" s="151">
        <f t="shared" si="176"/>
        <v>1</v>
      </c>
      <c r="AO30" s="157">
        <f t="shared" si="177"/>
        <v>5358307</v>
      </c>
      <c r="AP30" s="153">
        <f t="shared" si="178"/>
        <v>-0.20000000018626451</v>
      </c>
      <c r="AQ30" s="101"/>
      <c r="AR30" s="101"/>
      <c r="AS30" s="289" t="s">
        <v>284</v>
      </c>
      <c r="AT30" s="293" t="s">
        <v>318</v>
      </c>
      <c r="AU30" s="295" t="s">
        <v>136</v>
      </c>
      <c r="AV30" s="295">
        <v>11</v>
      </c>
      <c r="AW30" s="765">
        <v>990023.99999999988</v>
      </c>
      <c r="AX30" s="766">
        <f t="shared" si="582"/>
        <v>10890263.999999998</v>
      </c>
      <c r="AY30" s="824"/>
      <c r="AZ30" s="88">
        <f t="shared" si="583"/>
        <v>1</v>
      </c>
      <c r="BA30" s="88">
        <f t="shared" si="584"/>
        <v>1</v>
      </c>
      <c r="BB30" s="151">
        <f t="shared" si="585"/>
        <v>1</v>
      </c>
      <c r="BC30" s="151">
        <f t="shared" si="179"/>
        <v>1</v>
      </c>
      <c r="BD30" s="151">
        <f t="shared" si="180"/>
        <v>1</v>
      </c>
      <c r="BE30" s="151">
        <f t="shared" si="181"/>
        <v>1</v>
      </c>
      <c r="BF30" s="157">
        <f t="shared" si="182"/>
        <v>10890264</v>
      </c>
      <c r="BG30" s="153">
        <f t="shared" si="183"/>
        <v>0</v>
      </c>
      <c r="BJ30" s="289" t="s">
        <v>284</v>
      </c>
      <c r="BK30" s="293" t="s">
        <v>318</v>
      </c>
      <c r="BL30" s="295" t="s">
        <v>136</v>
      </c>
      <c r="BM30" s="295">
        <v>11</v>
      </c>
      <c r="BN30" s="765">
        <v>778750</v>
      </c>
      <c r="BO30" s="766">
        <f t="shared" si="586"/>
        <v>8566250</v>
      </c>
      <c r="BP30" s="824"/>
      <c r="BQ30" s="88">
        <f t="shared" si="587"/>
        <v>1</v>
      </c>
      <c r="BR30" s="88">
        <f t="shared" si="588"/>
        <v>1</v>
      </c>
      <c r="BS30" s="151">
        <f t="shared" si="589"/>
        <v>1</v>
      </c>
      <c r="BT30" s="151">
        <f t="shared" si="184"/>
        <v>1</v>
      </c>
      <c r="BU30" s="151">
        <f t="shared" si="185"/>
        <v>1</v>
      </c>
      <c r="BV30" s="151">
        <f t="shared" si="186"/>
        <v>1</v>
      </c>
      <c r="BW30" s="157">
        <f t="shared" si="187"/>
        <v>8566250</v>
      </c>
      <c r="BX30" s="153">
        <f t="shared" si="188"/>
        <v>0</v>
      </c>
      <c r="CA30" s="773" t="s">
        <v>449</v>
      </c>
      <c r="CB30" s="774" t="s">
        <v>450</v>
      </c>
      <c r="CC30" s="775" t="s">
        <v>423</v>
      </c>
      <c r="CD30" s="807">
        <v>11</v>
      </c>
      <c r="CE30" s="800">
        <v>615880</v>
      </c>
      <c r="CF30" s="778">
        <v>6774680</v>
      </c>
      <c r="CG30" s="798"/>
      <c r="CH30" s="88">
        <f t="shared" si="590"/>
        <v>0</v>
      </c>
      <c r="CI30" s="88">
        <f t="shared" si="591"/>
        <v>1</v>
      </c>
      <c r="CJ30" s="151">
        <f t="shared" si="592"/>
        <v>1</v>
      </c>
      <c r="CK30" s="151">
        <f t="shared" si="189"/>
        <v>1</v>
      </c>
      <c r="CL30" s="151">
        <f t="shared" si="190"/>
        <v>1</v>
      </c>
      <c r="CM30" s="151">
        <f t="shared" si="191"/>
        <v>0</v>
      </c>
      <c r="CN30" s="157">
        <f t="shared" si="192"/>
        <v>6774680</v>
      </c>
      <c r="CO30" s="153">
        <f t="shared" si="193"/>
        <v>0</v>
      </c>
      <c r="CR30" s="289"/>
      <c r="CS30" s="293"/>
      <c r="CT30" s="295"/>
      <c r="CU30" s="295"/>
      <c r="CV30" s="765"/>
      <c r="CW30" s="766"/>
      <c r="CX30" s="824"/>
      <c r="CY30" s="88" t="e">
        <f t="shared" si="593"/>
        <v>#N/A</v>
      </c>
      <c r="CZ30" s="88" t="e">
        <f t="shared" si="594"/>
        <v>#N/A</v>
      </c>
      <c r="DA30" s="151" t="e">
        <f t="shared" si="595"/>
        <v>#N/A</v>
      </c>
      <c r="DB30" s="151">
        <f t="shared" si="596"/>
        <v>0</v>
      </c>
      <c r="DC30" s="151">
        <f t="shared" si="597"/>
        <v>0</v>
      </c>
      <c r="DD30" s="151" t="e">
        <f t="shared" si="598"/>
        <v>#N/A</v>
      </c>
      <c r="DE30" s="157">
        <f t="shared" si="683"/>
        <v>0</v>
      </c>
      <c r="DF30" s="153">
        <f t="shared" si="684"/>
        <v>0</v>
      </c>
      <c r="DI30" s="289"/>
      <c r="DJ30" s="293"/>
      <c r="DK30" s="295"/>
      <c r="DL30" s="295"/>
      <c r="DM30" s="765"/>
      <c r="DN30" s="766"/>
      <c r="DO30" s="824"/>
      <c r="DP30" s="88" t="e">
        <f t="shared" si="599"/>
        <v>#N/A</v>
      </c>
      <c r="DQ30" s="88" t="e">
        <f t="shared" si="600"/>
        <v>#N/A</v>
      </c>
      <c r="DR30" s="151" t="e">
        <f t="shared" si="601"/>
        <v>#N/A</v>
      </c>
      <c r="DS30" s="151">
        <f t="shared" si="602"/>
        <v>0</v>
      </c>
      <c r="DT30" s="151">
        <f t="shared" si="603"/>
        <v>0</v>
      </c>
      <c r="DU30" s="151" t="e">
        <f t="shared" si="604"/>
        <v>#N/A</v>
      </c>
      <c r="DV30" s="157">
        <f t="shared" si="685"/>
        <v>0</v>
      </c>
      <c r="DW30" s="153">
        <f t="shared" si="686"/>
        <v>0</v>
      </c>
      <c r="DZ30" s="289"/>
      <c r="EA30" s="293"/>
      <c r="EB30" s="295"/>
      <c r="EC30" s="295"/>
      <c r="ED30" s="765"/>
      <c r="EE30" s="766"/>
      <c r="EF30" s="824"/>
      <c r="EG30" s="88" t="e">
        <f t="shared" si="605"/>
        <v>#N/A</v>
      </c>
      <c r="EH30" s="88" t="e">
        <f t="shared" si="606"/>
        <v>#N/A</v>
      </c>
      <c r="EI30" s="151" t="e">
        <f t="shared" si="607"/>
        <v>#N/A</v>
      </c>
      <c r="EJ30" s="151">
        <f t="shared" si="608"/>
        <v>0</v>
      </c>
      <c r="EK30" s="151">
        <f t="shared" si="609"/>
        <v>0</v>
      </c>
      <c r="EL30" s="151" t="e">
        <f t="shared" si="610"/>
        <v>#N/A</v>
      </c>
      <c r="EM30" s="157">
        <f t="shared" si="687"/>
        <v>0</v>
      </c>
      <c r="EN30" s="153">
        <f t="shared" si="688"/>
        <v>0</v>
      </c>
      <c r="EQ30" s="289"/>
      <c r="ER30" s="293"/>
      <c r="ES30" s="295"/>
      <c r="ET30" s="295"/>
      <c r="EU30" s="765"/>
      <c r="EV30" s="766"/>
      <c r="EW30" s="824"/>
      <c r="EX30" s="88" t="e">
        <f t="shared" si="611"/>
        <v>#N/A</v>
      </c>
      <c r="EY30" s="88" t="e">
        <f t="shared" si="612"/>
        <v>#N/A</v>
      </c>
      <c r="EZ30" s="151" t="e">
        <f t="shared" si="613"/>
        <v>#N/A</v>
      </c>
      <c r="FA30" s="151">
        <f t="shared" si="614"/>
        <v>0</v>
      </c>
      <c r="FB30" s="151">
        <f t="shared" si="615"/>
        <v>0</v>
      </c>
      <c r="FC30" s="151" t="e">
        <f t="shared" si="616"/>
        <v>#N/A</v>
      </c>
      <c r="FD30" s="157">
        <f t="shared" si="689"/>
        <v>0</v>
      </c>
      <c r="FE30" s="153">
        <f t="shared" si="690"/>
        <v>0</v>
      </c>
      <c r="FH30" s="289"/>
      <c r="FI30" s="293"/>
      <c r="FJ30" s="295"/>
      <c r="FK30" s="295"/>
      <c r="FL30" s="765"/>
      <c r="FM30" s="766"/>
      <c r="FN30" s="824"/>
      <c r="FO30" s="88" t="e">
        <f t="shared" si="617"/>
        <v>#N/A</v>
      </c>
      <c r="FP30" s="88" t="e">
        <f t="shared" si="618"/>
        <v>#N/A</v>
      </c>
      <c r="FQ30" s="151" t="e">
        <f t="shared" si="619"/>
        <v>#N/A</v>
      </c>
      <c r="FR30" s="151">
        <f t="shared" si="620"/>
        <v>0</v>
      </c>
      <c r="FS30" s="151">
        <f t="shared" si="621"/>
        <v>0</v>
      </c>
      <c r="FT30" s="151" t="e">
        <f t="shared" si="622"/>
        <v>#N/A</v>
      </c>
      <c r="FU30" s="157">
        <f t="shared" si="691"/>
        <v>0</v>
      </c>
      <c r="FV30" s="153">
        <f t="shared" si="692"/>
        <v>0</v>
      </c>
      <c r="FY30" s="289"/>
      <c r="FZ30" s="293"/>
      <c r="GA30" s="295"/>
      <c r="GB30" s="295"/>
      <c r="GC30" s="765"/>
      <c r="GD30" s="766"/>
      <c r="GE30" s="824"/>
      <c r="GF30" s="88" t="e">
        <f t="shared" si="623"/>
        <v>#N/A</v>
      </c>
      <c r="GG30" s="88" t="e">
        <f t="shared" si="624"/>
        <v>#N/A</v>
      </c>
      <c r="GH30" s="151" t="e">
        <f t="shared" si="625"/>
        <v>#N/A</v>
      </c>
      <c r="GI30" s="151">
        <f t="shared" si="626"/>
        <v>0</v>
      </c>
      <c r="GJ30" s="151">
        <f t="shared" si="627"/>
        <v>0</v>
      </c>
      <c r="GK30" s="151" t="e">
        <f t="shared" si="628"/>
        <v>#N/A</v>
      </c>
      <c r="GL30" s="157">
        <f t="shared" si="693"/>
        <v>0</v>
      </c>
      <c r="GM30" s="153">
        <f t="shared" si="694"/>
        <v>0</v>
      </c>
      <c r="GP30" s="289"/>
      <c r="GQ30" s="293"/>
      <c r="GR30" s="295"/>
      <c r="GS30" s="295"/>
      <c r="GT30" s="765"/>
      <c r="GU30" s="766"/>
      <c r="GV30" s="824"/>
      <c r="GW30" s="88" t="e">
        <f t="shared" si="629"/>
        <v>#N/A</v>
      </c>
      <c r="GX30" s="88" t="e">
        <f t="shared" si="630"/>
        <v>#N/A</v>
      </c>
      <c r="GY30" s="151" t="e">
        <f t="shared" si="631"/>
        <v>#N/A</v>
      </c>
      <c r="GZ30" s="151">
        <f t="shared" si="632"/>
        <v>0</v>
      </c>
      <c r="HA30" s="151">
        <f t="shared" si="633"/>
        <v>0</v>
      </c>
      <c r="HB30" s="151" t="e">
        <f t="shared" si="634"/>
        <v>#N/A</v>
      </c>
      <c r="HC30" s="157">
        <f t="shared" si="695"/>
        <v>0</v>
      </c>
      <c r="HD30" s="153">
        <f t="shared" si="696"/>
        <v>0</v>
      </c>
      <c r="HG30" s="289"/>
      <c r="HH30" s="293"/>
      <c r="HI30" s="295"/>
      <c r="HJ30" s="295"/>
      <c r="HK30" s="765"/>
      <c r="HL30" s="766"/>
      <c r="HM30" s="824"/>
      <c r="HN30" s="88" t="e">
        <f t="shared" si="635"/>
        <v>#N/A</v>
      </c>
      <c r="HO30" s="88" t="e">
        <f t="shared" si="636"/>
        <v>#N/A</v>
      </c>
      <c r="HP30" s="151" t="e">
        <f t="shared" si="637"/>
        <v>#N/A</v>
      </c>
      <c r="HQ30" s="151">
        <f t="shared" si="638"/>
        <v>0</v>
      </c>
      <c r="HR30" s="151">
        <f t="shared" si="639"/>
        <v>0</v>
      </c>
      <c r="HS30" s="151" t="e">
        <f t="shared" si="640"/>
        <v>#N/A</v>
      </c>
      <c r="HT30" s="157">
        <f t="shared" si="697"/>
        <v>0</v>
      </c>
      <c r="HU30" s="153">
        <f t="shared" si="698"/>
        <v>0</v>
      </c>
      <c r="HX30" s="289"/>
      <c r="HY30" s="293"/>
      <c r="HZ30" s="295"/>
      <c r="IA30" s="295"/>
      <c r="IB30" s="765"/>
      <c r="IC30" s="766"/>
      <c r="ID30" s="824"/>
      <c r="IE30" s="88" t="e">
        <f t="shared" si="641"/>
        <v>#N/A</v>
      </c>
      <c r="IF30" s="88" t="e">
        <f t="shared" si="642"/>
        <v>#N/A</v>
      </c>
      <c r="IG30" s="151" t="e">
        <f t="shared" si="643"/>
        <v>#N/A</v>
      </c>
      <c r="IH30" s="151">
        <f t="shared" si="644"/>
        <v>0</v>
      </c>
      <c r="II30" s="151">
        <f t="shared" si="645"/>
        <v>0</v>
      </c>
      <c r="IJ30" s="151" t="e">
        <f t="shared" si="646"/>
        <v>#N/A</v>
      </c>
      <c r="IK30" s="157">
        <f t="shared" si="699"/>
        <v>0</v>
      </c>
      <c r="IL30" s="153">
        <f t="shared" si="700"/>
        <v>0</v>
      </c>
      <c r="IO30" s="289"/>
      <c r="IP30" s="293"/>
      <c r="IQ30" s="295"/>
      <c r="IR30" s="295"/>
      <c r="IS30" s="765"/>
      <c r="IT30" s="766"/>
      <c r="IU30" s="824"/>
      <c r="IV30" s="88" t="e">
        <f t="shared" si="647"/>
        <v>#N/A</v>
      </c>
      <c r="IW30" s="88" t="e">
        <f t="shared" si="648"/>
        <v>#N/A</v>
      </c>
      <c r="IX30" s="151" t="e">
        <f t="shared" si="649"/>
        <v>#N/A</v>
      </c>
      <c r="IY30" s="151">
        <f t="shared" si="650"/>
        <v>0</v>
      </c>
      <c r="IZ30" s="151">
        <f t="shared" si="651"/>
        <v>0</v>
      </c>
      <c r="JA30" s="151" t="e">
        <f t="shared" si="652"/>
        <v>#N/A</v>
      </c>
      <c r="JB30" s="157">
        <f t="shared" si="701"/>
        <v>0</v>
      </c>
      <c r="JC30" s="153">
        <f t="shared" si="702"/>
        <v>0</v>
      </c>
      <c r="JF30" s="289"/>
      <c r="JG30" s="293"/>
      <c r="JH30" s="295"/>
      <c r="JI30" s="295"/>
      <c r="JJ30" s="765"/>
      <c r="JK30" s="766"/>
      <c r="JL30" s="824"/>
      <c r="JM30" s="88" t="e">
        <f t="shared" si="653"/>
        <v>#N/A</v>
      </c>
      <c r="JN30" s="88" t="e">
        <f t="shared" si="654"/>
        <v>#N/A</v>
      </c>
      <c r="JO30" s="151" t="e">
        <f t="shared" si="655"/>
        <v>#N/A</v>
      </c>
      <c r="JP30" s="151">
        <f t="shared" si="656"/>
        <v>0</v>
      </c>
      <c r="JQ30" s="151">
        <f t="shared" si="657"/>
        <v>0</v>
      </c>
      <c r="JR30" s="151" t="e">
        <f t="shared" si="658"/>
        <v>#N/A</v>
      </c>
      <c r="JS30" s="157">
        <f t="shared" si="703"/>
        <v>0</v>
      </c>
      <c r="JT30" s="153">
        <f t="shared" si="704"/>
        <v>0</v>
      </c>
      <c r="JW30" s="289"/>
      <c r="JX30" s="293"/>
      <c r="JY30" s="295"/>
      <c r="JZ30" s="295"/>
      <c r="KA30" s="765"/>
      <c r="KB30" s="766"/>
      <c r="KC30" s="824"/>
      <c r="KD30" s="88" t="e">
        <f t="shared" si="659"/>
        <v>#N/A</v>
      </c>
      <c r="KE30" s="88" t="e">
        <f t="shared" si="660"/>
        <v>#N/A</v>
      </c>
      <c r="KF30" s="151" t="e">
        <f t="shared" si="661"/>
        <v>#N/A</v>
      </c>
      <c r="KG30" s="151">
        <f t="shared" si="662"/>
        <v>0</v>
      </c>
      <c r="KH30" s="151">
        <f t="shared" si="663"/>
        <v>0</v>
      </c>
      <c r="KI30" s="151" t="e">
        <f t="shared" si="664"/>
        <v>#N/A</v>
      </c>
      <c r="KJ30" s="157">
        <f t="shared" si="705"/>
        <v>0</v>
      </c>
      <c r="KK30" s="153">
        <f t="shared" si="706"/>
        <v>0</v>
      </c>
      <c r="KN30" s="289"/>
      <c r="KO30" s="293"/>
      <c r="KP30" s="295"/>
      <c r="KQ30" s="295"/>
      <c r="KR30" s="765"/>
      <c r="KS30" s="766"/>
      <c r="KT30" s="824"/>
      <c r="KU30" s="88" t="e">
        <f t="shared" si="665"/>
        <v>#N/A</v>
      </c>
      <c r="KV30" s="88" t="e">
        <f t="shared" si="666"/>
        <v>#N/A</v>
      </c>
      <c r="KW30" s="151" t="e">
        <f t="shared" si="667"/>
        <v>#N/A</v>
      </c>
      <c r="KX30" s="151">
        <f t="shared" si="668"/>
        <v>0</v>
      </c>
      <c r="KY30" s="151">
        <f t="shared" si="669"/>
        <v>0</v>
      </c>
      <c r="KZ30" s="151" t="e">
        <f t="shared" si="670"/>
        <v>#N/A</v>
      </c>
      <c r="LA30" s="157">
        <f t="shared" si="707"/>
        <v>0</v>
      </c>
      <c r="LB30" s="153">
        <f t="shared" si="708"/>
        <v>0</v>
      </c>
      <c r="LE30" s="289"/>
      <c r="LF30" s="293"/>
      <c r="LG30" s="295"/>
      <c r="LH30" s="295"/>
      <c r="LI30" s="765"/>
      <c r="LJ30" s="766"/>
      <c r="LK30" s="824"/>
      <c r="LL30" s="88" t="e">
        <f t="shared" si="671"/>
        <v>#N/A</v>
      </c>
      <c r="LM30" s="88" t="e">
        <f t="shared" si="672"/>
        <v>#N/A</v>
      </c>
      <c r="LN30" s="151" t="e">
        <f t="shared" si="673"/>
        <v>#N/A</v>
      </c>
      <c r="LO30" s="151">
        <f t="shared" si="674"/>
        <v>0</v>
      </c>
      <c r="LP30" s="151">
        <f t="shared" si="675"/>
        <v>0</v>
      </c>
      <c r="LQ30" s="151" t="e">
        <f t="shared" si="676"/>
        <v>#N/A</v>
      </c>
      <c r="LR30" s="157">
        <f t="shared" si="709"/>
        <v>0</v>
      </c>
      <c r="LS30" s="153">
        <f t="shared" si="710"/>
        <v>0</v>
      </c>
      <c r="LV30" s="289"/>
      <c r="LW30" s="293"/>
      <c r="LX30" s="295"/>
      <c r="LY30" s="295"/>
      <c r="LZ30" s="765"/>
      <c r="MA30" s="766"/>
      <c r="MB30" s="824"/>
      <c r="MC30" s="88" t="e">
        <f t="shared" si="677"/>
        <v>#N/A</v>
      </c>
      <c r="MD30" s="88" t="e">
        <f t="shared" si="678"/>
        <v>#N/A</v>
      </c>
      <c r="ME30" s="151" t="e">
        <f t="shared" si="679"/>
        <v>#N/A</v>
      </c>
      <c r="MF30" s="151">
        <f t="shared" si="680"/>
        <v>0</v>
      </c>
      <c r="MG30" s="151">
        <f t="shared" si="681"/>
        <v>0</v>
      </c>
      <c r="MH30" s="151" t="e">
        <f t="shared" si="682"/>
        <v>#N/A</v>
      </c>
      <c r="MI30" s="157">
        <f t="shared" si="711"/>
        <v>0</v>
      </c>
      <c r="MJ30" s="153">
        <f t="shared" si="712"/>
        <v>0</v>
      </c>
      <c r="MM30" s="795"/>
      <c r="MN30" s="825"/>
      <c r="MO30" s="826"/>
      <c r="MP30" s="827"/>
      <c r="MQ30" s="828"/>
      <c r="MR30" s="784"/>
      <c r="MS30" s="784"/>
      <c r="MT30" s="88" t="e">
        <f>IF(EXACT(VLOOKUP(MM30,OFERTA_0,2,FALSE),MN30),1,0)</f>
        <v>#N/A</v>
      </c>
      <c r="MU30" s="88" t="e">
        <f>IF(EXACT(VLOOKUP(MM30,OFERTA_0,3,FALSE),MO30),1,0)</f>
        <v>#N/A</v>
      </c>
      <c r="MV30" s="151" t="e">
        <f>IF(EXACT(VLOOKUP(MM30,OFERTA_0,4,FALSE),MP30),1,0)</f>
        <v>#N/A</v>
      </c>
      <c r="MW30" s="151">
        <f t="shared" si="713"/>
        <v>0</v>
      </c>
      <c r="MX30" s="151">
        <f t="shared" si="714"/>
        <v>0</v>
      </c>
      <c r="MY30" s="151" t="e">
        <f t="shared" si="715"/>
        <v>#N/A</v>
      </c>
      <c r="MZ30" s="157">
        <f t="shared" si="716"/>
        <v>0</v>
      </c>
      <c r="NA30" s="153">
        <f t="shared" si="717"/>
        <v>0</v>
      </c>
      <c r="ND30" s="795"/>
      <c r="NE30" s="825"/>
      <c r="NF30" s="826"/>
      <c r="NG30" s="827"/>
      <c r="NH30" s="828"/>
      <c r="NI30" s="784"/>
      <c r="NJ30" s="784"/>
      <c r="NK30" s="88" t="e">
        <f>IF(EXACT(VLOOKUP(ND30,OFERTA_0,2,FALSE),NE30),1,0)</f>
        <v>#N/A</v>
      </c>
      <c r="NL30" s="88" t="e">
        <f>IF(EXACT(VLOOKUP(ND30,OFERTA_0,3,FALSE),NF30),1,0)</f>
        <v>#N/A</v>
      </c>
      <c r="NM30" s="151" t="e">
        <f>IF(EXACT(VLOOKUP(ND30,OFERTA_0,4,FALSE),NG30),1,0)</f>
        <v>#N/A</v>
      </c>
      <c r="NN30" s="151">
        <f t="shared" si="718"/>
        <v>0</v>
      </c>
      <c r="NO30" s="151">
        <f t="shared" si="719"/>
        <v>0</v>
      </c>
      <c r="NP30" s="151" t="e">
        <f t="shared" si="720"/>
        <v>#N/A</v>
      </c>
      <c r="NQ30" s="157">
        <f t="shared" si="721"/>
        <v>0</v>
      </c>
      <c r="NR30" s="153">
        <f t="shared" si="722"/>
        <v>0</v>
      </c>
      <c r="NU30" s="795"/>
      <c r="NV30" s="825"/>
      <c r="NW30" s="826"/>
      <c r="NX30" s="827"/>
      <c r="NY30" s="828"/>
      <c r="NZ30" s="784"/>
      <c r="OA30" s="784"/>
      <c r="OB30" s="88" t="e">
        <f>IF(EXACT(VLOOKUP(NU30,OFERTA_0,2,FALSE),NV30),1,0)</f>
        <v>#N/A</v>
      </c>
      <c r="OC30" s="88" t="e">
        <f>IF(EXACT(VLOOKUP(NU30,OFERTA_0,3,FALSE),NW30),1,0)</f>
        <v>#N/A</v>
      </c>
      <c r="OD30" s="151" t="e">
        <f>IF(EXACT(VLOOKUP(NU30,OFERTA_0,4,FALSE),NX30),1,0)</f>
        <v>#N/A</v>
      </c>
      <c r="OE30" s="151">
        <f t="shared" si="723"/>
        <v>0</v>
      </c>
      <c r="OF30" s="151">
        <f t="shared" si="724"/>
        <v>0</v>
      </c>
      <c r="OG30" s="151" t="e">
        <f t="shared" si="725"/>
        <v>#N/A</v>
      </c>
      <c r="OH30" s="157">
        <f t="shared" si="726"/>
        <v>0</v>
      </c>
      <c r="OI30" s="153">
        <f t="shared" si="727"/>
        <v>0</v>
      </c>
      <c r="OL30" s="795"/>
      <c r="OM30" s="825"/>
      <c r="ON30" s="826"/>
      <c r="OO30" s="827"/>
      <c r="OP30" s="828"/>
      <c r="OQ30" s="784"/>
      <c r="OR30" s="784"/>
      <c r="OS30" s="88" t="e">
        <f>IF(EXACT(VLOOKUP(OL30,OFERTA_0,2,FALSE),OM30),1,0)</f>
        <v>#N/A</v>
      </c>
      <c r="OT30" s="88" t="e">
        <f>IF(EXACT(VLOOKUP(OL30,OFERTA_0,3,FALSE),ON30),1,0)</f>
        <v>#N/A</v>
      </c>
      <c r="OU30" s="151" t="e">
        <f>IF(EXACT(VLOOKUP(OL30,OFERTA_0,4,FALSE),OO30),1,0)</f>
        <v>#N/A</v>
      </c>
      <c r="OV30" s="151">
        <f t="shared" si="728"/>
        <v>0</v>
      </c>
      <c r="OW30" s="151">
        <f t="shared" si="729"/>
        <v>0</v>
      </c>
      <c r="OX30" s="151" t="e">
        <f t="shared" si="730"/>
        <v>#N/A</v>
      </c>
      <c r="OY30" s="157">
        <f t="shared" si="731"/>
        <v>0</v>
      </c>
      <c r="OZ30" s="153">
        <f t="shared" si="732"/>
        <v>0</v>
      </c>
      <c r="PC30" s="795"/>
      <c r="PD30" s="825"/>
      <c r="PE30" s="826"/>
      <c r="PF30" s="827"/>
      <c r="PG30" s="828"/>
      <c r="PH30" s="784"/>
      <c r="PI30" s="784"/>
      <c r="PJ30" s="88" t="e">
        <f>IF(EXACT(VLOOKUP(PC30,OFERTA_0,2,FALSE),PD30),1,0)</f>
        <v>#N/A</v>
      </c>
      <c r="PK30" s="88" t="e">
        <f>IF(EXACT(VLOOKUP(PC30,OFERTA_0,3,FALSE),PE30),1,0)</f>
        <v>#N/A</v>
      </c>
      <c r="PL30" s="151" t="e">
        <f>IF(EXACT(VLOOKUP(PC30,OFERTA_0,4,FALSE),PF30),1,0)</f>
        <v>#N/A</v>
      </c>
      <c r="PM30" s="151">
        <f t="shared" si="733"/>
        <v>0</v>
      </c>
      <c r="PN30" s="151">
        <f t="shared" si="734"/>
        <v>0</v>
      </c>
      <c r="PO30" s="151" t="e">
        <f t="shared" si="735"/>
        <v>#N/A</v>
      </c>
      <c r="PP30" s="157">
        <f t="shared" si="736"/>
        <v>0</v>
      </c>
      <c r="PQ30" s="153">
        <f t="shared" si="737"/>
        <v>0</v>
      </c>
      <c r="PT30" s="795"/>
      <c r="PU30" s="825"/>
      <c r="PV30" s="826"/>
      <c r="PW30" s="827"/>
      <c r="PX30" s="828"/>
      <c r="PY30" s="784"/>
      <c r="PZ30" s="784"/>
      <c r="QA30" s="88" t="e">
        <f>IF(EXACT(VLOOKUP(PT30,OFERTA_0,2,FALSE),PU30),1,0)</f>
        <v>#N/A</v>
      </c>
      <c r="QB30" s="88" t="e">
        <f>IF(EXACT(VLOOKUP(PT30,OFERTA_0,3,FALSE),PV30),1,0)</f>
        <v>#N/A</v>
      </c>
      <c r="QC30" s="151" t="e">
        <f>IF(EXACT(VLOOKUP(PT30,OFERTA_0,4,FALSE),PW30),1,0)</f>
        <v>#N/A</v>
      </c>
      <c r="QD30" s="151">
        <f t="shared" si="738"/>
        <v>0</v>
      </c>
      <c r="QE30" s="151">
        <f t="shared" si="739"/>
        <v>0</v>
      </c>
      <c r="QF30" s="151" t="e">
        <f t="shared" si="740"/>
        <v>#N/A</v>
      </c>
      <c r="QG30" s="157">
        <f t="shared" si="741"/>
        <v>0</v>
      </c>
      <c r="QH30" s="153">
        <f t="shared" si="742"/>
        <v>0</v>
      </c>
      <c r="QK30" s="795"/>
      <c r="QL30" s="825"/>
      <c r="QM30" s="826"/>
      <c r="QN30" s="827"/>
      <c r="QO30" s="828"/>
      <c r="QP30" s="784"/>
      <c r="QQ30" s="784"/>
      <c r="QR30" s="88" t="e">
        <f>IF(EXACT(VLOOKUP(QK30,OFERTA_0,2,FALSE),QL30),1,0)</f>
        <v>#N/A</v>
      </c>
      <c r="QS30" s="88" t="e">
        <f>IF(EXACT(VLOOKUP(QK30,OFERTA_0,3,FALSE),QM30),1,0)</f>
        <v>#N/A</v>
      </c>
      <c r="QT30" s="151" t="e">
        <f>IF(EXACT(VLOOKUP(QK30,OFERTA_0,4,FALSE),QN30),1,0)</f>
        <v>#N/A</v>
      </c>
      <c r="QU30" s="151">
        <f t="shared" si="743"/>
        <v>0</v>
      </c>
      <c r="QV30" s="151">
        <f t="shared" si="744"/>
        <v>0</v>
      </c>
      <c r="QW30" s="151" t="e">
        <f t="shared" si="745"/>
        <v>#N/A</v>
      </c>
      <c r="QX30" s="157">
        <f t="shared" si="746"/>
        <v>0</v>
      </c>
      <c r="QY30" s="153">
        <f t="shared" si="747"/>
        <v>0</v>
      </c>
      <c r="RB30" s="795"/>
      <c r="RC30" s="825"/>
      <c r="RD30" s="826"/>
      <c r="RE30" s="827"/>
      <c r="RF30" s="828"/>
      <c r="RG30" s="784"/>
      <c r="RH30" s="784"/>
      <c r="RI30" s="88" t="e">
        <f>IF(EXACT(VLOOKUP(RB30,OFERTA_0,2,FALSE),RC30),1,0)</f>
        <v>#N/A</v>
      </c>
      <c r="RJ30" s="88" t="e">
        <f>IF(EXACT(VLOOKUP(RB30,OFERTA_0,3,FALSE),RD30),1,0)</f>
        <v>#N/A</v>
      </c>
      <c r="RK30" s="151" t="e">
        <f>IF(EXACT(VLOOKUP(RB30,OFERTA_0,4,FALSE),RE30),1,0)</f>
        <v>#N/A</v>
      </c>
      <c r="RL30" s="151">
        <f t="shared" si="748"/>
        <v>0</v>
      </c>
      <c r="RM30" s="151">
        <f t="shared" si="749"/>
        <v>0</v>
      </c>
      <c r="RN30" s="151" t="e">
        <f t="shared" si="750"/>
        <v>#N/A</v>
      </c>
      <c r="RO30" s="157">
        <f t="shared" si="751"/>
        <v>0</v>
      </c>
      <c r="RP30" s="153">
        <f t="shared" si="752"/>
        <v>0</v>
      </c>
      <c r="RS30" s="795"/>
      <c r="RT30" s="825"/>
      <c r="RU30" s="826"/>
      <c r="RV30" s="827"/>
      <c r="RW30" s="828"/>
      <c r="RX30" s="784"/>
      <c r="RY30" s="784"/>
      <c r="RZ30" s="88" t="e">
        <f>IF(EXACT(VLOOKUP(RS30,OFERTA_0,2,FALSE),RT30),1,0)</f>
        <v>#N/A</v>
      </c>
      <c r="SA30" s="88" t="e">
        <f>IF(EXACT(VLOOKUP(RS30,OFERTA_0,3,FALSE),RU30),1,0)</f>
        <v>#N/A</v>
      </c>
      <c r="SB30" s="151" t="e">
        <f>IF(EXACT(VLOOKUP(RS30,OFERTA_0,4,FALSE),RV30),1,0)</f>
        <v>#N/A</v>
      </c>
      <c r="SC30" s="151">
        <f t="shared" si="753"/>
        <v>0</v>
      </c>
      <c r="SD30" s="151">
        <f t="shared" si="754"/>
        <v>0</v>
      </c>
      <c r="SE30" s="151" t="e">
        <f t="shared" si="755"/>
        <v>#N/A</v>
      </c>
      <c r="SF30" s="157">
        <f t="shared" si="756"/>
        <v>0</v>
      </c>
      <c r="SG30" s="153">
        <f t="shared" si="757"/>
        <v>0</v>
      </c>
      <c r="SJ30" s="795"/>
      <c r="SK30" s="825"/>
      <c r="SL30" s="826"/>
      <c r="SM30" s="827"/>
      <c r="SN30" s="828"/>
      <c r="SO30" s="784"/>
      <c r="SP30" s="784"/>
      <c r="SQ30" s="88" t="e">
        <f>IF(EXACT(VLOOKUP(SJ30,OFERTA_0,2,FALSE),SK30),1,0)</f>
        <v>#N/A</v>
      </c>
      <c r="SR30" s="88" t="e">
        <f>IF(EXACT(VLOOKUP(SJ30,OFERTA_0,3,FALSE),SL30),1,0)</f>
        <v>#N/A</v>
      </c>
      <c r="SS30" s="151" t="e">
        <f>IF(EXACT(VLOOKUP(SJ30,OFERTA_0,4,FALSE),SM30),1,0)</f>
        <v>#N/A</v>
      </c>
      <c r="ST30" s="151">
        <f t="shared" si="758"/>
        <v>0</v>
      </c>
      <c r="SU30" s="151">
        <f t="shared" si="759"/>
        <v>0</v>
      </c>
      <c r="SV30" s="151" t="e">
        <f t="shared" si="760"/>
        <v>#N/A</v>
      </c>
      <c r="SW30" s="157">
        <f t="shared" si="761"/>
        <v>0</v>
      </c>
      <c r="SX30" s="153">
        <f t="shared" si="762"/>
        <v>0</v>
      </c>
    </row>
    <row r="31" spans="2:518" ht="46.5" thickTop="1" thickBot="1">
      <c r="B31" s="289" t="s">
        <v>285</v>
      </c>
      <c r="C31" s="293" t="s">
        <v>319</v>
      </c>
      <c r="D31" s="295" t="s">
        <v>136</v>
      </c>
      <c r="E31" s="295">
        <v>11</v>
      </c>
      <c r="F31" s="765">
        <v>0</v>
      </c>
      <c r="G31" s="766">
        <v>0</v>
      </c>
      <c r="H31" s="824"/>
      <c r="K31" s="289" t="s">
        <v>285</v>
      </c>
      <c r="L31" s="293" t="s">
        <v>319</v>
      </c>
      <c r="M31" s="295" t="s">
        <v>136</v>
      </c>
      <c r="N31" s="295">
        <v>11</v>
      </c>
      <c r="O31" s="765">
        <v>1484000</v>
      </c>
      <c r="P31" s="766">
        <f t="shared" si="574"/>
        <v>16324000</v>
      </c>
      <c r="Q31" s="824"/>
      <c r="R31" s="88">
        <f t="shared" si="575"/>
        <v>1</v>
      </c>
      <c r="S31" s="88">
        <f t="shared" si="576"/>
        <v>1</v>
      </c>
      <c r="T31" s="151">
        <f t="shared" si="577"/>
        <v>1</v>
      </c>
      <c r="U31" s="151">
        <f t="shared" si="169"/>
        <v>1</v>
      </c>
      <c r="V31" s="151">
        <f t="shared" si="170"/>
        <v>1</v>
      </c>
      <c r="W31" s="151">
        <f t="shared" si="171"/>
        <v>1</v>
      </c>
      <c r="X31" s="157">
        <f t="shared" si="172"/>
        <v>16324000</v>
      </c>
      <c r="Y31" s="153">
        <f t="shared" si="173"/>
        <v>0</v>
      </c>
      <c r="Z31" s="101"/>
      <c r="AA31" s="101"/>
      <c r="AB31" s="823" t="s">
        <v>285</v>
      </c>
      <c r="AC31" s="787" t="s">
        <v>319</v>
      </c>
      <c r="AD31" s="788" t="s">
        <v>136</v>
      </c>
      <c r="AE31" s="788">
        <v>11</v>
      </c>
      <c r="AF31" s="789">
        <v>1985282.4</v>
      </c>
      <c r="AG31" s="790">
        <f t="shared" si="578"/>
        <v>21838106.399999999</v>
      </c>
      <c r="AH31" s="824"/>
      <c r="AI31" s="88">
        <f t="shared" si="579"/>
        <v>1</v>
      </c>
      <c r="AJ31" s="88">
        <f t="shared" si="580"/>
        <v>1</v>
      </c>
      <c r="AK31" s="151">
        <f t="shared" si="581"/>
        <v>1</v>
      </c>
      <c r="AL31" s="151">
        <f t="shared" si="174"/>
        <v>1</v>
      </c>
      <c r="AM31" s="151">
        <f t="shared" si="175"/>
        <v>1</v>
      </c>
      <c r="AN31" s="151">
        <f t="shared" si="176"/>
        <v>1</v>
      </c>
      <c r="AO31" s="157">
        <f t="shared" si="177"/>
        <v>21838106</v>
      </c>
      <c r="AP31" s="153">
        <f t="shared" si="178"/>
        <v>0.39999999850988388</v>
      </c>
      <c r="AQ31" s="101"/>
      <c r="AR31" s="101"/>
      <c r="AS31" s="289" t="s">
        <v>285</v>
      </c>
      <c r="AT31" s="293" t="s">
        <v>319</v>
      </c>
      <c r="AU31" s="295" t="s">
        <v>136</v>
      </c>
      <c r="AV31" s="295">
        <v>11</v>
      </c>
      <c r="AW31" s="765">
        <v>2094511.9999999998</v>
      </c>
      <c r="AX31" s="766">
        <f t="shared" si="582"/>
        <v>23039631.999999996</v>
      </c>
      <c r="AY31" s="824"/>
      <c r="AZ31" s="88">
        <f t="shared" si="583"/>
        <v>1</v>
      </c>
      <c r="BA31" s="88">
        <f t="shared" si="584"/>
        <v>1</v>
      </c>
      <c r="BB31" s="151">
        <f t="shared" si="585"/>
        <v>1</v>
      </c>
      <c r="BC31" s="151">
        <f t="shared" si="179"/>
        <v>1</v>
      </c>
      <c r="BD31" s="151">
        <f t="shared" si="180"/>
        <v>1</v>
      </c>
      <c r="BE31" s="151">
        <f t="shared" si="181"/>
        <v>1</v>
      </c>
      <c r="BF31" s="157">
        <f t="shared" si="182"/>
        <v>23039632</v>
      </c>
      <c r="BG31" s="153">
        <f t="shared" si="183"/>
        <v>0</v>
      </c>
      <c r="BJ31" s="289" t="s">
        <v>285</v>
      </c>
      <c r="BK31" s="293" t="s">
        <v>319</v>
      </c>
      <c r="BL31" s="295" t="s">
        <v>136</v>
      </c>
      <c r="BM31" s="295">
        <v>11</v>
      </c>
      <c r="BN31" s="765">
        <v>1718750</v>
      </c>
      <c r="BO31" s="766">
        <f t="shared" si="586"/>
        <v>18906250</v>
      </c>
      <c r="BP31" s="824"/>
      <c r="BQ31" s="88">
        <f t="shared" si="587"/>
        <v>1</v>
      </c>
      <c r="BR31" s="88">
        <f t="shared" si="588"/>
        <v>1</v>
      </c>
      <c r="BS31" s="151">
        <f t="shared" si="589"/>
        <v>1</v>
      </c>
      <c r="BT31" s="151">
        <f t="shared" si="184"/>
        <v>1</v>
      </c>
      <c r="BU31" s="151">
        <f t="shared" si="185"/>
        <v>1</v>
      </c>
      <c r="BV31" s="151">
        <f t="shared" si="186"/>
        <v>1</v>
      </c>
      <c r="BW31" s="157">
        <f t="shared" si="187"/>
        <v>18906250</v>
      </c>
      <c r="BX31" s="153">
        <f t="shared" si="188"/>
        <v>0</v>
      </c>
      <c r="CA31" s="773" t="s">
        <v>451</v>
      </c>
      <c r="CB31" s="774" t="s">
        <v>452</v>
      </c>
      <c r="CC31" s="775" t="s">
        <v>423</v>
      </c>
      <c r="CD31" s="807">
        <v>11</v>
      </c>
      <c r="CE31" s="777">
        <v>2612251</v>
      </c>
      <c r="CF31" s="778">
        <v>28734758</v>
      </c>
      <c r="CG31" s="801"/>
      <c r="CH31" s="88">
        <f t="shared" si="590"/>
        <v>0</v>
      </c>
      <c r="CI31" s="88">
        <f t="shared" si="591"/>
        <v>1</v>
      </c>
      <c r="CJ31" s="151">
        <f t="shared" si="592"/>
        <v>1</v>
      </c>
      <c r="CK31" s="151">
        <f t="shared" si="189"/>
        <v>1</v>
      </c>
      <c r="CL31" s="151">
        <f t="shared" si="190"/>
        <v>1</v>
      </c>
      <c r="CM31" s="151">
        <f t="shared" si="191"/>
        <v>0</v>
      </c>
      <c r="CN31" s="157">
        <f t="shared" si="192"/>
        <v>28734758</v>
      </c>
      <c r="CO31" s="153">
        <f t="shared" si="193"/>
        <v>0</v>
      </c>
      <c r="CR31" s="289"/>
      <c r="CS31" s="293"/>
      <c r="CT31" s="295"/>
      <c r="CU31" s="295"/>
      <c r="CV31" s="765"/>
      <c r="CW31" s="766"/>
      <c r="CX31" s="824"/>
      <c r="CY31" s="88" t="e">
        <f t="shared" si="593"/>
        <v>#N/A</v>
      </c>
      <c r="CZ31" s="88" t="e">
        <f t="shared" si="594"/>
        <v>#N/A</v>
      </c>
      <c r="DA31" s="151" t="e">
        <f t="shared" si="595"/>
        <v>#N/A</v>
      </c>
      <c r="DB31" s="151">
        <f t="shared" si="596"/>
        <v>0</v>
      </c>
      <c r="DC31" s="151">
        <f t="shared" si="597"/>
        <v>0</v>
      </c>
      <c r="DD31" s="151" t="e">
        <f t="shared" si="598"/>
        <v>#N/A</v>
      </c>
      <c r="DE31" s="157"/>
      <c r="DF31" s="153"/>
      <c r="DI31" s="289"/>
      <c r="DJ31" s="293"/>
      <c r="DK31" s="295"/>
      <c r="DL31" s="295"/>
      <c r="DM31" s="765"/>
      <c r="DN31" s="766"/>
      <c r="DO31" s="824"/>
      <c r="DP31" s="88" t="e">
        <f t="shared" si="599"/>
        <v>#N/A</v>
      </c>
      <c r="DQ31" s="88" t="e">
        <f t="shared" si="600"/>
        <v>#N/A</v>
      </c>
      <c r="DR31" s="151" t="e">
        <f t="shared" si="601"/>
        <v>#N/A</v>
      </c>
      <c r="DS31" s="151">
        <f t="shared" si="602"/>
        <v>0</v>
      </c>
      <c r="DT31" s="151">
        <f t="shared" si="603"/>
        <v>0</v>
      </c>
      <c r="DU31" s="151" t="e">
        <f t="shared" si="604"/>
        <v>#N/A</v>
      </c>
      <c r="DV31" s="157"/>
      <c r="DW31" s="153"/>
      <c r="DZ31" s="289"/>
      <c r="EA31" s="293"/>
      <c r="EB31" s="295"/>
      <c r="EC31" s="295"/>
      <c r="ED31" s="765"/>
      <c r="EE31" s="766"/>
      <c r="EF31" s="824"/>
      <c r="EG31" s="88" t="e">
        <f t="shared" si="605"/>
        <v>#N/A</v>
      </c>
      <c r="EH31" s="88" t="e">
        <f t="shared" si="606"/>
        <v>#N/A</v>
      </c>
      <c r="EI31" s="151" t="e">
        <f t="shared" si="607"/>
        <v>#N/A</v>
      </c>
      <c r="EJ31" s="151">
        <f t="shared" si="608"/>
        <v>0</v>
      </c>
      <c r="EK31" s="151">
        <f t="shared" si="609"/>
        <v>0</v>
      </c>
      <c r="EL31" s="151" t="e">
        <f t="shared" si="610"/>
        <v>#N/A</v>
      </c>
      <c r="EM31" s="157"/>
      <c r="EN31" s="153"/>
      <c r="EQ31" s="289"/>
      <c r="ER31" s="293"/>
      <c r="ES31" s="295"/>
      <c r="ET31" s="295"/>
      <c r="EU31" s="765"/>
      <c r="EV31" s="766"/>
      <c r="EW31" s="824"/>
      <c r="EX31" s="88" t="e">
        <f t="shared" si="611"/>
        <v>#N/A</v>
      </c>
      <c r="EY31" s="88" t="e">
        <f t="shared" si="612"/>
        <v>#N/A</v>
      </c>
      <c r="EZ31" s="151" t="e">
        <f t="shared" si="613"/>
        <v>#N/A</v>
      </c>
      <c r="FA31" s="151">
        <f t="shared" si="614"/>
        <v>0</v>
      </c>
      <c r="FB31" s="151">
        <f t="shared" si="615"/>
        <v>0</v>
      </c>
      <c r="FC31" s="151" t="e">
        <f t="shared" si="616"/>
        <v>#N/A</v>
      </c>
      <c r="FD31" s="157"/>
      <c r="FE31" s="153"/>
      <c r="FH31" s="289"/>
      <c r="FI31" s="293"/>
      <c r="FJ31" s="295"/>
      <c r="FK31" s="295"/>
      <c r="FL31" s="765"/>
      <c r="FM31" s="766"/>
      <c r="FN31" s="824"/>
      <c r="FO31" s="88" t="e">
        <f t="shared" si="617"/>
        <v>#N/A</v>
      </c>
      <c r="FP31" s="88" t="e">
        <f t="shared" si="618"/>
        <v>#N/A</v>
      </c>
      <c r="FQ31" s="151" t="e">
        <f t="shared" si="619"/>
        <v>#N/A</v>
      </c>
      <c r="FR31" s="151">
        <f t="shared" si="620"/>
        <v>0</v>
      </c>
      <c r="FS31" s="151">
        <f t="shared" si="621"/>
        <v>0</v>
      </c>
      <c r="FT31" s="151" t="e">
        <f t="shared" si="622"/>
        <v>#N/A</v>
      </c>
      <c r="FU31" s="157"/>
      <c r="FV31" s="153"/>
      <c r="FY31" s="289"/>
      <c r="FZ31" s="293"/>
      <c r="GA31" s="295"/>
      <c r="GB31" s="295"/>
      <c r="GC31" s="765"/>
      <c r="GD31" s="766"/>
      <c r="GE31" s="824"/>
      <c r="GF31" s="88" t="e">
        <f t="shared" si="623"/>
        <v>#N/A</v>
      </c>
      <c r="GG31" s="88" t="e">
        <f t="shared" si="624"/>
        <v>#N/A</v>
      </c>
      <c r="GH31" s="151" t="e">
        <f t="shared" si="625"/>
        <v>#N/A</v>
      </c>
      <c r="GI31" s="151">
        <f t="shared" si="626"/>
        <v>0</v>
      </c>
      <c r="GJ31" s="151">
        <f t="shared" si="627"/>
        <v>0</v>
      </c>
      <c r="GK31" s="151" t="e">
        <f t="shared" si="628"/>
        <v>#N/A</v>
      </c>
      <c r="GL31" s="157"/>
      <c r="GM31" s="153"/>
      <c r="GP31" s="289"/>
      <c r="GQ31" s="293"/>
      <c r="GR31" s="295"/>
      <c r="GS31" s="295"/>
      <c r="GT31" s="765"/>
      <c r="GU31" s="766"/>
      <c r="GV31" s="824"/>
      <c r="GW31" s="88" t="e">
        <f t="shared" si="629"/>
        <v>#N/A</v>
      </c>
      <c r="GX31" s="88" t="e">
        <f t="shared" si="630"/>
        <v>#N/A</v>
      </c>
      <c r="GY31" s="151" t="e">
        <f t="shared" si="631"/>
        <v>#N/A</v>
      </c>
      <c r="GZ31" s="151">
        <f t="shared" si="632"/>
        <v>0</v>
      </c>
      <c r="HA31" s="151">
        <f t="shared" si="633"/>
        <v>0</v>
      </c>
      <c r="HB31" s="151" t="e">
        <f t="shared" si="634"/>
        <v>#N/A</v>
      </c>
      <c r="HC31" s="157"/>
      <c r="HD31" s="153"/>
      <c r="HG31" s="289"/>
      <c r="HH31" s="293"/>
      <c r="HI31" s="295"/>
      <c r="HJ31" s="295"/>
      <c r="HK31" s="765"/>
      <c r="HL31" s="766"/>
      <c r="HM31" s="824"/>
      <c r="HN31" s="88" t="e">
        <f t="shared" si="635"/>
        <v>#N/A</v>
      </c>
      <c r="HO31" s="88" t="e">
        <f t="shared" si="636"/>
        <v>#N/A</v>
      </c>
      <c r="HP31" s="151" t="e">
        <f t="shared" si="637"/>
        <v>#N/A</v>
      </c>
      <c r="HQ31" s="151">
        <f t="shared" si="638"/>
        <v>0</v>
      </c>
      <c r="HR31" s="151">
        <f t="shared" si="639"/>
        <v>0</v>
      </c>
      <c r="HS31" s="151" t="e">
        <f t="shared" si="640"/>
        <v>#N/A</v>
      </c>
      <c r="HT31" s="157"/>
      <c r="HU31" s="153"/>
      <c r="HX31" s="289"/>
      <c r="HY31" s="293"/>
      <c r="HZ31" s="295"/>
      <c r="IA31" s="295"/>
      <c r="IB31" s="765"/>
      <c r="IC31" s="766"/>
      <c r="ID31" s="824"/>
      <c r="IE31" s="88" t="e">
        <f t="shared" si="641"/>
        <v>#N/A</v>
      </c>
      <c r="IF31" s="88" t="e">
        <f t="shared" si="642"/>
        <v>#N/A</v>
      </c>
      <c r="IG31" s="151" t="e">
        <f t="shared" si="643"/>
        <v>#N/A</v>
      </c>
      <c r="IH31" s="151">
        <f t="shared" si="644"/>
        <v>0</v>
      </c>
      <c r="II31" s="151">
        <f t="shared" si="645"/>
        <v>0</v>
      </c>
      <c r="IJ31" s="151" t="e">
        <f t="shared" si="646"/>
        <v>#N/A</v>
      </c>
      <c r="IK31" s="157"/>
      <c r="IL31" s="153"/>
      <c r="IO31" s="289"/>
      <c r="IP31" s="293"/>
      <c r="IQ31" s="295"/>
      <c r="IR31" s="295"/>
      <c r="IS31" s="765"/>
      <c r="IT31" s="766"/>
      <c r="IU31" s="824"/>
      <c r="IV31" s="88" t="e">
        <f t="shared" si="647"/>
        <v>#N/A</v>
      </c>
      <c r="IW31" s="88" t="e">
        <f t="shared" si="648"/>
        <v>#N/A</v>
      </c>
      <c r="IX31" s="151" t="e">
        <f t="shared" si="649"/>
        <v>#N/A</v>
      </c>
      <c r="IY31" s="151">
        <f t="shared" si="650"/>
        <v>0</v>
      </c>
      <c r="IZ31" s="151">
        <f t="shared" si="651"/>
        <v>0</v>
      </c>
      <c r="JA31" s="151" t="e">
        <f t="shared" si="652"/>
        <v>#N/A</v>
      </c>
      <c r="JB31" s="157"/>
      <c r="JC31" s="153"/>
      <c r="JF31" s="289"/>
      <c r="JG31" s="293"/>
      <c r="JH31" s="295"/>
      <c r="JI31" s="295"/>
      <c r="JJ31" s="765"/>
      <c r="JK31" s="766"/>
      <c r="JL31" s="824"/>
      <c r="JM31" s="88" t="e">
        <f t="shared" si="653"/>
        <v>#N/A</v>
      </c>
      <c r="JN31" s="88" t="e">
        <f t="shared" si="654"/>
        <v>#N/A</v>
      </c>
      <c r="JO31" s="151" t="e">
        <f t="shared" si="655"/>
        <v>#N/A</v>
      </c>
      <c r="JP31" s="151">
        <f t="shared" si="656"/>
        <v>0</v>
      </c>
      <c r="JQ31" s="151">
        <f t="shared" si="657"/>
        <v>0</v>
      </c>
      <c r="JR31" s="151" t="e">
        <f t="shared" si="658"/>
        <v>#N/A</v>
      </c>
      <c r="JS31" s="157"/>
      <c r="JT31" s="153"/>
      <c r="JW31" s="289"/>
      <c r="JX31" s="293"/>
      <c r="JY31" s="295"/>
      <c r="JZ31" s="295"/>
      <c r="KA31" s="765"/>
      <c r="KB31" s="766"/>
      <c r="KC31" s="824"/>
      <c r="KD31" s="88" t="e">
        <f t="shared" si="659"/>
        <v>#N/A</v>
      </c>
      <c r="KE31" s="88" t="e">
        <f t="shared" si="660"/>
        <v>#N/A</v>
      </c>
      <c r="KF31" s="151" t="e">
        <f t="shared" si="661"/>
        <v>#N/A</v>
      </c>
      <c r="KG31" s="151">
        <f t="shared" si="662"/>
        <v>0</v>
      </c>
      <c r="KH31" s="151">
        <f t="shared" si="663"/>
        <v>0</v>
      </c>
      <c r="KI31" s="151" t="e">
        <f t="shared" si="664"/>
        <v>#N/A</v>
      </c>
      <c r="KJ31" s="157"/>
      <c r="KK31" s="153"/>
      <c r="KN31" s="289"/>
      <c r="KO31" s="293"/>
      <c r="KP31" s="295"/>
      <c r="KQ31" s="295"/>
      <c r="KR31" s="765"/>
      <c r="KS31" s="766"/>
      <c r="KT31" s="824"/>
      <c r="KU31" s="88" t="e">
        <f t="shared" si="665"/>
        <v>#N/A</v>
      </c>
      <c r="KV31" s="88" t="e">
        <f t="shared" si="666"/>
        <v>#N/A</v>
      </c>
      <c r="KW31" s="151" t="e">
        <f t="shared" si="667"/>
        <v>#N/A</v>
      </c>
      <c r="KX31" s="151">
        <f t="shared" si="668"/>
        <v>0</v>
      </c>
      <c r="KY31" s="151">
        <f t="shared" si="669"/>
        <v>0</v>
      </c>
      <c r="KZ31" s="151" t="e">
        <f t="shared" si="670"/>
        <v>#N/A</v>
      </c>
      <c r="LA31" s="157"/>
      <c r="LB31" s="153"/>
      <c r="LE31" s="289"/>
      <c r="LF31" s="293"/>
      <c r="LG31" s="295"/>
      <c r="LH31" s="295"/>
      <c r="LI31" s="765"/>
      <c r="LJ31" s="766"/>
      <c r="LK31" s="824"/>
      <c r="LL31" s="88" t="e">
        <f t="shared" si="671"/>
        <v>#N/A</v>
      </c>
      <c r="LM31" s="88" t="e">
        <f t="shared" si="672"/>
        <v>#N/A</v>
      </c>
      <c r="LN31" s="151" t="e">
        <f t="shared" si="673"/>
        <v>#N/A</v>
      </c>
      <c r="LO31" s="151">
        <f t="shared" si="674"/>
        <v>0</v>
      </c>
      <c r="LP31" s="151">
        <f t="shared" si="675"/>
        <v>0</v>
      </c>
      <c r="LQ31" s="151" t="e">
        <f t="shared" si="676"/>
        <v>#N/A</v>
      </c>
      <c r="LR31" s="157"/>
      <c r="LS31" s="153"/>
      <c r="LV31" s="289"/>
      <c r="LW31" s="293"/>
      <c r="LX31" s="295"/>
      <c r="LY31" s="295"/>
      <c r="LZ31" s="765"/>
      <c r="MA31" s="766"/>
      <c r="MB31" s="824"/>
      <c r="MC31" s="88" t="e">
        <f t="shared" si="677"/>
        <v>#N/A</v>
      </c>
      <c r="MD31" s="88" t="e">
        <f t="shared" si="678"/>
        <v>#N/A</v>
      </c>
      <c r="ME31" s="151" t="e">
        <f t="shared" si="679"/>
        <v>#N/A</v>
      </c>
      <c r="MF31" s="151">
        <f t="shared" si="680"/>
        <v>0</v>
      </c>
      <c r="MG31" s="151">
        <f t="shared" si="681"/>
        <v>0</v>
      </c>
      <c r="MH31" s="151" t="e">
        <f t="shared" si="682"/>
        <v>#N/A</v>
      </c>
      <c r="MI31" s="157"/>
      <c r="MJ31" s="153"/>
      <c r="MM31" s="795"/>
      <c r="MN31" s="825"/>
      <c r="MO31" s="826"/>
      <c r="MP31" s="827"/>
      <c r="MQ31" s="828"/>
      <c r="MR31" s="784"/>
      <c r="MS31" s="784"/>
      <c r="MT31" s="88"/>
      <c r="MU31" s="88"/>
      <c r="MV31" s="151"/>
      <c r="MW31" s="151"/>
      <c r="MX31" s="151"/>
      <c r="MY31" s="151"/>
      <c r="MZ31" s="157"/>
      <c r="NA31" s="153"/>
      <c r="ND31" s="795"/>
      <c r="NE31" s="825"/>
      <c r="NF31" s="826"/>
      <c r="NG31" s="827"/>
      <c r="NH31" s="828"/>
      <c r="NI31" s="784"/>
      <c r="NJ31" s="784"/>
      <c r="NK31" s="88"/>
      <c r="NL31" s="88"/>
      <c r="NM31" s="151"/>
      <c r="NN31" s="151"/>
      <c r="NO31" s="151"/>
      <c r="NP31" s="151"/>
      <c r="NQ31" s="157"/>
      <c r="NR31" s="153"/>
      <c r="NU31" s="795"/>
      <c r="NV31" s="825"/>
      <c r="NW31" s="826"/>
      <c r="NX31" s="827"/>
      <c r="NY31" s="828"/>
      <c r="NZ31" s="784"/>
      <c r="OA31" s="784"/>
      <c r="OB31" s="88"/>
      <c r="OC31" s="88"/>
      <c r="OD31" s="151"/>
      <c r="OE31" s="151"/>
      <c r="OF31" s="151"/>
      <c r="OG31" s="151"/>
      <c r="OH31" s="157"/>
      <c r="OI31" s="153"/>
      <c r="OL31" s="795"/>
      <c r="OM31" s="825"/>
      <c r="ON31" s="826"/>
      <c r="OO31" s="827"/>
      <c r="OP31" s="828"/>
      <c r="OQ31" s="784"/>
      <c r="OR31" s="784"/>
      <c r="OS31" s="88"/>
      <c r="OT31" s="88"/>
      <c r="OU31" s="151"/>
      <c r="OV31" s="151"/>
      <c r="OW31" s="151"/>
      <c r="OX31" s="151"/>
      <c r="OY31" s="157"/>
      <c r="OZ31" s="153"/>
      <c r="PC31" s="795"/>
      <c r="PD31" s="825"/>
      <c r="PE31" s="826"/>
      <c r="PF31" s="827"/>
      <c r="PG31" s="828"/>
      <c r="PH31" s="784"/>
      <c r="PI31" s="784"/>
      <c r="PJ31" s="88"/>
      <c r="PK31" s="88"/>
      <c r="PL31" s="151"/>
      <c r="PM31" s="151"/>
      <c r="PN31" s="151"/>
      <c r="PO31" s="151"/>
      <c r="PP31" s="157"/>
      <c r="PQ31" s="153"/>
      <c r="PT31" s="795"/>
      <c r="PU31" s="825"/>
      <c r="PV31" s="826"/>
      <c r="PW31" s="827"/>
      <c r="PX31" s="828"/>
      <c r="PY31" s="784"/>
      <c r="PZ31" s="784"/>
      <c r="QA31" s="88"/>
      <c r="QB31" s="88"/>
      <c r="QC31" s="151"/>
      <c r="QD31" s="151"/>
      <c r="QE31" s="151"/>
      <c r="QF31" s="151"/>
      <c r="QG31" s="157"/>
      <c r="QH31" s="153"/>
      <c r="QK31" s="795"/>
      <c r="QL31" s="825"/>
      <c r="QM31" s="826"/>
      <c r="QN31" s="827"/>
      <c r="QO31" s="828"/>
      <c r="QP31" s="784"/>
      <c r="QQ31" s="784"/>
      <c r="QR31" s="88"/>
      <c r="QS31" s="88"/>
      <c r="QT31" s="151"/>
      <c r="QU31" s="151"/>
      <c r="QV31" s="151"/>
      <c r="QW31" s="151"/>
      <c r="QX31" s="157"/>
      <c r="QY31" s="153"/>
      <c r="RB31" s="795"/>
      <c r="RC31" s="825"/>
      <c r="RD31" s="826"/>
      <c r="RE31" s="827"/>
      <c r="RF31" s="828"/>
      <c r="RG31" s="784"/>
      <c r="RH31" s="784"/>
      <c r="RI31" s="88"/>
      <c r="RJ31" s="88"/>
      <c r="RK31" s="151"/>
      <c r="RL31" s="151"/>
      <c r="RM31" s="151"/>
      <c r="RN31" s="151"/>
      <c r="RO31" s="157"/>
      <c r="RP31" s="153"/>
      <c r="RS31" s="795"/>
      <c r="RT31" s="825"/>
      <c r="RU31" s="826"/>
      <c r="RV31" s="827"/>
      <c r="RW31" s="828"/>
      <c r="RX31" s="784"/>
      <c r="RY31" s="784"/>
      <c r="RZ31" s="88"/>
      <c r="SA31" s="88"/>
      <c r="SB31" s="151"/>
      <c r="SC31" s="151"/>
      <c r="SD31" s="151"/>
      <c r="SE31" s="151"/>
      <c r="SF31" s="157"/>
      <c r="SG31" s="153"/>
      <c r="SJ31" s="795"/>
      <c r="SK31" s="825"/>
      <c r="SL31" s="826"/>
      <c r="SM31" s="827"/>
      <c r="SN31" s="828"/>
      <c r="SO31" s="784"/>
      <c r="SP31" s="784"/>
      <c r="SQ31" s="88"/>
      <c r="SR31" s="88"/>
      <c r="SS31" s="151"/>
      <c r="ST31" s="151"/>
      <c r="SU31" s="151"/>
      <c r="SV31" s="151"/>
      <c r="SW31" s="157"/>
      <c r="SX31" s="153"/>
    </row>
    <row r="32" spans="2:518" ht="46.5" thickTop="1" thickBot="1">
      <c r="B32" s="289" t="s">
        <v>286</v>
      </c>
      <c r="C32" s="293" t="s">
        <v>320</v>
      </c>
      <c r="D32" s="295" t="s">
        <v>136</v>
      </c>
      <c r="E32" s="295">
        <v>1</v>
      </c>
      <c r="F32" s="765">
        <v>0</v>
      </c>
      <c r="G32" s="766">
        <v>0</v>
      </c>
      <c r="H32" s="824"/>
      <c r="K32" s="289" t="s">
        <v>286</v>
      </c>
      <c r="L32" s="293" t="s">
        <v>320</v>
      </c>
      <c r="M32" s="295" t="s">
        <v>136</v>
      </c>
      <c r="N32" s="295">
        <v>1</v>
      </c>
      <c r="O32" s="765">
        <v>1887916</v>
      </c>
      <c r="P32" s="766">
        <f t="shared" si="574"/>
        <v>1887916</v>
      </c>
      <c r="Q32" s="824"/>
      <c r="R32" s="88">
        <f t="shared" si="575"/>
        <v>1</v>
      </c>
      <c r="S32" s="88">
        <f t="shared" si="576"/>
        <v>1</v>
      </c>
      <c r="T32" s="151">
        <f t="shared" si="577"/>
        <v>1</v>
      </c>
      <c r="U32" s="151">
        <f t="shared" si="169"/>
        <v>1</v>
      </c>
      <c r="V32" s="151">
        <f t="shared" si="170"/>
        <v>1</v>
      </c>
      <c r="W32" s="151">
        <f t="shared" si="171"/>
        <v>1</v>
      </c>
      <c r="X32" s="157">
        <f t="shared" si="172"/>
        <v>1887916</v>
      </c>
      <c r="Y32" s="153">
        <f t="shared" si="173"/>
        <v>0</v>
      </c>
      <c r="Z32" s="101"/>
      <c r="AA32" s="101"/>
      <c r="AB32" s="823" t="s">
        <v>286</v>
      </c>
      <c r="AC32" s="787" t="s">
        <v>320</v>
      </c>
      <c r="AD32" s="788" t="s">
        <v>136</v>
      </c>
      <c r="AE32" s="788">
        <v>1</v>
      </c>
      <c r="AF32" s="789">
        <v>2153384.1</v>
      </c>
      <c r="AG32" s="790">
        <f t="shared" si="578"/>
        <v>2153384.1</v>
      </c>
      <c r="AH32" s="824"/>
      <c r="AI32" s="88">
        <f t="shared" si="579"/>
        <v>1</v>
      </c>
      <c r="AJ32" s="88">
        <f t="shared" si="580"/>
        <v>1</v>
      </c>
      <c r="AK32" s="151">
        <f t="shared" si="581"/>
        <v>1</v>
      </c>
      <c r="AL32" s="151">
        <f t="shared" si="174"/>
        <v>1</v>
      </c>
      <c r="AM32" s="151">
        <f t="shared" si="175"/>
        <v>1</v>
      </c>
      <c r="AN32" s="151">
        <f t="shared" si="176"/>
        <v>1</v>
      </c>
      <c r="AO32" s="157">
        <f t="shared" si="177"/>
        <v>2153384</v>
      </c>
      <c r="AP32" s="153">
        <f t="shared" si="178"/>
        <v>0.10000000009313226</v>
      </c>
      <c r="AQ32" s="101"/>
      <c r="AR32" s="101"/>
      <c r="AS32" s="289" t="s">
        <v>286</v>
      </c>
      <c r="AT32" s="293" t="s">
        <v>320</v>
      </c>
      <c r="AU32" s="295" t="s">
        <v>136</v>
      </c>
      <c r="AV32" s="295">
        <v>1</v>
      </c>
      <c r="AW32" s="765">
        <v>2122374.7999999998</v>
      </c>
      <c r="AX32" s="766">
        <f t="shared" si="582"/>
        <v>2122374.7999999998</v>
      </c>
      <c r="AY32" s="824"/>
      <c r="AZ32" s="88">
        <f t="shared" si="583"/>
        <v>1</v>
      </c>
      <c r="BA32" s="88">
        <f t="shared" si="584"/>
        <v>1</v>
      </c>
      <c r="BB32" s="151">
        <f t="shared" si="585"/>
        <v>1</v>
      </c>
      <c r="BC32" s="151">
        <f t="shared" si="179"/>
        <v>1</v>
      </c>
      <c r="BD32" s="151">
        <f t="shared" si="180"/>
        <v>1</v>
      </c>
      <c r="BE32" s="151">
        <f t="shared" si="181"/>
        <v>1</v>
      </c>
      <c r="BF32" s="157">
        <f t="shared" si="182"/>
        <v>2122375</v>
      </c>
      <c r="BG32" s="153">
        <f t="shared" si="183"/>
        <v>-0.20000000018626451</v>
      </c>
      <c r="BJ32" s="289" t="s">
        <v>286</v>
      </c>
      <c r="BK32" s="293" t="s">
        <v>320</v>
      </c>
      <c r="BL32" s="295" t="s">
        <v>136</v>
      </c>
      <c r="BM32" s="295">
        <v>1</v>
      </c>
      <c r="BN32" s="765">
        <v>1827500</v>
      </c>
      <c r="BO32" s="766">
        <f t="shared" si="586"/>
        <v>1827500</v>
      </c>
      <c r="BP32" s="824"/>
      <c r="BQ32" s="88">
        <f t="shared" si="587"/>
        <v>1</v>
      </c>
      <c r="BR32" s="88">
        <f t="shared" si="588"/>
        <v>1</v>
      </c>
      <c r="BS32" s="151">
        <f t="shared" si="589"/>
        <v>1</v>
      </c>
      <c r="BT32" s="151">
        <f t="shared" si="184"/>
        <v>1</v>
      </c>
      <c r="BU32" s="151">
        <f t="shared" si="185"/>
        <v>1</v>
      </c>
      <c r="BV32" s="151">
        <f t="shared" si="186"/>
        <v>1</v>
      </c>
      <c r="BW32" s="157">
        <f t="shared" si="187"/>
        <v>1827500</v>
      </c>
      <c r="BX32" s="153">
        <f t="shared" si="188"/>
        <v>0</v>
      </c>
      <c r="CA32" s="773" t="s">
        <v>453</v>
      </c>
      <c r="CB32" s="774" t="s">
        <v>454</v>
      </c>
      <c r="CC32" s="775" t="s">
        <v>423</v>
      </c>
      <c r="CD32" s="799">
        <v>1</v>
      </c>
      <c r="CE32" s="777">
        <v>783430</v>
      </c>
      <c r="CF32" s="778">
        <v>783430</v>
      </c>
      <c r="CG32" s="802"/>
      <c r="CH32" s="88">
        <f t="shared" si="590"/>
        <v>0</v>
      </c>
      <c r="CI32" s="88">
        <f t="shared" si="591"/>
        <v>1</v>
      </c>
      <c r="CJ32" s="151">
        <f t="shared" si="592"/>
        <v>1</v>
      </c>
      <c r="CK32" s="151">
        <f t="shared" si="189"/>
        <v>1</v>
      </c>
      <c r="CL32" s="151">
        <f t="shared" si="190"/>
        <v>1</v>
      </c>
      <c r="CM32" s="151">
        <f t="shared" si="191"/>
        <v>0</v>
      </c>
      <c r="CN32" s="157">
        <f t="shared" si="192"/>
        <v>783430</v>
      </c>
      <c r="CO32" s="153">
        <f t="shared" si="193"/>
        <v>0</v>
      </c>
      <c r="CR32" s="289"/>
      <c r="CS32" s="293"/>
      <c r="CT32" s="295"/>
      <c r="CU32" s="295"/>
      <c r="CV32" s="765"/>
      <c r="CW32" s="766"/>
      <c r="CX32" s="824"/>
      <c r="CY32" s="88" t="e">
        <f t="shared" si="593"/>
        <v>#N/A</v>
      </c>
      <c r="CZ32" s="88" t="e">
        <f t="shared" si="594"/>
        <v>#N/A</v>
      </c>
      <c r="DA32" s="151" t="e">
        <f t="shared" si="595"/>
        <v>#N/A</v>
      </c>
      <c r="DB32" s="151">
        <f t="shared" si="596"/>
        <v>0</v>
      </c>
      <c r="DC32" s="151">
        <f t="shared" si="597"/>
        <v>0</v>
      </c>
      <c r="DD32" s="151" t="e">
        <f t="shared" si="598"/>
        <v>#N/A</v>
      </c>
      <c r="DE32" s="157">
        <f t="shared" ref="DE32" si="763">ROUND(CW32,0)</f>
        <v>0</v>
      </c>
      <c r="DF32" s="153">
        <f t="shared" ref="DF32" si="764">CW32-DE32</f>
        <v>0</v>
      </c>
      <c r="DI32" s="289"/>
      <c r="DJ32" s="293"/>
      <c r="DK32" s="295"/>
      <c r="DL32" s="295"/>
      <c r="DM32" s="765"/>
      <c r="DN32" s="766"/>
      <c r="DO32" s="824"/>
      <c r="DP32" s="88" t="e">
        <f t="shared" si="599"/>
        <v>#N/A</v>
      </c>
      <c r="DQ32" s="88" t="e">
        <f t="shared" si="600"/>
        <v>#N/A</v>
      </c>
      <c r="DR32" s="151" t="e">
        <f t="shared" si="601"/>
        <v>#N/A</v>
      </c>
      <c r="DS32" s="151">
        <f t="shared" si="602"/>
        <v>0</v>
      </c>
      <c r="DT32" s="151">
        <f t="shared" si="603"/>
        <v>0</v>
      </c>
      <c r="DU32" s="151" t="e">
        <f t="shared" si="604"/>
        <v>#N/A</v>
      </c>
      <c r="DV32" s="157">
        <f t="shared" ref="DV32" si="765">ROUND(DN32,0)</f>
        <v>0</v>
      </c>
      <c r="DW32" s="153">
        <f t="shared" ref="DW32" si="766">DN32-DV32</f>
        <v>0</v>
      </c>
      <c r="DZ32" s="289"/>
      <c r="EA32" s="293"/>
      <c r="EB32" s="295"/>
      <c r="EC32" s="295"/>
      <c r="ED32" s="765"/>
      <c r="EE32" s="766"/>
      <c r="EF32" s="824"/>
      <c r="EG32" s="88" t="e">
        <f t="shared" si="605"/>
        <v>#N/A</v>
      </c>
      <c r="EH32" s="88" t="e">
        <f t="shared" si="606"/>
        <v>#N/A</v>
      </c>
      <c r="EI32" s="151" t="e">
        <f t="shared" si="607"/>
        <v>#N/A</v>
      </c>
      <c r="EJ32" s="151">
        <f t="shared" si="608"/>
        <v>0</v>
      </c>
      <c r="EK32" s="151">
        <f t="shared" si="609"/>
        <v>0</v>
      </c>
      <c r="EL32" s="151" t="e">
        <f t="shared" si="610"/>
        <v>#N/A</v>
      </c>
      <c r="EM32" s="157">
        <f t="shared" ref="EM32" si="767">ROUND(EE32,0)</f>
        <v>0</v>
      </c>
      <c r="EN32" s="153">
        <f t="shared" ref="EN32" si="768">EE32-EM32</f>
        <v>0</v>
      </c>
      <c r="EQ32" s="289"/>
      <c r="ER32" s="293"/>
      <c r="ES32" s="295"/>
      <c r="ET32" s="295"/>
      <c r="EU32" s="765"/>
      <c r="EV32" s="766"/>
      <c r="EW32" s="824"/>
      <c r="EX32" s="88" t="e">
        <f t="shared" si="611"/>
        <v>#N/A</v>
      </c>
      <c r="EY32" s="88" t="e">
        <f t="shared" si="612"/>
        <v>#N/A</v>
      </c>
      <c r="EZ32" s="151" t="e">
        <f t="shared" si="613"/>
        <v>#N/A</v>
      </c>
      <c r="FA32" s="151">
        <f t="shared" si="614"/>
        <v>0</v>
      </c>
      <c r="FB32" s="151">
        <f t="shared" si="615"/>
        <v>0</v>
      </c>
      <c r="FC32" s="151" t="e">
        <f t="shared" si="616"/>
        <v>#N/A</v>
      </c>
      <c r="FD32" s="157">
        <f t="shared" ref="FD32" si="769">ROUND(EV32,0)</f>
        <v>0</v>
      </c>
      <c r="FE32" s="153">
        <f t="shared" ref="FE32" si="770">EV32-FD32</f>
        <v>0</v>
      </c>
      <c r="FH32" s="289"/>
      <c r="FI32" s="293"/>
      <c r="FJ32" s="295"/>
      <c r="FK32" s="295"/>
      <c r="FL32" s="765"/>
      <c r="FM32" s="766"/>
      <c r="FN32" s="824"/>
      <c r="FO32" s="88" t="e">
        <f t="shared" si="617"/>
        <v>#N/A</v>
      </c>
      <c r="FP32" s="88" t="e">
        <f t="shared" si="618"/>
        <v>#N/A</v>
      </c>
      <c r="FQ32" s="151" t="e">
        <f t="shared" si="619"/>
        <v>#N/A</v>
      </c>
      <c r="FR32" s="151">
        <f t="shared" si="620"/>
        <v>0</v>
      </c>
      <c r="FS32" s="151">
        <f t="shared" si="621"/>
        <v>0</v>
      </c>
      <c r="FT32" s="151" t="e">
        <f t="shared" si="622"/>
        <v>#N/A</v>
      </c>
      <c r="FU32" s="157">
        <f t="shared" ref="FU32" si="771">ROUND(FM32,0)</f>
        <v>0</v>
      </c>
      <c r="FV32" s="153">
        <f t="shared" ref="FV32" si="772">FM32-FU32</f>
        <v>0</v>
      </c>
      <c r="FY32" s="289"/>
      <c r="FZ32" s="293"/>
      <c r="GA32" s="295"/>
      <c r="GB32" s="295"/>
      <c r="GC32" s="765"/>
      <c r="GD32" s="766"/>
      <c r="GE32" s="824"/>
      <c r="GF32" s="88" t="e">
        <f t="shared" si="623"/>
        <v>#N/A</v>
      </c>
      <c r="GG32" s="88" t="e">
        <f t="shared" si="624"/>
        <v>#N/A</v>
      </c>
      <c r="GH32" s="151" t="e">
        <f t="shared" si="625"/>
        <v>#N/A</v>
      </c>
      <c r="GI32" s="151">
        <f t="shared" si="626"/>
        <v>0</v>
      </c>
      <c r="GJ32" s="151">
        <f t="shared" si="627"/>
        <v>0</v>
      </c>
      <c r="GK32" s="151" t="e">
        <f t="shared" si="628"/>
        <v>#N/A</v>
      </c>
      <c r="GL32" s="157">
        <f t="shared" ref="GL32" si="773">ROUND(GD32,0)</f>
        <v>0</v>
      </c>
      <c r="GM32" s="153">
        <f t="shared" ref="GM32" si="774">GD32-GL32</f>
        <v>0</v>
      </c>
      <c r="GP32" s="289"/>
      <c r="GQ32" s="293"/>
      <c r="GR32" s="295"/>
      <c r="GS32" s="295"/>
      <c r="GT32" s="765"/>
      <c r="GU32" s="766"/>
      <c r="GV32" s="824"/>
      <c r="GW32" s="88" t="e">
        <f t="shared" si="629"/>
        <v>#N/A</v>
      </c>
      <c r="GX32" s="88" t="e">
        <f t="shared" si="630"/>
        <v>#N/A</v>
      </c>
      <c r="GY32" s="151" t="e">
        <f t="shared" si="631"/>
        <v>#N/A</v>
      </c>
      <c r="GZ32" s="151">
        <f t="shared" si="632"/>
        <v>0</v>
      </c>
      <c r="HA32" s="151">
        <f t="shared" si="633"/>
        <v>0</v>
      </c>
      <c r="HB32" s="151" t="e">
        <f t="shared" si="634"/>
        <v>#N/A</v>
      </c>
      <c r="HC32" s="157">
        <f t="shared" ref="HC32" si="775">ROUND(GU32,0)</f>
        <v>0</v>
      </c>
      <c r="HD32" s="153">
        <f t="shared" ref="HD32" si="776">GU32-HC32</f>
        <v>0</v>
      </c>
      <c r="HG32" s="289"/>
      <c r="HH32" s="293"/>
      <c r="HI32" s="295"/>
      <c r="HJ32" s="295"/>
      <c r="HK32" s="765"/>
      <c r="HL32" s="766"/>
      <c r="HM32" s="824"/>
      <c r="HN32" s="88" t="e">
        <f t="shared" si="635"/>
        <v>#N/A</v>
      </c>
      <c r="HO32" s="88" t="e">
        <f t="shared" si="636"/>
        <v>#N/A</v>
      </c>
      <c r="HP32" s="151" t="e">
        <f t="shared" si="637"/>
        <v>#N/A</v>
      </c>
      <c r="HQ32" s="151">
        <f t="shared" si="638"/>
        <v>0</v>
      </c>
      <c r="HR32" s="151">
        <f t="shared" si="639"/>
        <v>0</v>
      </c>
      <c r="HS32" s="151" t="e">
        <f t="shared" si="640"/>
        <v>#N/A</v>
      </c>
      <c r="HT32" s="157">
        <f t="shared" ref="HT32" si="777">ROUND(HL32,0)</f>
        <v>0</v>
      </c>
      <c r="HU32" s="153">
        <f t="shared" ref="HU32" si="778">HL32-HT32</f>
        <v>0</v>
      </c>
      <c r="HX32" s="289"/>
      <c r="HY32" s="293"/>
      <c r="HZ32" s="295"/>
      <c r="IA32" s="295"/>
      <c r="IB32" s="765"/>
      <c r="IC32" s="766"/>
      <c r="ID32" s="824"/>
      <c r="IE32" s="88" t="e">
        <f t="shared" si="641"/>
        <v>#N/A</v>
      </c>
      <c r="IF32" s="88" t="e">
        <f t="shared" si="642"/>
        <v>#N/A</v>
      </c>
      <c r="IG32" s="151" t="e">
        <f t="shared" si="643"/>
        <v>#N/A</v>
      </c>
      <c r="IH32" s="151">
        <f t="shared" si="644"/>
        <v>0</v>
      </c>
      <c r="II32" s="151">
        <f t="shared" si="645"/>
        <v>0</v>
      </c>
      <c r="IJ32" s="151" t="e">
        <f t="shared" si="646"/>
        <v>#N/A</v>
      </c>
      <c r="IK32" s="157">
        <f t="shared" ref="IK32" si="779">ROUND(IC32,0)</f>
        <v>0</v>
      </c>
      <c r="IL32" s="153">
        <f t="shared" ref="IL32" si="780">IC32-IK32</f>
        <v>0</v>
      </c>
      <c r="IO32" s="289"/>
      <c r="IP32" s="293"/>
      <c r="IQ32" s="295"/>
      <c r="IR32" s="295"/>
      <c r="IS32" s="765"/>
      <c r="IT32" s="766"/>
      <c r="IU32" s="824"/>
      <c r="IV32" s="88" t="e">
        <f t="shared" si="647"/>
        <v>#N/A</v>
      </c>
      <c r="IW32" s="88" t="e">
        <f t="shared" si="648"/>
        <v>#N/A</v>
      </c>
      <c r="IX32" s="151" t="e">
        <f t="shared" si="649"/>
        <v>#N/A</v>
      </c>
      <c r="IY32" s="151">
        <f t="shared" si="650"/>
        <v>0</v>
      </c>
      <c r="IZ32" s="151">
        <f t="shared" si="651"/>
        <v>0</v>
      </c>
      <c r="JA32" s="151" t="e">
        <f t="shared" si="652"/>
        <v>#N/A</v>
      </c>
      <c r="JB32" s="157">
        <f t="shared" ref="JB32" si="781">ROUND(IT32,0)</f>
        <v>0</v>
      </c>
      <c r="JC32" s="153">
        <f t="shared" ref="JC32" si="782">IT32-JB32</f>
        <v>0</v>
      </c>
      <c r="JF32" s="289"/>
      <c r="JG32" s="293"/>
      <c r="JH32" s="295"/>
      <c r="JI32" s="295"/>
      <c r="JJ32" s="765"/>
      <c r="JK32" s="766"/>
      <c r="JL32" s="824"/>
      <c r="JM32" s="88" t="e">
        <f t="shared" si="653"/>
        <v>#N/A</v>
      </c>
      <c r="JN32" s="88" t="e">
        <f t="shared" si="654"/>
        <v>#N/A</v>
      </c>
      <c r="JO32" s="151" t="e">
        <f t="shared" si="655"/>
        <v>#N/A</v>
      </c>
      <c r="JP32" s="151">
        <f t="shared" si="656"/>
        <v>0</v>
      </c>
      <c r="JQ32" s="151">
        <f t="shared" si="657"/>
        <v>0</v>
      </c>
      <c r="JR32" s="151" t="e">
        <f t="shared" si="658"/>
        <v>#N/A</v>
      </c>
      <c r="JS32" s="157">
        <f t="shared" ref="JS32" si="783">ROUND(JK32,0)</f>
        <v>0</v>
      </c>
      <c r="JT32" s="153">
        <f t="shared" ref="JT32" si="784">JK32-JS32</f>
        <v>0</v>
      </c>
      <c r="JW32" s="289"/>
      <c r="JX32" s="293"/>
      <c r="JY32" s="295"/>
      <c r="JZ32" s="295"/>
      <c r="KA32" s="765"/>
      <c r="KB32" s="766"/>
      <c r="KC32" s="824"/>
      <c r="KD32" s="88" t="e">
        <f t="shared" si="659"/>
        <v>#N/A</v>
      </c>
      <c r="KE32" s="88" t="e">
        <f t="shared" si="660"/>
        <v>#N/A</v>
      </c>
      <c r="KF32" s="151" t="e">
        <f t="shared" si="661"/>
        <v>#N/A</v>
      </c>
      <c r="KG32" s="151">
        <f t="shared" si="662"/>
        <v>0</v>
      </c>
      <c r="KH32" s="151">
        <f t="shared" si="663"/>
        <v>0</v>
      </c>
      <c r="KI32" s="151" t="e">
        <f t="shared" si="664"/>
        <v>#N/A</v>
      </c>
      <c r="KJ32" s="157">
        <f t="shared" ref="KJ32" si="785">ROUND(KB32,0)</f>
        <v>0</v>
      </c>
      <c r="KK32" s="153">
        <f t="shared" ref="KK32" si="786">KB32-KJ32</f>
        <v>0</v>
      </c>
      <c r="KN32" s="289"/>
      <c r="KO32" s="293"/>
      <c r="KP32" s="295"/>
      <c r="KQ32" s="295"/>
      <c r="KR32" s="765"/>
      <c r="KS32" s="766"/>
      <c r="KT32" s="824"/>
      <c r="KU32" s="88" t="e">
        <f t="shared" si="665"/>
        <v>#N/A</v>
      </c>
      <c r="KV32" s="88" t="e">
        <f t="shared" si="666"/>
        <v>#N/A</v>
      </c>
      <c r="KW32" s="151" t="e">
        <f t="shared" si="667"/>
        <v>#N/A</v>
      </c>
      <c r="KX32" s="151">
        <f t="shared" si="668"/>
        <v>0</v>
      </c>
      <c r="KY32" s="151">
        <f t="shared" si="669"/>
        <v>0</v>
      </c>
      <c r="KZ32" s="151" t="e">
        <f t="shared" si="670"/>
        <v>#N/A</v>
      </c>
      <c r="LA32" s="157">
        <f t="shared" ref="LA32" si="787">ROUND(KS32,0)</f>
        <v>0</v>
      </c>
      <c r="LB32" s="153">
        <f t="shared" ref="LB32" si="788">KS32-LA32</f>
        <v>0</v>
      </c>
      <c r="LE32" s="289"/>
      <c r="LF32" s="293"/>
      <c r="LG32" s="295"/>
      <c r="LH32" s="295"/>
      <c r="LI32" s="765"/>
      <c r="LJ32" s="766"/>
      <c r="LK32" s="824"/>
      <c r="LL32" s="88" t="e">
        <f t="shared" si="671"/>
        <v>#N/A</v>
      </c>
      <c r="LM32" s="88" t="e">
        <f t="shared" si="672"/>
        <v>#N/A</v>
      </c>
      <c r="LN32" s="151" t="e">
        <f t="shared" si="673"/>
        <v>#N/A</v>
      </c>
      <c r="LO32" s="151">
        <f t="shared" si="674"/>
        <v>0</v>
      </c>
      <c r="LP32" s="151">
        <f t="shared" si="675"/>
        <v>0</v>
      </c>
      <c r="LQ32" s="151" t="e">
        <f t="shared" si="676"/>
        <v>#N/A</v>
      </c>
      <c r="LR32" s="157">
        <f t="shared" ref="LR32" si="789">ROUND(LJ32,0)</f>
        <v>0</v>
      </c>
      <c r="LS32" s="153">
        <f t="shared" ref="LS32" si="790">LJ32-LR32</f>
        <v>0</v>
      </c>
      <c r="LV32" s="289"/>
      <c r="LW32" s="293"/>
      <c r="LX32" s="295"/>
      <c r="LY32" s="295"/>
      <c r="LZ32" s="765"/>
      <c r="MA32" s="766"/>
      <c r="MB32" s="824"/>
      <c r="MC32" s="88" t="e">
        <f t="shared" si="677"/>
        <v>#N/A</v>
      </c>
      <c r="MD32" s="88" t="e">
        <f t="shared" si="678"/>
        <v>#N/A</v>
      </c>
      <c r="ME32" s="151" t="e">
        <f t="shared" si="679"/>
        <v>#N/A</v>
      </c>
      <c r="MF32" s="151">
        <f t="shared" si="680"/>
        <v>0</v>
      </c>
      <c r="MG32" s="151">
        <f t="shared" si="681"/>
        <v>0</v>
      </c>
      <c r="MH32" s="151" t="e">
        <f t="shared" si="682"/>
        <v>#N/A</v>
      </c>
      <c r="MI32" s="157">
        <f t="shared" ref="MI32" si="791">ROUND(MA32,0)</f>
        <v>0</v>
      </c>
      <c r="MJ32" s="153">
        <f t="shared" ref="MJ32" si="792">MA32-MI32</f>
        <v>0</v>
      </c>
      <c r="MM32" s="795"/>
      <c r="MN32" s="825"/>
      <c r="MO32" s="826"/>
      <c r="MP32" s="827"/>
      <c r="MQ32" s="828"/>
      <c r="MR32" s="784"/>
      <c r="MS32" s="784"/>
      <c r="MT32" s="88" t="e">
        <f>IF(EXACT(VLOOKUP(MM32,OFERTA_0,2,FALSE),MN32),1,0)</f>
        <v>#N/A</v>
      </c>
      <c r="MU32" s="88" t="e">
        <f>IF(EXACT(VLOOKUP(MM32,OFERTA_0,3,FALSE),MO32),1,0)</f>
        <v>#N/A</v>
      </c>
      <c r="MV32" s="151" t="e">
        <f>IF(EXACT(VLOOKUP(MM32,OFERTA_0,4,FALSE),MP32),1,0)</f>
        <v>#N/A</v>
      </c>
      <c r="MW32" s="151">
        <f t="shared" ref="MW32" si="793">IF(MQ32=0,0,1)</f>
        <v>0</v>
      </c>
      <c r="MX32" s="151">
        <f t="shared" ref="MX32" si="794">IF(MR32=0,0,1)</f>
        <v>0</v>
      </c>
      <c r="MY32" s="151" t="e">
        <f t="shared" ref="MY32" si="795">PRODUCT(MT32:MX32)</f>
        <v>#N/A</v>
      </c>
      <c r="MZ32" s="157">
        <f t="shared" ref="MZ32" si="796">ROUND(MR32,0)</f>
        <v>0</v>
      </c>
      <c r="NA32" s="153">
        <f t="shared" ref="NA32" si="797">MR32-MZ32</f>
        <v>0</v>
      </c>
      <c r="ND32" s="795"/>
      <c r="NE32" s="825"/>
      <c r="NF32" s="826"/>
      <c r="NG32" s="827"/>
      <c r="NH32" s="828"/>
      <c r="NI32" s="784"/>
      <c r="NJ32" s="784"/>
      <c r="NK32" s="88" t="e">
        <f>IF(EXACT(VLOOKUP(ND32,OFERTA_0,2,FALSE),NE32),1,0)</f>
        <v>#N/A</v>
      </c>
      <c r="NL32" s="88" t="e">
        <f>IF(EXACT(VLOOKUP(ND32,OFERTA_0,3,FALSE),NF32),1,0)</f>
        <v>#N/A</v>
      </c>
      <c r="NM32" s="151" t="e">
        <f>IF(EXACT(VLOOKUP(ND32,OFERTA_0,4,FALSE),NG32),1,0)</f>
        <v>#N/A</v>
      </c>
      <c r="NN32" s="151">
        <f t="shared" ref="NN32" si="798">IF(NH32=0,0,1)</f>
        <v>0</v>
      </c>
      <c r="NO32" s="151">
        <f t="shared" ref="NO32" si="799">IF(NI32=0,0,1)</f>
        <v>0</v>
      </c>
      <c r="NP32" s="151" t="e">
        <f t="shared" ref="NP32" si="800">PRODUCT(NK32:NO32)</f>
        <v>#N/A</v>
      </c>
      <c r="NQ32" s="157">
        <f t="shared" ref="NQ32" si="801">ROUND(NI32,0)</f>
        <v>0</v>
      </c>
      <c r="NR32" s="153">
        <f t="shared" ref="NR32" si="802">NI32-NQ32</f>
        <v>0</v>
      </c>
      <c r="NU32" s="795"/>
      <c r="NV32" s="825"/>
      <c r="NW32" s="826"/>
      <c r="NX32" s="827"/>
      <c r="NY32" s="828"/>
      <c r="NZ32" s="784"/>
      <c r="OA32" s="784"/>
      <c r="OB32" s="88" t="e">
        <f>IF(EXACT(VLOOKUP(NU32,OFERTA_0,2,FALSE),NV32),1,0)</f>
        <v>#N/A</v>
      </c>
      <c r="OC32" s="88" t="e">
        <f>IF(EXACT(VLOOKUP(NU32,OFERTA_0,3,FALSE),NW32),1,0)</f>
        <v>#N/A</v>
      </c>
      <c r="OD32" s="151" t="e">
        <f>IF(EXACT(VLOOKUP(NU32,OFERTA_0,4,FALSE),NX32),1,0)</f>
        <v>#N/A</v>
      </c>
      <c r="OE32" s="151">
        <f t="shared" ref="OE32" si="803">IF(NY32=0,0,1)</f>
        <v>0</v>
      </c>
      <c r="OF32" s="151">
        <f t="shared" ref="OF32" si="804">IF(NZ32=0,0,1)</f>
        <v>0</v>
      </c>
      <c r="OG32" s="151" t="e">
        <f t="shared" ref="OG32" si="805">PRODUCT(OB32:OF32)</f>
        <v>#N/A</v>
      </c>
      <c r="OH32" s="157">
        <f t="shared" ref="OH32" si="806">ROUND(NZ32,0)</f>
        <v>0</v>
      </c>
      <c r="OI32" s="153">
        <f t="shared" ref="OI32" si="807">NZ32-OH32</f>
        <v>0</v>
      </c>
      <c r="OL32" s="795"/>
      <c r="OM32" s="825"/>
      <c r="ON32" s="826"/>
      <c r="OO32" s="827"/>
      <c r="OP32" s="828"/>
      <c r="OQ32" s="784"/>
      <c r="OR32" s="784"/>
      <c r="OS32" s="88" t="e">
        <f>IF(EXACT(VLOOKUP(OL32,OFERTA_0,2,FALSE),OM32),1,0)</f>
        <v>#N/A</v>
      </c>
      <c r="OT32" s="88" t="e">
        <f>IF(EXACT(VLOOKUP(OL32,OFERTA_0,3,FALSE),ON32),1,0)</f>
        <v>#N/A</v>
      </c>
      <c r="OU32" s="151" t="e">
        <f>IF(EXACT(VLOOKUP(OL32,OFERTA_0,4,FALSE),OO32),1,0)</f>
        <v>#N/A</v>
      </c>
      <c r="OV32" s="151">
        <f t="shared" ref="OV32" si="808">IF(OP32=0,0,1)</f>
        <v>0</v>
      </c>
      <c r="OW32" s="151">
        <f t="shared" ref="OW32" si="809">IF(OQ32=0,0,1)</f>
        <v>0</v>
      </c>
      <c r="OX32" s="151" t="e">
        <f t="shared" ref="OX32" si="810">PRODUCT(OS32:OW32)</f>
        <v>#N/A</v>
      </c>
      <c r="OY32" s="157">
        <f t="shared" ref="OY32" si="811">ROUND(OQ32,0)</f>
        <v>0</v>
      </c>
      <c r="OZ32" s="153">
        <f t="shared" ref="OZ32" si="812">OQ32-OY32</f>
        <v>0</v>
      </c>
      <c r="PC32" s="795"/>
      <c r="PD32" s="825"/>
      <c r="PE32" s="826"/>
      <c r="PF32" s="827"/>
      <c r="PG32" s="828"/>
      <c r="PH32" s="784"/>
      <c r="PI32" s="784"/>
      <c r="PJ32" s="88" t="e">
        <f>IF(EXACT(VLOOKUP(PC32,OFERTA_0,2,FALSE),PD32),1,0)</f>
        <v>#N/A</v>
      </c>
      <c r="PK32" s="88" t="e">
        <f>IF(EXACT(VLOOKUP(PC32,OFERTA_0,3,FALSE),PE32),1,0)</f>
        <v>#N/A</v>
      </c>
      <c r="PL32" s="151" t="e">
        <f>IF(EXACT(VLOOKUP(PC32,OFERTA_0,4,FALSE),PF32),1,0)</f>
        <v>#N/A</v>
      </c>
      <c r="PM32" s="151">
        <f t="shared" ref="PM32" si="813">IF(PG32=0,0,1)</f>
        <v>0</v>
      </c>
      <c r="PN32" s="151">
        <f t="shared" ref="PN32" si="814">IF(PH32=0,0,1)</f>
        <v>0</v>
      </c>
      <c r="PO32" s="151" t="e">
        <f t="shared" ref="PO32" si="815">PRODUCT(PJ32:PN32)</f>
        <v>#N/A</v>
      </c>
      <c r="PP32" s="157">
        <f t="shared" ref="PP32" si="816">ROUND(PH32,0)</f>
        <v>0</v>
      </c>
      <c r="PQ32" s="153">
        <f t="shared" ref="PQ32" si="817">PH32-PP32</f>
        <v>0</v>
      </c>
      <c r="PT32" s="795"/>
      <c r="PU32" s="825"/>
      <c r="PV32" s="826"/>
      <c r="PW32" s="827"/>
      <c r="PX32" s="828"/>
      <c r="PY32" s="784"/>
      <c r="PZ32" s="784"/>
      <c r="QA32" s="88" t="e">
        <f>IF(EXACT(VLOOKUP(PT32,OFERTA_0,2,FALSE),PU32),1,0)</f>
        <v>#N/A</v>
      </c>
      <c r="QB32" s="88" t="e">
        <f>IF(EXACT(VLOOKUP(PT32,OFERTA_0,3,FALSE),PV32),1,0)</f>
        <v>#N/A</v>
      </c>
      <c r="QC32" s="151" t="e">
        <f>IF(EXACT(VLOOKUP(PT32,OFERTA_0,4,FALSE),PW32),1,0)</f>
        <v>#N/A</v>
      </c>
      <c r="QD32" s="151">
        <f t="shared" ref="QD32" si="818">IF(PX32=0,0,1)</f>
        <v>0</v>
      </c>
      <c r="QE32" s="151">
        <f t="shared" ref="QE32" si="819">IF(PY32=0,0,1)</f>
        <v>0</v>
      </c>
      <c r="QF32" s="151" t="e">
        <f t="shared" ref="QF32" si="820">PRODUCT(QA32:QE32)</f>
        <v>#N/A</v>
      </c>
      <c r="QG32" s="157">
        <f t="shared" ref="QG32" si="821">ROUND(PY32,0)</f>
        <v>0</v>
      </c>
      <c r="QH32" s="153">
        <f t="shared" ref="QH32" si="822">PY32-QG32</f>
        <v>0</v>
      </c>
      <c r="QK32" s="795"/>
      <c r="QL32" s="825"/>
      <c r="QM32" s="826"/>
      <c r="QN32" s="827"/>
      <c r="QO32" s="828"/>
      <c r="QP32" s="784"/>
      <c r="QQ32" s="784"/>
      <c r="QR32" s="88" t="e">
        <f>IF(EXACT(VLOOKUP(QK32,OFERTA_0,2,FALSE),QL32),1,0)</f>
        <v>#N/A</v>
      </c>
      <c r="QS32" s="88" t="e">
        <f>IF(EXACT(VLOOKUP(QK32,OFERTA_0,3,FALSE),QM32),1,0)</f>
        <v>#N/A</v>
      </c>
      <c r="QT32" s="151" t="e">
        <f>IF(EXACT(VLOOKUP(QK32,OFERTA_0,4,FALSE),QN32),1,0)</f>
        <v>#N/A</v>
      </c>
      <c r="QU32" s="151">
        <f t="shared" ref="QU32" si="823">IF(QO32=0,0,1)</f>
        <v>0</v>
      </c>
      <c r="QV32" s="151">
        <f t="shared" ref="QV32" si="824">IF(QP32=0,0,1)</f>
        <v>0</v>
      </c>
      <c r="QW32" s="151" t="e">
        <f t="shared" ref="QW32" si="825">PRODUCT(QR32:QV32)</f>
        <v>#N/A</v>
      </c>
      <c r="QX32" s="157">
        <f t="shared" ref="QX32" si="826">ROUND(QP32,0)</f>
        <v>0</v>
      </c>
      <c r="QY32" s="153">
        <f t="shared" ref="QY32" si="827">QP32-QX32</f>
        <v>0</v>
      </c>
      <c r="RB32" s="795"/>
      <c r="RC32" s="825"/>
      <c r="RD32" s="826"/>
      <c r="RE32" s="827"/>
      <c r="RF32" s="828"/>
      <c r="RG32" s="784"/>
      <c r="RH32" s="784"/>
      <c r="RI32" s="88" t="e">
        <f>IF(EXACT(VLOOKUP(RB32,OFERTA_0,2,FALSE),RC32),1,0)</f>
        <v>#N/A</v>
      </c>
      <c r="RJ32" s="88" t="e">
        <f>IF(EXACT(VLOOKUP(RB32,OFERTA_0,3,FALSE),RD32),1,0)</f>
        <v>#N/A</v>
      </c>
      <c r="RK32" s="151" t="e">
        <f>IF(EXACT(VLOOKUP(RB32,OFERTA_0,4,FALSE),RE32),1,0)</f>
        <v>#N/A</v>
      </c>
      <c r="RL32" s="151">
        <f t="shared" ref="RL32" si="828">IF(RF32=0,0,1)</f>
        <v>0</v>
      </c>
      <c r="RM32" s="151">
        <f t="shared" ref="RM32" si="829">IF(RG32=0,0,1)</f>
        <v>0</v>
      </c>
      <c r="RN32" s="151" t="e">
        <f t="shared" ref="RN32" si="830">PRODUCT(RI32:RM32)</f>
        <v>#N/A</v>
      </c>
      <c r="RO32" s="157">
        <f t="shared" ref="RO32" si="831">ROUND(RG32,0)</f>
        <v>0</v>
      </c>
      <c r="RP32" s="153">
        <f t="shared" ref="RP32" si="832">RG32-RO32</f>
        <v>0</v>
      </c>
      <c r="RS32" s="795"/>
      <c r="RT32" s="825"/>
      <c r="RU32" s="826"/>
      <c r="RV32" s="827"/>
      <c r="RW32" s="828"/>
      <c r="RX32" s="784"/>
      <c r="RY32" s="784"/>
      <c r="RZ32" s="88" t="e">
        <f>IF(EXACT(VLOOKUP(RS32,OFERTA_0,2,FALSE),RT32),1,0)</f>
        <v>#N/A</v>
      </c>
      <c r="SA32" s="88" t="e">
        <f>IF(EXACT(VLOOKUP(RS32,OFERTA_0,3,FALSE),RU32),1,0)</f>
        <v>#N/A</v>
      </c>
      <c r="SB32" s="151" t="e">
        <f>IF(EXACT(VLOOKUP(RS32,OFERTA_0,4,FALSE),RV32),1,0)</f>
        <v>#N/A</v>
      </c>
      <c r="SC32" s="151">
        <f t="shared" ref="SC32" si="833">IF(RW32=0,0,1)</f>
        <v>0</v>
      </c>
      <c r="SD32" s="151">
        <f t="shared" ref="SD32" si="834">IF(RX32=0,0,1)</f>
        <v>0</v>
      </c>
      <c r="SE32" s="151" t="e">
        <f t="shared" ref="SE32" si="835">PRODUCT(RZ32:SD32)</f>
        <v>#N/A</v>
      </c>
      <c r="SF32" s="157">
        <f t="shared" ref="SF32" si="836">ROUND(RX32,0)</f>
        <v>0</v>
      </c>
      <c r="SG32" s="153">
        <f t="shared" ref="SG32" si="837">RX32-SF32</f>
        <v>0</v>
      </c>
      <c r="SJ32" s="795"/>
      <c r="SK32" s="825"/>
      <c r="SL32" s="826"/>
      <c r="SM32" s="827"/>
      <c r="SN32" s="828"/>
      <c r="SO32" s="784"/>
      <c r="SP32" s="784"/>
      <c r="SQ32" s="88" t="e">
        <f>IF(EXACT(VLOOKUP(SJ32,OFERTA_0,2,FALSE),SK32),1,0)</f>
        <v>#N/A</v>
      </c>
      <c r="SR32" s="88" t="e">
        <f>IF(EXACT(VLOOKUP(SJ32,OFERTA_0,3,FALSE),SL32),1,0)</f>
        <v>#N/A</v>
      </c>
      <c r="SS32" s="151" t="e">
        <f>IF(EXACT(VLOOKUP(SJ32,OFERTA_0,4,FALSE),SM32),1,0)</f>
        <v>#N/A</v>
      </c>
      <c r="ST32" s="151">
        <f t="shared" ref="ST32" si="838">IF(SN32=0,0,1)</f>
        <v>0</v>
      </c>
      <c r="SU32" s="151">
        <f t="shared" ref="SU32" si="839">IF(SO32=0,0,1)</f>
        <v>0</v>
      </c>
      <c r="SV32" s="151" t="e">
        <f t="shared" ref="SV32" si="840">PRODUCT(SQ32:SU32)</f>
        <v>#N/A</v>
      </c>
      <c r="SW32" s="157">
        <f t="shared" ref="SW32" si="841">ROUND(SO32,0)</f>
        <v>0</v>
      </c>
      <c r="SX32" s="153">
        <f t="shared" ref="SX32" si="842">SO32-SW32</f>
        <v>0</v>
      </c>
    </row>
    <row r="33" spans="2:518" ht="31.5" thickTop="1" thickBot="1">
      <c r="B33" s="289" t="s">
        <v>287</v>
      </c>
      <c r="C33" s="293" t="s">
        <v>321</v>
      </c>
      <c r="D33" s="295" t="s">
        <v>136</v>
      </c>
      <c r="E33" s="295">
        <v>1</v>
      </c>
      <c r="F33" s="765">
        <v>0</v>
      </c>
      <c r="G33" s="766">
        <v>0</v>
      </c>
      <c r="H33" s="829"/>
      <c r="K33" s="289" t="s">
        <v>287</v>
      </c>
      <c r="L33" s="293" t="s">
        <v>321</v>
      </c>
      <c r="M33" s="295" t="s">
        <v>136</v>
      </c>
      <c r="N33" s="295">
        <v>1</v>
      </c>
      <c r="O33" s="765">
        <v>5912200</v>
      </c>
      <c r="P33" s="766">
        <f t="shared" si="574"/>
        <v>5912200</v>
      </c>
      <c r="Q33" s="829"/>
      <c r="R33" s="88">
        <f t="shared" si="575"/>
        <v>1</v>
      </c>
      <c r="S33" s="88">
        <f t="shared" si="576"/>
        <v>1</v>
      </c>
      <c r="T33" s="151">
        <f t="shared" si="577"/>
        <v>1</v>
      </c>
      <c r="U33" s="151">
        <f t="shared" si="169"/>
        <v>1</v>
      </c>
      <c r="V33" s="151">
        <f t="shared" si="170"/>
        <v>1</v>
      </c>
      <c r="W33" s="151">
        <f t="shared" si="171"/>
        <v>1</v>
      </c>
      <c r="X33" s="157">
        <f t="shared" si="172"/>
        <v>5912200</v>
      </c>
      <c r="Y33" s="153">
        <f t="shared" si="173"/>
        <v>0</v>
      </c>
      <c r="Z33" s="101"/>
      <c r="AA33" s="101"/>
      <c r="AB33" s="823" t="s">
        <v>287</v>
      </c>
      <c r="AC33" s="787" t="s">
        <v>321</v>
      </c>
      <c r="AD33" s="788" t="s">
        <v>136</v>
      </c>
      <c r="AE33" s="788">
        <v>1</v>
      </c>
      <c r="AF33" s="789">
        <v>4129172.3</v>
      </c>
      <c r="AG33" s="790">
        <f t="shared" si="578"/>
        <v>4129172.3</v>
      </c>
      <c r="AH33" s="829"/>
      <c r="AI33" s="88">
        <f t="shared" si="579"/>
        <v>1</v>
      </c>
      <c r="AJ33" s="88">
        <f t="shared" si="580"/>
        <v>1</v>
      </c>
      <c r="AK33" s="151">
        <f t="shared" si="581"/>
        <v>1</v>
      </c>
      <c r="AL33" s="151">
        <f t="shared" si="174"/>
        <v>1</v>
      </c>
      <c r="AM33" s="151">
        <f t="shared" si="175"/>
        <v>1</v>
      </c>
      <c r="AN33" s="151">
        <f t="shared" si="176"/>
        <v>1</v>
      </c>
      <c r="AO33" s="157">
        <f t="shared" si="177"/>
        <v>4129172</v>
      </c>
      <c r="AP33" s="153">
        <f t="shared" si="178"/>
        <v>0.29999999981373549</v>
      </c>
      <c r="AQ33" s="101"/>
      <c r="AR33" s="101"/>
      <c r="AS33" s="289" t="s">
        <v>287</v>
      </c>
      <c r="AT33" s="293" t="s">
        <v>321</v>
      </c>
      <c r="AU33" s="295" t="s">
        <v>136</v>
      </c>
      <c r="AV33" s="295">
        <v>1</v>
      </c>
      <c r="AW33" s="765">
        <v>1959999.9999999998</v>
      </c>
      <c r="AX33" s="766">
        <f t="shared" si="582"/>
        <v>1959999.9999999998</v>
      </c>
      <c r="AY33" s="829"/>
      <c r="AZ33" s="88">
        <f t="shared" si="583"/>
        <v>1</v>
      </c>
      <c r="BA33" s="88">
        <f t="shared" si="584"/>
        <v>1</v>
      </c>
      <c r="BB33" s="151">
        <f t="shared" si="585"/>
        <v>1</v>
      </c>
      <c r="BC33" s="151">
        <f t="shared" si="179"/>
        <v>1</v>
      </c>
      <c r="BD33" s="151">
        <f t="shared" si="180"/>
        <v>1</v>
      </c>
      <c r="BE33" s="151">
        <f t="shared" si="181"/>
        <v>1</v>
      </c>
      <c r="BF33" s="157">
        <f t="shared" si="182"/>
        <v>1960000</v>
      </c>
      <c r="BG33" s="153">
        <f t="shared" si="183"/>
        <v>0</v>
      </c>
      <c r="BJ33" s="289" t="s">
        <v>287</v>
      </c>
      <c r="BK33" s="293" t="s">
        <v>321</v>
      </c>
      <c r="BL33" s="295" t="s">
        <v>136</v>
      </c>
      <c r="BM33" s="295">
        <v>1</v>
      </c>
      <c r="BN33" s="765">
        <v>6998281</v>
      </c>
      <c r="BO33" s="766">
        <f t="shared" si="586"/>
        <v>6998281</v>
      </c>
      <c r="BP33" s="829"/>
      <c r="BQ33" s="88">
        <f t="shared" si="587"/>
        <v>1</v>
      </c>
      <c r="BR33" s="88">
        <f t="shared" si="588"/>
        <v>1</v>
      </c>
      <c r="BS33" s="151">
        <f t="shared" si="589"/>
        <v>1</v>
      </c>
      <c r="BT33" s="151">
        <f t="shared" si="184"/>
        <v>1</v>
      </c>
      <c r="BU33" s="151">
        <f t="shared" si="185"/>
        <v>1</v>
      </c>
      <c r="BV33" s="151">
        <f t="shared" si="186"/>
        <v>1</v>
      </c>
      <c r="BW33" s="157">
        <f t="shared" si="187"/>
        <v>6998281</v>
      </c>
      <c r="BX33" s="153">
        <f t="shared" si="188"/>
        <v>0</v>
      </c>
      <c r="CA33" s="754" t="s">
        <v>455</v>
      </c>
      <c r="CB33" s="774" t="s">
        <v>456</v>
      </c>
      <c r="CC33" s="830" t="s">
        <v>423</v>
      </c>
      <c r="CD33" s="831">
        <v>1</v>
      </c>
      <c r="CE33" s="832">
        <v>1432849</v>
      </c>
      <c r="CF33" s="833">
        <v>1432849</v>
      </c>
      <c r="CG33" s="815"/>
      <c r="CH33" s="88">
        <f t="shared" si="590"/>
        <v>0</v>
      </c>
      <c r="CI33" s="88">
        <f t="shared" si="591"/>
        <v>1</v>
      </c>
      <c r="CJ33" s="151">
        <f t="shared" si="592"/>
        <v>1</v>
      </c>
      <c r="CK33" s="151">
        <f t="shared" si="189"/>
        <v>1</v>
      </c>
      <c r="CL33" s="151">
        <f t="shared" si="190"/>
        <v>1</v>
      </c>
      <c r="CM33" s="151">
        <f t="shared" si="191"/>
        <v>0</v>
      </c>
      <c r="CN33" s="157">
        <f t="shared" si="192"/>
        <v>1432849</v>
      </c>
      <c r="CO33" s="153">
        <f t="shared" si="193"/>
        <v>0</v>
      </c>
      <c r="CR33" s="289"/>
      <c r="CS33" s="293"/>
      <c r="CT33" s="295"/>
      <c r="CU33" s="295"/>
      <c r="CV33" s="765"/>
      <c r="CW33" s="766"/>
      <c r="CX33" s="829"/>
      <c r="CY33" s="88" t="e">
        <f t="shared" si="593"/>
        <v>#N/A</v>
      </c>
      <c r="CZ33" s="88" t="e">
        <f t="shared" si="594"/>
        <v>#N/A</v>
      </c>
      <c r="DA33" s="151" t="e">
        <f t="shared" si="595"/>
        <v>#N/A</v>
      </c>
      <c r="DB33" s="151">
        <f t="shared" si="596"/>
        <v>0</v>
      </c>
      <c r="DC33" s="151">
        <f t="shared" si="597"/>
        <v>0</v>
      </c>
      <c r="DD33" s="151" t="e">
        <f t="shared" si="598"/>
        <v>#N/A</v>
      </c>
      <c r="DE33" s="157"/>
      <c r="DF33" s="153"/>
      <c r="DI33" s="289"/>
      <c r="DJ33" s="293"/>
      <c r="DK33" s="295"/>
      <c r="DL33" s="295"/>
      <c r="DM33" s="765"/>
      <c r="DN33" s="766"/>
      <c r="DO33" s="829"/>
      <c r="DP33" s="88" t="e">
        <f t="shared" si="599"/>
        <v>#N/A</v>
      </c>
      <c r="DQ33" s="88" t="e">
        <f t="shared" si="600"/>
        <v>#N/A</v>
      </c>
      <c r="DR33" s="151" t="e">
        <f t="shared" si="601"/>
        <v>#N/A</v>
      </c>
      <c r="DS33" s="151">
        <f t="shared" si="602"/>
        <v>0</v>
      </c>
      <c r="DT33" s="151">
        <f t="shared" si="603"/>
        <v>0</v>
      </c>
      <c r="DU33" s="151" t="e">
        <f t="shared" si="604"/>
        <v>#N/A</v>
      </c>
      <c r="DV33" s="157"/>
      <c r="DW33" s="153"/>
      <c r="DZ33" s="289"/>
      <c r="EA33" s="293"/>
      <c r="EB33" s="295"/>
      <c r="EC33" s="295"/>
      <c r="ED33" s="765"/>
      <c r="EE33" s="766"/>
      <c r="EF33" s="829"/>
      <c r="EG33" s="88" t="e">
        <f t="shared" si="605"/>
        <v>#N/A</v>
      </c>
      <c r="EH33" s="88" t="e">
        <f t="shared" si="606"/>
        <v>#N/A</v>
      </c>
      <c r="EI33" s="151" t="e">
        <f t="shared" si="607"/>
        <v>#N/A</v>
      </c>
      <c r="EJ33" s="151">
        <f t="shared" si="608"/>
        <v>0</v>
      </c>
      <c r="EK33" s="151">
        <f t="shared" si="609"/>
        <v>0</v>
      </c>
      <c r="EL33" s="151" t="e">
        <f t="shared" si="610"/>
        <v>#N/A</v>
      </c>
      <c r="EM33" s="157"/>
      <c r="EN33" s="153"/>
      <c r="EQ33" s="289"/>
      <c r="ER33" s="293"/>
      <c r="ES33" s="295"/>
      <c r="ET33" s="295"/>
      <c r="EU33" s="765"/>
      <c r="EV33" s="766"/>
      <c r="EW33" s="829"/>
      <c r="EX33" s="88" t="e">
        <f t="shared" si="611"/>
        <v>#N/A</v>
      </c>
      <c r="EY33" s="88" t="e">
        <f t="shared" si="612"/>
        <v>#N/A</v>
      </c>
      <c r="EZ33" s="151" t="e">
        <f t="shared" si="613"/>
        <v>#N/A</v>
      </c>
      <c r="FA33" s="151">
        <f t="shared" si="614"/>
        <v>0</v>
      </c>
      <c r="FB33" s="151">
        <f t="shared" si="615"/>
        <v>0</v>
      </c>
      <c r="FC33" s="151" t="e">
        <f t="shared" si="616"/>
        <v>#N/A</v>
      </c>
      <c r="FD33" s="157"/>
      <c r="FE33" s="153"/>
      <c r="FH33" s="289"/>
      <c r="FI33" s="293"/>
      <c r="FJ33" s="295"/>
      <c r="FK33" s="295"/>
      <c r="FL33" s="765"/>
      <c r="FM33" s="766"/>
      <c r="FN33" s="829"/>
      <c r="FO33" s="88" t="e">
        <f t="shared" si="617"/>
        <v>#N/A</v>
      </c>
      <c r="FP33" s="88" t="e">
        <f t="shared" si="618"/>
        <v>#N/A</v>
      </c>
      <c r="FQ33" s="151" t="e">
        <f t="shared" si="619"/>
        <v>#N/A</v>
      </c>
      <c r="FR33" s="151">
        <f t="shared" si="620"/>
        <v>0</v>
      </c>
      <c r="FS33" s="151">
        <f t="shared" si="621"/>
        <v>0</v>
      </c>
      <c r="FT33" s="151" t="e">
        <f t="shared" si="622"/>
        <v>#N/A</v>
      </c>
      <c r="FU33" s="157"/>
      <c r="FV33" s="153"/>
      <c r="FY33" s="289"/>
      <c r="FZ33" s="293"/>
      <c r="GA33" s="295"/>
      <c r="GB33" s="295"/>
      <c r="GC33" s="765"/>
      <c r="GD33" s="766"/>
      <c r="GE33" s="829"/>
      <c r="GF33" s="88" t="e">
        <f t="shared" si="623"/>
        <v>#N/A</v>
      </c>
      <c r="GG33" s="88" t="e">
        <f t="shared" si="624"/>
        <v>#N/A</v>
      </c>
      <c r="GH33" s="151" t="e">
        <f t="shared" si="625"/>
        <v>#N/A</v>
      </c>
      <c r="GI33" s="151">
        <f t="shared" si="626"/>
        <v>0</v>
      </c>
      <c r="GJ33" s="151">
        <f t="shared" si="627"/>
        <v>0</v>
      </c>
      <c r="GK33" s="151" t="e">
        <f t="shared" si="628"/>
        <v>#N/A</v>
      </c>
      <c r="GL33" s="157"/>
      <c r="GM33" s="153"/>
      <c r="GP33" s="289"/>
      <c r="GQ33" s="293"/>
      <c r="GR33" s="295"/>
      <c r="GS33" s="295"/>
      <c r="GT33" s="765"/>
      <c r="GU33" s="766"/>
      <c r="GV33" s="829"/>
      <c r="GW33" s="88" t="e">
        <f t="shared" si="629"/>
        <v>#N/A</v>
      </c>
      <c r="GX33" s="88" t="e">
        <f t="shared" si="630"/>
        <v>#N/A</v>
      </c>
      <c r="GY33" s="151" t="e">
        <f t="shared" si="631"/>
        <v>#N/A</v>
      </c>
      <c r="GZ33" s="151">
        <f t="shared" si="632"/>
        <v>0</v>
      </c>
      <c r="HA33" s="151">
        <f t="shared" si="633"/>
        <v>0</v>
      </c>
      <c r="HB33" s="151" t="e">
        <f t="shared" si="634"/>
        <v>#N/A</v>
      </c>
      <c r="HC33" s="157"/>
      <c r="HD33" s="153"/>
      <c r="HG33" s="289"/>
      <c r="HH33" s="293"/>
      <c r="HI33" s="295"/>
      <c r="HJ33" s="295"/>
      <c r="HK33" s="765"/>
      <c r="HL33" s="766"/>
      <c r="HM33" s="829"/>
      <c r="HN33" s="88" t="e">
        <f t="shared" si="635"/>
        <v>#N/A</v>
      </c>
      <c r="HO33" s="88" t="e">
        <f t="shared" si="636"/>
        <v>#N/A</v>
      </c>
      <c r="HP33" s="151" t="e">
        <f t="shared" si="637"/>
        <v>#N/A</v>
      </c>
      <c r="HQ33" s="151">
        <f t="shared" si="638"/>
        <v>0</v>
      </c>
      <c r="HR33" s="151">
        <f t="shared" si="639"/>
        <v>0</v>
      </c>
      <c r="HS33" s="151" t="e">
        <f t="shared" si="640"/>
        <v>#N/A</v>
      </c>
      <c r="HT33" s="157"/>
      <c r="HU33" s="153"/>
      <c r="HX33" s="289"/>
      <c r="HY33" s="293"/>
      <c r="HZ33" s="295"/>
      <c r="IA33" s="295"/>
      <c r="IB33" s="765"/>
      <c r="IC33" s="766"/>
      <c r="ID33" s="829"/>
      <c r="IE33" s="88" t="e">
        <f t="shared" si="641"/>
        <v>#N/A</v>
      </c>
      <c r="IF33" s="88" t="e">
        <f t="shared" si="642"/>
        <v>#N/A</v>
      </c>
      <c r="IG33" s="151" t="e">
        <f t="shared" si="643"/>
        <v>#N/A</v>
      </c>
      <c r="IH33" s="151">
        <f t="shared" si="644"/>
        <v>0</v>
      </c>
      <c r="II33" s="151">
        <f t="shared" si="645"/>
        <v>0</v>
      </c>
      <c r="IJ33" s="151" t="e">
        <f t="shared" si="646"/>
        <v>#N/A</v>
      </c>
      <c r="IK33" s="157"/>
      <c r="IL33" s="153"/>
      <c r="IO33" s="289"/>
      <c r="IP33" s="293"/>
      <c r="IQ33" s="295"/>
      <c r="IR33" s="295"/>
      <c r="IS33" s="765"/>
      <c r="IT33" s="766"/>
      <c r="IU33" s="829"/>
      <c r="IV33" s="88" t="e">
        <f t="shared" si="647"/>
        <v>#N/A</v>
      </c>
      <c r="IW33" s="88" t="e">
        <f t="shared" si="648"/>
        <v>#N/A</v>
      </c>
      <c r="IX33" s="151" t="e">
        <f t="shared" si="649"/>
        <v>#N/A</v>
      </c>
      <c r="IY33" s="151">
        <f t="shared" si="650"/>
        <v>0</v>
      </c>
      <c r="IZ33" s="151">
        <f t="shared" si="651"/>
        <v>0</v>
      </c>
      <c r="JA33" s="151" t="e">
        <f t="shared" si="652"/>
        <v>#N/A</v>
      </c>
      <c r="JB33" s="157"/>
      <c r="JC33" s="153"/>
      <c r="JF33" s="289"/>
      <c r="JG33" s="293"/>
      <c r="JH33" s="295"/>
      <c r="JI33" s="295"/>
      <c r="JJ33" s="765"/>
      <c r="JK33" s="766"/>
      <c r="JL33" s="829"/>
      <c r="JM33" s="88" t="e">
        <f t="shared" si="653"/>
        <v>#N/A</v>
      </c>
      <c r="JN33" s="88" t="e">
        <f t="shared" si="654"/>
        <v>#N/A</v>
      </c>
      <c r="JO33" s="151" t="e">
        <f t="shared" si="655"/>
        <v>#N/A</v>
      </c>
      <c r="JP33" s="151">
        <f t="shared" si="656"/>
        <v>0</v>
      </c>
      <c r="JQ33" s="151">
        <f t="shared" si="657"/>
        <v>0</v>
      </c>
      <c r="JR33" s="151" t="e">
        <f t="shared" si="658"/>
        <v>#N/A</v>
      </c>
      <c r="JS33" s="157"/>
      <c r="JT33" s="153"/>
      <c r="JW33" s="289"/>
      <c r="JX33" s="293"/>
      <c r="JY33" s="295"/>
      <c r="JZ33" s="295"/>
      <c r="KA33" s="765"/>
      <c r="KB33" s="766"/>
      <c r="KC33" s="829"/>
      <c r="KD33" s="88" t="e">
        <f t="shared" si="659"/>
        <v>#N/A</v>
      </c>
      <c r="KE33" s="88" t="e">
        <f t="shared" si="660"/>
        <v>#N/A</v>
      </c>
      <c r="KF33" s="151" t="e">
        <f t="shared" si="661"/>
        <v>#N/A</v>
      </c>
      <c r="KG33" s="151">
        <f t="shared" si="662"/>
        <v>0</v>
      </c>
      <c r="KH33" s="151">
        <f t="shared" si="663"/>
        <v>0</v>
      </c>
      <c r="KI33" s="151" t="e">
        <f t="shared" si="664"/>
        <v>#N/A</v>
      </c>
      <c r="KJ33" s="157"/>
      <c r="KK33" s="153"/>
      <c r="KN33" s="289"/>
      <c r="KO33" s="293"/>
      <c r="KP33" s="295"/>
      <c r="KQ33" s="295"/>
      <c r="KR33" s="765"/>
      <c r="KS33" s="766"/>
      <c r="KT33" s="829"/>
      <c r="KU33" s="88" t="e">
        <f t="shared" si="665"/>
        <v>#N/A</v>
      </c>
      <c r="KV33" s="88" t="e">
        <f t="shared" si="666"/>
        <v>#N/A</v>
      </c>
      <c r="KW33" s="151" t="e">
        <f t="shared" si="667"/>
        <v>#N/A</v>
      </c>
      <c r="KX33" s="151">
        <f t="shared" si="668"/>
        <v>0</v>
      </c>
      <c r="KY33" s="151">
        <f t="shared" si="669"/>
        <v>0</v>
      </c>
      <c r="KZ33" s="151" t="e">
        <f t="shared" si="670"/>
        <v>#N/A</v>
      </c>
      <c r="LA33" s="157"/>
      <c r="LB33" s="153"/>
      <c r="LE33" s="289"/>
      <c r="LF33" s="293"/>
      <c r="LG33" s="295"/>
      <c r="LH33" s="295"/>
      <c r="LI33" s="765"/>
      <c r="LJ33" s="766"/>
      <c r="LK33" s="829"/>
      <c r="LL33" s="88" t="e">
        <f t="shared" si="671"/>
        <v>#N/A</v>
      </c>
      <c r="LM33" s="88" t="e">
        <f t="shared" si="672"/>
        <v>#N/A</v>
      </c>
      <c r="LN33" s="151" t="e">
        <f t="shared" si="673"/>
        <v>#N/A</v>
      </c>
      <c r="LO33" s="151">
        <f t="shared" si="674"/>
        <v>0</v>
      </c>
      <c r="LP33" s="151">
        <f t="shared" si="675"/>
        <v>0</v>
      </c>
      <c r="LQ33" s="151" t="e">
        <f t="shared" si="676"/>
        <v>#N/A</v>
      </c>
      <c r="LR33" s="157"/>
      <c r="LS33" s="153"/>
      <c r="LV33" s="289"/>
      <c r="LW33" s="293"/>
      <c r="LX33" s="295"/>
      <c r="LY33" s="295"/>
      <c r="LZ33" s="765"/>
      <c r="MA33" s="766"/>
      <c r="MB33" s="829"/>
      <c r="MC33" s="88" t="e">
        <f t="shared" si="677"/>
        <v>#N/A</v>
      </c>
      <c r="MD33" s="88" t="e">
        <f t="shared" si="678"/>
        <v>#N/A</v>
      </c>
      <c r="ME33" s="151" t="e">
        <f t="shared" si="679"/>
        <v>#N/A</v>
      </c>
      <c r="MF33" s="151">
        <f t="shared" si="680"/>
        <v>0</v>
      </c>
      <c r="MG33" s="151">
        <f t="shared" si="681"/>
        <v>0</v>
      </c>
      <c r="MH33" s="151" t="e">
        <f t="shared" si="682"/>
        <v>#N/A</v>
      </c>
      <c r="MI33" s="157"/>
      <c r="MJ33" s="153"/>
      <c r="MM33" s="236"/>
      <c r="MN33" s="237"/>
      <c r="MO33" s="238"/>
      <c r="MP33" s="239"/>
      <c r="MQ33" s="240"/>
      <c r="MR33" s="241"/>
      <c r="MS33" s="241"/>
      <c r="MT33" s="88"/>
      <c r="MU33" s="88"/>
      <c r="MV33" s="151"/>
      <c r="MW33" s="151"/>
      <c r="MX33" s="151"/>
      <c r="MY33" s="151"/>
      <c r="MZ33" s="157"/>
      <c r="NA33" s="153"/>
      <c r="ND33" s="236"/>
      <c r="NE33" s="237"/>
      <c r="NF33" s="238"/>
      <c r="NG33" s="239"/>
      <c r="NH33" s="240"/>
      <c r="NI33" s="241"/>
      <c r="NJ33" s="241"/>
      <c r="NK33" s="88"/>
      <c r="NL33" s="88"/>
      <c r="NM33" s="151"/>
      <c r="NN33" s="151"/>
      <c r="NO33" s="151"/>
      <c r="NP33" s="151"/>
      <c r="NQ33" s="157"/>
      <c r="NR33" s="153"/>
      <c r="NU33" s="236"/>
      <c r="NV33" s="237"/>
      <c r="NW33" s="238"/>
      <c r="NX33" s="239"/>
      <c r="NY33" s="240"/>
      <c r="NZ33" s="241"/>
      <c r="OA33" s="241"/>
      <c r="OB33" s="88"/>
      <c r="OC33" s="88"/>
      <c r="OD33" s="151"/>
      <c r="OE33" s="151"/>
      <c r="OF33" s="151"/>
      <c r="OG33" s="151"/>
      <c r="OH33" s="157"/>
      <c r="OI33" s="153"/>
      <c r="OL33" s="236"/>
      <c r="OM33" s="237"/>
      <c r="ON33" s="238"/>
      <c r="OO33" s="239"/>
      <c r="OP33" s="240"/>
      <c r="OQ33" s="241"/>
      <c r="OR33" s="241"/>
      <c r="OS33" s="88"/>
      <c r="OT33" s="88"/>
      <c r="OU33" s="151"/>
      <c r="OV33" s="151"/>
      <c r="OW33" s="151"/>
      <c r="OX33" s="151"/>
      <c r="OY33" s="157"/>
      <c r="OZ33" s="153"/>
      <c r="PC33" s="236"/>
      <c r="PD33" s="237"/>
      <c r="PE33" s="238"/>
      <c r="PF33" s="239"/>
      <c r="PG33" s="240"/>
      <c r="PH33" s="241"/>
      <c r="PI33" s="241"/>
      <c r="PJ33" s="88"/>
      <c r="PK33" s="88"/>
      <c r="PL33" s="151"/>
      <c r="PM33" s="151"/>
      <c r="PN33" s="151"/>
      <c r="PO33" s="151"/>
      <c r="PP33" s="157"/>
      <c r="PQ33" s="153"/>
      <c r="PT33" s="236"/>
      <c r="PU33" s="237"/>
      <c r="PV33" s="238"/>
      <c r="PW33" s="239"/>
      <c r="PX33" s="240"/>
      <c r="PY33" s="241"/>
      <c r="PZ33" s="241"/>
      <c r="QA33" s="88"/>
      <c r="QB33" s="88"/>
      <c r="QC33" s="151"/>
      <c r="QD33" s="151"/>
      <c r="QE33" s="151"/>
      <c r="QF33" s="151"/>
      <c r="QG33" s="157"/>
      <c r="QH33" s="153"/>
      <c r="QK33" s="236"/>
      <c r="QL33" s="237"/>
      <c r="QM33" s="238"/>
      <c r="QN33" s="239"/>
      <c r="QO33" s="240"/>
      <c r="QP33" s="241"/>
      <c r="QQ33" s="241"/>
      <c r="QR33" s="88"/>
      <c r="QS33" s="88"/>
      <c r="QT33" s="151"/>
      <c r="QU33" s="151"/>
      <c r="QV33" s="151"/>
      <c r="QW33" s="151"/>
      <c r="QX33" s="157"/>
      <c r="QY33" s="153"/>
      <c r="RB33" s="236"/>
      <c r="RC33" s="237"/>
      <c r="RD33" s="238"/>
      <c r="RE33" s="239"/>
      <c r="RF33" s="240"/>
      <c r="RG33" s="241"/>
      <c r="RH33" s="241"/>
      <c r="RI33" s="88"/>
      <c r="RJ33" s="88"/>
      <c r="RK33" s="151"/>
      <c r="RL33" s="151"/>
      <c r="RM33" s="151"/>
      <c r="RN33" s="151"/>
      <c r="RO33" s="157"/>
      <c r="RP33" s="153"/>
      <c r="RS33" s="236"/>
      <c r="RT33" s="237"/>
      <c r="RU33" s="238"/>
      <c r="RV33" s="239"/>
      <c r="RW33" s="240"/>
      <c r="RX33" s="241"/>
      <c r="RY33" s="241"/>
      <c r="RZ33" s="88"/>
      <c r="SA33" s="88"/>
      <c r="SB33" s="151"/>
      <c r="SC33" s="151"/>
      <c r="SD33" s="151"/>
      <c r="SE33" s="151"/>
      <c r="SF33" s="157"/>
      <c r="SG33" s="153"/>
      <c r="SJ33" s="236"/>
      <c r="SK33" s="237"/>
      <c r="SL33" s="238"/>
      <c r="SM33" s="239"/>
      <c r="SN33" s="240"/>
      <c r="SO33" s="241"/>
      <c r="SP33" s="241"/>
      <c r="SQ33" s="88"/>
      <c r="SR33" s="88"/>
      <c r="SS33" s="151"/>
      <c r="ST33" s="151"/>
      <c r="SU33" s="151"/>
      <c r="SV33" s="151"/>
      <c r="SW33" s="157"/>
      <c r="SX33" s="153"/>
    </row>
    <row r="34" spans="2:518" ht="17.25" thickTop="1" thickBot="1">
      <c r="B34" s="744" t="s">
        <v>288</v>
      </c>
      <c r="C34" s="745" t="s">
        <v>259</v>
      </c>
      <c r="D34" s="746"/>
      <c r="E34" s="746"/>
      <c r="F34" s="746"/>
      <c r="G34" s="747"/>
      <c r="H34" s="744">
        <f>SUM(G35:G41)</f>
        <v>0</v>
      </c>
      <c r="K34" s="744" t="s">
        <v>288</v>
      </c>
      <c r="L34" s="745" t="s">
        <v>259</v>
      </c>
      <c r="M34" s="748"/>
      <c r="N34" s="748"/>
      <c r="O34" s="748"/>
      <c r="P34" s="749"/>
      <c r="Q34" s="744">
        <f>SUM(P35:P41)</f>
        <v>55107468</v>
      </c>
      <c r="R34" s="88"/>
      <c r="S34" s="88"/>
      <c r="T34" s="151"/>
      <c r="U34" s="151"/>
      <c r="V34" s="151"/>
      <c r="W34" s="151"/>
      <c r="X34" s="157"/>
      <c r="Y34" s="153"/>
      <c r="Z34" s="101"/>
      <c r="AA34" s="101"/>
      <c r="AB34" s="834" t="s">
        <v>288</v>
      </c>
      <c r="AC34" s="835" t="s">
        <v>259</v>
      </c>
      <c r="AD34" s="836"/>
      <c r="AE34" s="836"/>
      <c r="AF34" s="836"/>
      <c r="AG34" s="837"/>
      <c r="AH34" s="744">
        <f>SUM(AG35:AG41)</f>
        <v>43580093.599999994</v>
      </c>
      <c r="AI34" s="88"/>
      <c r="AJ34" s="88"/>
      <c r="AK34" s="151"/>
      <c r="AL34" s="151"/>
      <c r="AM34" s="151"/>
      <c r="AN34" s="151"/>
      <c r="AO34" s="157"/>
      <c r="AP34" s="153"/>
      <c r="AQ34" s="101"/>
      <c r="AR34" s="101"/>
      <c r="AS34" s="744" t="s">
        <v>288</v>
      </c>
      <c r="AT34" s="745" t="s">
        <v>259</v>
      </c>
      <c r="AU34" s="748"/>
      <c r="AV34" s="748"/>
      <c r="AW34" s="748"/>
      <c r="AX34" s="749"/>
      <c r="AY34" s="744">
        <f>SUM(AX35:AX41)</f>
        <v>45783003</v>
      </c>
      <c r="AZ34" s="88"/>
      <c r="BA34" s="88"/>
      <c r="BB34" s="151"/>
      <c r="BC34" s="151"/>
      <c r="BD34" s="151"/>
      <c r="BE34" s="151"/>
      <c r="BF34" s="157"/>
      <c r="BG34" s="153"/>
      <c r="BJ34" s="744" t="s">
        <v>288</v>
      </c>
      <c r="BK34" s="745" t="s">
        <v>259</v>
      </c>
      <c r="BL34" s="748"/>
      <c r="BM34" s="748"/>
      <c r="BN34" s="748"/>
      <c r="BO34" s="749"/>
      <c r="BP34" s="744">
        <f>SUM(BO35:BO41)</f>
        <v>42403186</v>
      </c>
      <c r="BQ34" s="88"/>
      <c r="BR34" s="88"/>
      <c r="BS34" s="151"/>
      <c r="BT34" s="151"/>
      <c r="BU34" s="151"/>
      <c r="BV34" s="151"/>
      <c r="BW34" s="157"/>
      <c r="BX34" s="153"/>
      <c r="CA34" s="754" t="s">
        <v>457</v>
      </c>
      <c r="CB34" s="755" t="s">
        <v>458</v>
      </c>
      <c r="CC34" s="756"/>
      <c r="CD34" s="756"/>
      <c r="CE34" s="756"/>
      <c r="CF34" s="757"/>
      <c r="CG34" s="758">
        <v>30641943</v>
      </c>
      <c r="CH34" s="88"/>
      <c r="CI34" s="88"/>
      <c r="CJ34" s="151"/>
      <c r="CK34" s="151"/>
      <c r="CL34" s="151"/>
      <c r="CM34" s="151"/>
      <c r="CN34" s="157"/>
      <c r="CO34" s="153"/>
      <c r="CR34" s="744"/>
      <c r="CS34" s="745"/>
      <c r="CT34" s="746"/>
      <c r="CU34" s="746"/>
      <c r="CV34" s="746"/>
      <c r="CW34" s="747"/>
      <c r="CX34" s="744">
        <f>SUM(CW35:CW41)</f>
        <v>0</v>
      </c>
      <c r="CY34" s="88"/>
      <c r="CZ34" s="88"/>
      <c r="DA34" s="151"/>
      <c r="DB34" s="151"/>
      <c r="DC34" s="151"/>
      <c r="DD34" s="151"/>
      <c r="DE34" s="157"/>
      <c r="DF34" s="153"/>
      <c r="DI34" s="744"/>
      <c r="DJ34" s="745"/>
      <c r="DK34" s="746"/>
      <c r="DL34" s="746"/>
      <c r="DM34" s="746"/>
      <c r="DN34" s="747"/>
      <c r="DO34" s="744">
        <f>SUM(DN35:DN41)</f>
        <v>0</v>
      </c>
      <c r="DP34" s="88"/>
      <c r="DQ34" s="88"/>
      <c r="DR34" s="151"/>
      <c r="DS34" s="151"/>
      <c r="DT34" s="151"/>
      <c r="DU34" s="151"/>
      <c r="DV34" s="157"/>
      <c r="DW34" s="153"/>
      <c r="DZ34" s="744"/>
      <c r="EA34" s="745"/>
      <c r="EB34" s="746"/>
      <c r="EC34" s="746"/>
      <c r="ED34" s="746"/>
      <c r="EE34" s="747"/>
      <c r="EF34" s="744">
        <f>SUM(EE35:EE41)</f>
        <v>0</v>
      </c>
      <c r="EG34" s="88"/>
      <c r="EH34" s="88"/>
      <c r="EI34" s="151"/>
      <c r="EJ34" s="151"/>
      <c r="EK34" s="151"/>
      <c r="EL34" s="151"/>
      <c r="EM34" s="157"/>
      <c r="EN34" s="153"/>
      <c r="EQ34" s="744"/>
      <c r="ER34" s="745"/>
      <c r="ES34" s="746"/>
      <c r="ET34" s="746"/>
      <c r="EU34" s="746"/>
      <c r="EV34" s="747"/>
      <c r="EW34" s="744">
        <f>SUM(EV35:EV41)</f>
        <v>0</v>
      </c>
      <c r="EX34" s="88"/>
      <c r="EY34" s="88"/>
      <c r="EZ34" s="151"/>
      <c r="FA34" s="151"/>
      <c r="FB34" s="151"/>
      <c r="FC34" s="151"/>
      <c r="FD34" s="157"/>
      <c r="FE34" s="153"/>
      <c r="FH34" s="744"/>
      <c r="FI34" s="745"/>
      <c r="FJ34" s="746"/>
      <c r="FK34" s="746"/>
      <c r="FL34" s="746"/>
      <c r="FM34" s="747"/>
      <c r="FN34" s="744">
        <f>SUM(FM35:FM41)</f>
        <v>0</v>
      </c>
      <c r="FO34" s="88"/>
      <c r="FP34" s="88"/>
      <c r="FQ34" s="151"/>
      <c r="FR34" s="151"/>
      <c r="FS34" s="151"/>
      <c r="FT34" s="151"/>
      <c r="FU34" s="157"/>
      <c r="FV34" s="153"/>
      <c r="FY34" s="744"/>
      <c r="FZ34" s="745"/>
      <c r="GA34" s="746"/>
      <c r="GB34" s="746"/>
      <c r="GC34" s="746"/>
      <c r="GD34" s="747"/>
      <c r="GE34" s="744">
        <f>SUM(GD35:GD41)</f>
        <v>0</v>
      </c>
      <c r="GF34" s="88"/>
      <c r="GG34" s="88"/>
      <c r="GH34" s="151"/>
      <c r="GI34" s="151"/>
      <c r="GJ34" s="151"/>
      <c r="GK34" s="151"/>
      <c r="GL34" s="157"/>
      <c r="GM34" s="153"/>
      <c r="GP34" s="744"/>
      <c r="GQ34" s="745"/>
      <c r="GR34" s="746"/>
      <c r="GS34" s="746"/>
      <c r="GT34" s="746"/>
      <c r="GU34" s="747"/>
      <c r="GV34" s="744">
        <f>SUM(GU35:GU41)</f>
        <v>0</v>
      </c>
      <c r="GW34" s="88"/>
      <c r="GX34" s="88"/>
      <c r="GY34" s="151"/>
      <c r="GZ34" s="151"/>
      <c r="HA34" s="151"/>
      <c r="HB34" s="151"/>
      <c r="HC34" s="157"/>
      <c r="HD34" s="153"/>
      <c r="HG34" s="744"/>
      <c r="HH34" s="745"/>
      <c r="HI34" s="746"/>
      <c r="HJ34" s="746"/>
      <c r="HK34" s="746"/>
      <c r="HL34" s="747"/>
      <c r="HM34" s="744">
        <f>SUM(HL35:HL41)</f>
        <v>0</v>
      </c>
      <c r="HN34" s="88"/>
      <c r="HO34" s="88"/>
      <c r="HP34" s="151"/>
      <c r="HQ34" s="151"/>
      <c r="HR34" s="151"/>
      <c r="HS34" s="151"/>
      <c r="HT34" s="157"/>
      <c r="HU34" s="153"/>
      <c r="HX34" s="744"/>
      <c r="HY34" s="745"/>
      <c r="HZ34" s="746"/>
      <c r="IA34" s="746"/>
      <c r="IB34" s="746"/>
      <c r="IC34" s="747"/>
      <c r="ID34" s="744">
        <f>SUM(IC35:IC41)</f>
        <v>0</v>
      </c>
      <c r="IE34" s="88"/>
      <c r="IF34" s="88"/>
      <c r="IG34" s="151"/>
      <c r="IH34" s="151"/>
      <c r="II34" s="151"/>
      <c r="IJ34" s="151"/>
      <c r="IK34" s="157"/>
      <c r="IL34" s="153"/>
      <c r="IO34" s="744"/>
      <c r="IP34" s="745"/>
      <c r="IQ34" s="746"/>
      <c r="IR34" s="746"/>
      <c r="IS34" s="746"/>
      <c r="IT34" s="747"/>
      <c r="IU34" s="744">
        <f>SUM(IT35:IT41)</f>
        <v>0</v>
      </c>
      <c r="IV34" s="88"/>
      <c r="IW34" s="88"/>
      <c r="IX34" s="151"/>
      <c r="IY34" s="151"/>
      <c r="IZ34" s="151"/>
      <c r="JA34" s="151"/>
      <c r="JB34" s="157"/>
      <c r="JC34" s="153"/>
      <c r="JF34" s="744"/>
      <c r="JG34" s="745"/>
      <c r="JH34" s="746"/>
      <c r="JI34" s="746"/>
      <c r="JJ34" s="746"/>
      <c r="JK34" s="747"/>
      <c r="JL34" s="744">
        <f>SUM(JK35:JK41)</f>
        <v>0</v>
      </c>
      <c r="JM34" s="88"/>
      <c r="JN34" s="88"/>
      <c r="JO34" s="151"/>
      <c r="JP34" s="151"/>
      <c r="JQ34" s="151"/>
      <c r="JR34" s="151"/>
      <c r="JS34" s="157"/>
      <c r="JT34" s="153"/>
      <c r="JW34" s="744"/>
      <c r="JX34" s="745"/>
      <c r="JY34" s="746"/>
      <c r="JZ34" s="746"/>
      <c r="KA34" s="746"/>
      <c r="KB34" s="747"/>
      <c r="KC34" s="744">
        <f>SUM(KB35:KB41)</f>
        <v>0</v>
      </c>
      <c r="KD34" s="88"/>
      <c r="KE34" s="88"/>
      <c r="KF34" s="151"/>
      <c r="KG34" s="151"/>
      <c r="KH34" s="151"/>
      <c r="KI34" s="151"/>
      <c r="KJ34" s="157"/>
      <c r="KK34" s="153"/>
      <c r="KN34" s="744"/>
      <c r="KO34" s="745"/>
      <c r="KP34" s="746"/>
      <c r="KQ34" s="746"/>
      <c r="KR34" s="746"/>
      <c r="KS34" s="747"/>
      <c r="KT34" s="744">
        <f>SUM(KS35:KS41)</f>
        <v>0</v>
      </c>
      <c r="KU34" s="88"/>
      <c r="KV34" s="88"/>
      <c r="KW34" s="151"/>
      <c r="KX34" s="151"/>
      <c r="KY34" s="151"/>
      <c r="KZ34" s="151"/>
      <c r="LA34" s="157"/>
      <c r="LB34" s="153"/>
      <c r="LE34" s="744"/>
      <c r="LF34" s="745"/>
      <c r="LG34" s="746"/>
      <c r="LH34" s="746"/>
      <c r="LI34" s="746"/>
      <c r="LJ34" s="747"/>
      <c r="LK34" s="744">
        <f>SUM(LJ35:LJ41)</f>
        <v>0</v>
      </c>
      <c r="LL34" s="88"/>
      <c r="LM34" s="88"/>
      <c r="LN34" s="151"/>
      <c r="LO34" s="151"/>
      <c r="LP34" s="151"/>
      <c r="LQ34" s="151"/>
      <c r="LR34" s="157"/>
      <c r="LS34" s="153"/>
      <c r="LV34" s="744"/>
      <c r="LW34" s="745"/>
      <c r="LX34" s="746"/>
      <c r="LY34" s="746"/>
      <c r="LZ34" s="746"/>
      <c r="MA34" s="747"/>
      <c r="MB34" s="744">
        <f>SUM(MA35:MA41)</f>
        <v>0</v>
      </c>
      <c r="MC34" s="88"/>
      <c r="MD34" s="88"/>
      <c r="ME34" s="151"/>
      <c r="MF34" s="151"/>
      <c r="MG34" s="151"/>
      <c r="MH34" s="151"/>
      <c r="MI34" s="157"/>
      <c r="MJ34" s="153"/>
      <c r="MM34" s="242"/>
      <c r="MN34" s="243"/>
      <c r="MO34" s="244"/>
      <c r="MP34" s="245"/>
      <c r="MQ34" s="246"/>
      <c r="MR34" s="247"/>
      <c r="MS34" s="247"/>
      <c r="MT34" s="88"/>
      <c r="MU34" s="88"/>
      <c r="MV34" s="151"/>
      <c r="MW34" s="151"/>
      <c r="MX34" s="151"/>
      <c r="MY34" s="151"/>
      <c r="MZ34" s="157"/>
      <c r="NA34" s="153"/>
      <c r="ND34" s="242"/>
      <c r="NE34" s="243"/>
      <c r="NF34" s="244"/>
      <c r="NG34" s="245"/>
      <c r="NH34" s="246"/>
      <c r="NI34" s="247"/>
      <c r="NJ34" s="247"/>
      <c r="NK34" s="88"/>
      <c r="NL34" s="88"/>
      <c r="NM34" s="151"/>
      <c r="NN34" s="151"/>
      <c r="NO34" s="151"/>
      <c r="NP34" s="151"/>
      <c r="NQ34" s="157"/>
      <c r="NR34" s="153"/>
      <c r="NU34" s="242"/>
      <c r="NV34" s="243"/>
      <c r="NW34" s="244"/>
      <c r="NX34" s="245"/>
      <c r="NY34" s="246"/>
      <c r="NZ34" s="247"/>
      <c r="OA34" s="247"/>
      <c r="OB34" s="88"/>
      <c r="OC34" s="88"/>
      <c r="OD34" s="151"/>
      <c r="OE34" s="151"/>
      <c r="OF34" s="151"/>
      <c r="OG34" s="151"/>
      <c r="OH34" s="157"/>
      <c r="OI34" s="153"/>
      <c r="OL34" s="242"/>
      <c r="OM34" s="243"/>
      <c r="ON34" s="244"/>
      <c r="OO34" s="245"/>
      <c r="OP34" s="246"/>
      <c r="OQ34" s="247"/>
      <c r="OR34" s="247"/>
      <c r="OS34" s="88"/>
      <c r="OT34" s="88"/>
      <c r="OU34" s="151"/>
      <c r="OV34" s="151"/>
      <c r="OW34" s="151"/>
      <c r="OX34" s="151"/>
      <c r="OY34" s="157"/>
      <c r="OZ34" s="153"/>
      <c r="PC34" s="242"/>
      <c r="PD34" s="243"/>
      <c r="PE34" s="244"/>
      <c r="PF34" s="245"/>
      <c r="PG34" s="246"/>
      <c r="PH34" s="247"/>
      <c r="PI34" s="247"/>
      <c r="PJ34" s="88"/>
      <c r="PK34" s="88"/>
      <c r="PL34" s="151"/>
      <c r="PM34" s="151"/>
      <c r="PN34" s="151"/>
      <c r="PO34" s="151"/>
      <c r="PP34" s="157"/>
      <c r="PQ34" s="153"/>
      <c r="PT34" s="242"/>
      <c r="PU34" s="243"/>
      <c r="PV34" s="244"/>
      <c r="PW34" s="245"/>
      <c r="PX34" s="246"/>
      <c r="PY34" s="247"/>
      <c r="PZ34" s="247"/>
      <c r="QA34" s="88"/>
      <c r="QB34" s="88"/>
      <c r="QC34" s="151"/>
      <c r="QD34" s="151"/>
      <c r="QE34" s="151"/>
      <c r="QF34" s="151"/>
      <c r="QG34" s="157"/>
      <c r="QH34" s="153"/>
      <c r="QK34" s="242"/>
      <c r="QL34" s="243"/>
      <c r="QM34" s="244"/>
      <c r="QN34" s="245"/>
      <c r="QO34" s="246"/>
      <c r="QP34" s="247"/>
      <c r="QQ34" s="247"/>
      <c r="QR34" s="88"/>
      <c r="QS34" s="88"/>
      <c r="QT34" s="151"/>
      <c r="QU34" s="151"/>
      <c r="QV34" s="151"/>
      <c r="QW34" s="151"/>
      <c r="QX34" s="157"/>
      <c r="QY34" s="153"/>
      <c r="RB34" s="242"/>
      <c r="RC34" s="243"/>
      <c r="RD34" s="244"/>
      <c r="RE34" s="245"/>
      <c r="RF34" s="246"/>
      <c r="RG34" s="247"/>
      <c r="RH34" s="247"/>
      <c r="RI34" s="88"/>
      <c r="RJ34" s="88"/>
      <c r="RK34" s="151"/>
      <c r="RL34" s="151"/>
      <c r="RM34" s="151"/>
      <c r="RN34" s="151"/>
      <c r="RO34" s="157"/>
      <c r="RP34" s="153"/>
      <c r="RS34" s="242"/>
      <c r="RT34" s="243"/>
      <c r="RU34" s="244"/>
      <c r="RV34" s="245"/>
      <c r="RW34" s="246"/>
      <c r="RX34" s="247"/>
      <c r="RY34" s="247"/>
      <c r="RZ34" s="88"/>
      <c r="SA34" s="88"/>
      <c r="SB34" s="151"/>
      <c r="SC34" s="151"/>
      <c r="SD34" s="151"/>
      <c r="SE34" s="151"/>
      <c r="SF34" s="157"/>
      <c r="SG34" s="153"/>
      <c r="SJ34" s="242"/>
      <c r="SK34" s="243"/>
      <c r="SL34" s="244"/>
      <c r="SM34" s="245"/>
      <c r="SN34" s="246"/>
      <c r="SO34" s="247"/>
      <c r="SP34" s="247"/>
      <c r="SQ34" s="88"/>
      <c r="SR34" s="88"/>
      <c r="SS34" s="151"/>
      <c r="ST34" s="151"/>
      <c r="SU34" s="151"/>
      <c r="SV34" s="151"/>
      <c r="SW34" s="157"/>
      <c r="SX34" s="153"/>
    </row>
    <row r="35" spans="2:518" ht="46.5" thickTop="1" thickBot="1">
      <c r="B35" s="288" t="s">
        <v>289</v>
      </c>
      <c r="C35" s="293" t="s">
        <v>322</v>
      </c>
      <c r="D35" s="295" t="s">
        <v>136</v>
      </c>
      <c r="E35" s="295">
        <v>1</v>
      </c>
      <c r="F35" s="765">
        <v>0</v>
      </c>
      <c r="G35" s="766">
        <v>0</v>
      </c>
      <c r="H35" s="838" t="e">
        <f>H34/G50</f>
        <v>#DIV/0!</v>
      </c>
      <c r="K35" s="288" t="s">
        <v>289</v>
      </c>
      <c r="L35" s="293" t="s">
        <v>322</v>
      </c>
      <c r="M35" s="295" t="s">
        <v>136</v>
      </c>
      <c r="N35" s="295">
        <v>1</v>
      </c>
      <c r="O35" s="765">
        <v>26303940</v>
      </c>
      <c r="P35" s="766">
        <f t="shared" ref="P35:P41" si="843">N35*O35</f>
        <v>26303940</v>
      </c>
      <c r="Q35" s="838">
        <f>Q34/Q50</f>
        <v>0.37177375817002106</v>
      </c>
      <c r="R35" s="88">
        <f t="shared" ref="R35:R41" si="844">IF(EXACT(VLOOKUP(K35,OFERTA_0,2,FALSE),L35),1,0)</f>
        <v>1</v>
      </c>
      <c r="S35" s="88">
        <f t="shared" ref="S35:S41" si="845">IF(EXACT(VLOOKUP(K35,OFERTA_0,3,FALSE),M35),1,0)</f>
        <v>1</v>
      </c>
      <c r="T35" s="151">
        <f t="shared" ref="T35:T41" si="846">IF(EXACT(VLOOKUP(K35,OFERTA_0,4,FALSE),N35),1,0)</f>
        <v>1</v>
      </c>
      <c r="U35" s="151">
        <f t="shared" si="169"/>
        <v>1</v>
      </c>
      <c r="V35" s="151">
        <f t="shared" si="170"/>
        <v>1</v>
      </c>
      <c r="W35" s="151">
        <f t="shared" si="171"/>
        <v>1</v>
      </c>
      <c r="X35" s="157">
        <f t="shared" si="172"/>
        <v>26303940</v>
      </c>
      <c r="Y35" s="153">
        <f t="shared" si="173"/>
        <v>0</v>
      </c>
      <c r="Z35" s="101"/>
      <c r="AA35" s="101"/>
      <c r="AB35" s="786" t="s">
        <v>289</v>
      </c>
      <c r="AC35" s="787" t="s">
        <v>322</v>
      </c>
      <c r="AD35" s="788" t="s">
        <v>136</v>
      </c>
      <c r="AE35" s="788">
        <v>1</v>
      </c>
      <c r="AF35" s="789">
        <v>20925595.199999999</v>
      </c>
      <c r="AG35" s="790">
        <f t="shared" ref="AG35:AG41" si="847">AE35*AF35</f>
        <v>20925595.199999999</v>
      </c>
      <c r="AH35" s="838">
        <f>AH34/AH50</f>
        <v>0.30004527369142309</v>
      </c>
      <c r="AI35" s="88">
        <f t="shared" ref="AI35:AI41" si="848">IF(EXACT(VLOOKUP(AB35,OFERTA_0,2,FALSE),AC35),1,0)</f>
        <v>1</v>
      </c>
      <c r="AJ35" s="88">
        <f t="shared" ref="AJ35:AJ41" si="849">IF(EXACT(VLOOKUP(AB35,OFERTA_0,3,FALSE),AD35),1,0)</f>
        <v>1</v>
      </c>
      <c r="AK35" s="151">
        <f t="shared" ref="AK35:AK41" si="850">IF(EXACT(VLOOKUP(AB35,OFERTA_0,4,FALSE),AE35),1,0)</f>
        <v>1</v>
      </c>
      <c r="AL35" s="151">
        <f t="shared" si="174"/>
        <v>1</v>
      </c>
      <c r="AM35" s="151">
        <f t="shared" si="175"/>
        <v>1</v>
      </c>
      <c r="AN35" s="151">
        <f t="shared" si="176"/>
        <v>1</v>
      </c>
      <c r="AO35" s="157">
        <f t="shared" si="177"/>
        <v>20925595</v>
      </c>
      <c r="AP35" s="153">
        <f t="shared" si="178"/>
        <v>0.19999999925494194</v>
      </c>
      <c r="AQ35" s="101"/>
      <c r="AR35" s="101"/>
      <c r="AS35" s="288" t="s">
        <v>289</v>
      </c>
      <c r="AT35" s="293" t="s">
        <v>322</v>
      </c>
      <c r="AU35" s="295" t="s">
        <v>136</v>
      </c>
      <c r="AV35" s="295">
        <v>1</v>
      </c>
      <c r="AW35" s="765">
        <v>25533704</v>
      </c>
      <c r="AX35" s="766">
        <f t="shared" ref="AX35:AX41" si="851">AV35*AW35</f>
        <v>25533704</v>
      </c>
      <c r="AY35" s="838">
        <f>AY34/AY50</f>
        <v>0.31400788442793215</v>
      </c>
      <c r="AZ35" s="88">
        <f t="shared" ref="AZ35:AZ41" si="852">IF(EXACT(VLOOKUP(AS35,OFERTA_0,2,FALSE),AT35),1,0)</f>
        <v>1</v>
      </c>
      <c r="BA35" s="88">
        <f t="shared" ref="BA35:BA41" si="853">IF(EXACT(VLOOKUP(AS35,OFERTA_0,3,FALSE),AU35),1,0)</f>
        <v>1</v>
      </c>
      <c r="BB35" s="151">
        <f t="shared" ref="BB35:BB41" si="854">IF(EXACT(VLOOKUP(AS35,OFERTA_0,4,FALSE),AV35),1,0)</f>
        <v>1</v>
      </c>
      <c r="BC35" s="151">
        <f t="shared" si="179"/>
        <v>1</v>
      </c>
      <c r="BD35" s="151">
        <f t="shared" si="180"/>
        <v>1</v>
      </c>
      <c r="BE35" s="151">
        <f t="shared" si="181"/>
        <v>1</v>
      </c>
      <c r="BF35" s="157">
        <f t="shared" si="182"/>
        <v>25533704</v>
      </c>
      <c r="BG35" s="153">
        <f t="shared" si="183"/>
        <v>0</v>
      </c>
      <c r="BJ35" s="288" t="s">
        <v>289</v>
      </c>
      <c r="BK35" s="293" t="s">
        <v>322</v>
      </c>
      <c r="BL35" s="295" t="s">
        <v>136</v>
      </c>
      <c r="BM35" s="295">
        <v>1</v>
      </c>
      <c r="BN35" s="765">
        <v>23229375</v>
      </c>
      <c r="BO35" s="766">
        <f t="shared" ref="BO35:BO41" si="855">BM35*BN35</f>
        <v>23229375</v>
      </c>
      <c r="BP35" s="838">
        <f>BP34/BP50</f>
        <v>0.32246767122349468</v>
      </c>
      <c r="BQ35" s="88">
        <f t="shared" ref="BQ35:BQ41" si="856">IF(EXACT(VLOOKUP(BJ35,OFERTA_0,2,FALSE),BK35),1,0)</f>
        <v>1</v>
      </c>
      <c r="BR35" s="88">
        <f t="shared" ref="BR35:BR41" si="857">IF(EXACT(VLOOKUP(BJ35,OFERTA_0,3,FALSE),BL35),1,0)</f>
        <v>1</v>
      </c>
      <c r="BS35" s="151">
        <f t="shared" ref="BS35:BS41" si="858">IF(EXACT(VLOOKUP(BJ35,OFERTA_0,4,FALSE),BM35),1,0)</f>
        <v>1</v>
      </c>
      <c r="BT35" s="151">
        <f t="shared" si="184"/>
        <v>1</v>
      </c>
      <c r="BU35" s="151">
        <f t="shared" si="185"/>
        <v>1</v>
      </c>
      <c r="BV35" s="151">
        <f t="shared" si="186"/>
        <v>1</v>
      </c>
      <c r="BW35" s="157">
        <f t="shared" si="187"/>
        <v>23229375</v>
      </c>
      <c r="BX35" s="153">
        <f t="shared" si="188"/>
        <v>0</v>
      </c>
      <c r="CA35" s="773" t="s">
        <v>459</v>
      </c>
      <c r="CB35" s="774" t="s">
        <v>460</v>
      </c>
      <c r="CC35" s="775" t="s">
        <v>423</v>
      </c>
      <c r="CD35" s="799">
        <v>1</v>
      </c>
      <c r="CE35" s="777">
        <v>16789204</v>
      </c>
      <c r="CF35" s="778">
        <v>16789204</v>
      </c>
      <c r="CG35" s="839">
        <v>0.28999999999999998</v>
      </c>
      <c r="CH35" s="88">
        <f t="shared" ref="CH35:CH42" si="859">IF(EXACT(VLOOKUP(CA35,OFERTA_0,2,FALSE),CB35),1,0)</f>
        <v>0</v>
      </c>
      <c r="CI35" s="88">
        <f t="shared" ref="CI35:CI42" si="860">IF(EXACT(VLOOKUP(CA35,OFERTA_0,3,FALSE),CC35),1,0)</f>
        <v>1</v>
      </c>
      <c r="CJ35" s="151">
        <f t="shared" ref="CJ35:CJ42" si="861">IF(EXACT(VLOOKUP(CA35,OFERTA_0,4,FALSE),CD35),1,0)</f>
        <v>1</v>
      </c>
      <c r="CK35" s="151">
        <f t="shared" si="189"/>
        <v>1</v>
      </c>
      <c r="CL35" s="151">
        <f t="shared" si="190"/>
        <v>1</v>
      </c>
      <c r="CM35" s="151">
        <f t="shared" si="191"/>
        <v>0</v>
      </c>
      <c r="CN35" s="157">
        <f t="shared" si="192"/>
        <v>16789204</v>
      </c>
      <c r="CO35" s="153">
        <f t="shared" si="193"/>
        <v>0</v>
      </c>
      <c r="CR35" s="288"/>
      <c r="CS35" s="293"/>
      <c r="CT35" s="295"/>
      <c r="CU35" s="295"/>
      <c r="CV35" s="765"/>
      <c r="CW35" s="766"/>
      <c r="CX35" s="838" t="e">
        <f>CX34/CW50</f>
        <v>#DIV/0!</v>
      </c>
      <c r="CY35" s="88" t="e">
        <f t="shared" ref="CY35:CY41" si="862">IF(EXACT(VLOOKUP(CR35,OFERTA_0,2,FALSE),CS35),1,0)</f>
        <v>#N/A</v>
      </c>
      <c r="CZ35" s="88" t="e">
        <f t="shared" ref="CZ35:CZ41" si="863">IF(EXACT(VLOOKUP(CR35,OFERTA_0,3,FALSE),CT35),1,0)</f>
        <v>#N/A</v>
      </c>
      <c r="DA35" s="151" t="e">
        <f t="shared" ref="DA35:DA41" si="864">IF(EXACT(VLOOKUP(CR35,OFERTA_0,4,FALSE),CU35),1,0)</f>
        <v>#N/A</v>
      </c>
      <c r="DB35" s="151">
        <f t="shared" ref="DB35:DB41" si="865">IF(CV35=0,0,1)</f>
        <v>0</v>
      </c>
      <c r="DC35" s="151">
        <f t="shared" ref="DC35:DC41" si="866">IF(CW35=0,0,1)</f>
        <v>0</v>
      </c>
      <c r="DD35" s="151" t="e">
        <f t="shared" ref="DD35:DD41" si="867">PRODUCT(CY35:DC35)</f>
        <v>#N/A</v>
      </c>
      <c r="DE35" s="157">
        <f t="shared" ref="DE35:DE49" si="868">ROUND(CW35,0)</f>
        <v>0</v>
      </c>
      <c r="DF35" s="153">
        <f t="shared" ref="DF35:DF49" si="869">CW35-DE35</f>
        <v>0</v>
      </c>
      <c r="DI35" s="288"/>
      <c r="DJ35" s="293"/>
      <c r="DK35" s="295"/>
      <c r="DL35" s="295"/>
      <c r="DM35" s="765"/>
      <c r="DN35" s="766"/>
      <c r="DO35" s="838" t="e">
        <f>DO34/DN50</f>
        <v>#DIV/0!</v>
      </c>
      <c r="DP35" s="88" t="e">
        <f t="shared" ref="DP35:DP41" si="870">IF(EXACT(VLOOKUP(DI35,OFERTA_0,2,FALSE),DJ35),1,0)</f>
        <v>#N/A</v>
      </c>
      <c r="DQ35" s="88" t="e">
        <f t="shared" ref="DQ35:DQ41" si="871">IF(EXACT(VLOOKUP(DI35,OFERTA_0,3,FALSE),DK35),1,0)</f>
        <v>#N/A</v>
      </c>
      <c r="DR35" s="151" t="e">
        <f t="shared" ref="DR35:DR41" si="872">IF(EXACT(VLOOKUP(DI35,OFERTA_0,4,FALSE),DL35),1,0)</f>
        <v>#N/A</v>
      </c>
      <c r="DS35" s="151">
        <f t="shared" ref="DS35:DS41" si="873">IF(DM35=0,0,1)</f>
        <v>0</v>
      </c>
      <c r="DT35" s="151">
        <f t="shared" ref="DT35:DT41" si="874">IF(DN35=0,0,1)</f>
        <v>0</v>
      </c>
      <c r="DU35" s="151" t="e">
        <f t="shared" ref="DU35:DU41" si="875">PRODUCT(DP35:DT35)</f>
        <v>#N/A</v>
      </c>
      <c r="DV35" s="157">
        <f t="shared" ref="DV35:DV49" si="876">ROUND(DN35,0)</f>
        <v>0</v>
      </c>
      <c r="DW35" s="153">
        <f t="shared" ref="DW35:DW49" si="877">DN35-DV35</f>
        <v>0</v>
      </c>
      <c r="DZ35" s="288"/>
      <c r="EA35" s="293"/>
      <c r="EB35" s="295"/>
      <c r="EC35" s="295"/>
      <c r="ED35" s="765"/>
      <c r="EE35" s="766"/>
      <c r="EF35" s="838" t="e">
        <f>EF34/EE50</f>
        <v>#DIV/0!</v>
      </c>
      <c r="EG35" s="88" t="e">
        <f t="shared" ref="EG35:EG41" si="878">IF(EXACT(VLOOKUP(DZ35,OFERTA_0,2,FALSE),EA35),1,0)</f>
        <v>#N/A</v>
      </c>
      <c r="EH35" s="88" t="e">
        <f t="shared" ref="EH35:EH41" si="879">IF(EXACT(VLOOKUP(DZ35,OFERTA_0,3,FALSE),EB35),1,0)</f>
        <v>#N/A</v>
      </c>
      <c r="EI35" s="151" t="e">
        <f t="shared" ref="EI35:EI41" si="880">IF(EXACT(VLOOKUP(DZ35,OFERTA_0,4,FALSE),EC35),1,0)</f>
        <v>#N/A</v>
      </c>
      <c r="EJ35" s="151">
        <f t="shared" ref="EJ35:EJ41" si="881">IF(ED35=0,0,1)</f>
        <v>0</v>
      </c>
      <c r="EK35" s="151">
        <f t="shared" ref="EK35:EK41" si="882">IF(EE35=0,0,1)</f>
        <v>0</v>
      </c>
      <c r="EL35" s="151" t="e">
        <f t="shared" ref="EL35:EL41" si="883">PRODUCT(EG35:EK35)</f>
        <v>#N/A</v>
      </c>
      <c r="EM35" s="157">
        <f t="shared" ref="EM35:EM49" si="884">ROUND(EE35,0)</f>
        <v>0</v>
      </c>
      <c r="EN35" s="153">
        <f t="shared" ref="EN35:EN49" si="885">EE35-EM35</f>
        <v>0</v>
      </c>
      <c r="EQ35" s="288"/>
      <c r="ER35" s="293"/>
      <c r="ES35" s="295"/>
      <c r="ET35" s="295"/>
      <c r="EU35" s="765"/>
      <c r="EV35" s="766"/>
      <c r="EW35" s="838" t="e">
        <f>EW34/EV50</f>
        <v>#DIV/0!</v>
      </c>
      <c r="EX35" s="88" t="e">
        <f t="shared" ref="EX35:EX41" si="886">IF(EXACT(VLOOKUP(EQ35,OFERTA_0,2,FALSE),ER35),1,0)</f>
        <v>#N/A</v>
      </c>
      <c r="EY35" s="88" t="e">
        <f t="shared" ref="EY35:EY41" si="887">IF(EXACT(VLOOKUP(EQ35,OFERTA_0,3,FALSE),ES35),1,0)</f>
        <v>#N/A</v>
      </c>
      <c r="EZ35" s="151" t="e">
        <f t="shared" ref="EZ35:EZ41" si="888">IF(EXACT(VLOOKUP(EQ35,OFERTA_0,4,FALSE),ET35),1,0)</f>
        <v>#N/A</v>
      </c>
      <c r="FA35" s="151">
        <f t="shared" ref="FA35:FA41" si="889">IF(EU35=0,0,1)</f>
        <v>0</v>
      </c>
      <c r="FB35" s="151">
        <f t="shared" ref="FB35:FB41" si="890">IF(EV35=0,0,1)</f>
        <v>0</v>
      </c>
      <c r="FC35" s="151" t="e">
        <f t="shared" ref="FC35:FC41" si="891">PRODUCT(EX35:FB35)</f>
        <v>#N/A</v>
      </c>
      <c r="FD35" s="157">
        <f t="shared" ref="FD35:FD49" si="892">ROUND(EV35,0)</f>
        <v>0</v>
      </c>
      <c r="FE35" s="153">
        <f t="shared" ref="FE35:FE49" si="893">EV35-FD35</f>
        <v>0</v>
      </c>
      <c r="FH35" s="288"/>
      <c r="FI35" s="293"/>
      <c r="FJ35" s="295"/>
      <c r="FK35" s="295"/>
      <c r="FL35" s="765"/>
      <c r="FM35" s="766"/>
      <c r="FN35" s="838" t="e">
        <f>FN34/FM50</f>
        <v>#DIV/0!</v>
      </c>
      <c r="FO35" s="88" t="e">
        <f t="shared" ref="FO35:FO41" si="894">IF(EXACT(VLOOKUP(FH35,OFERTA_0,2,FALSE),FI35),1,0)</f>
        <v>#N/A</v>
      </c>
      <c r="FP35" s="88" t="e">
        <f t="shared" ref="FP35:FP41" si="895">IF(EXACT(VLOOKUP(FH35,OFERTA_0,3,FALSE),FJ35),1,0)</f>
        <v>#N/A</v>
      </c>
      <c r="FQ35" s="151" t="e">
        <f t="shared" ref="FQ35:FQ41" si="896">IF(EXACT(VLOOKUP(FH35,OFERTA_0,4,FALSE),FK35),1,0)</f>
        <v>#N/A</v>
      </c>
      <c r="FR35" s="151">
        <f t="shared" ref="FR35:FR41" si="897">IF(FL35=0,0,1)</f>
        <v>0</v>
      </c>
      <c r="FS35" s="151">
        <f t="shared" ref="FS35:FS41" si="898">IF(FM35=0,0,1)</f>
        <v>0</v>
      </c>
      <c r="FT35" s="151" t="e">
        <f t="shared" ref="FT35:FT41" si="899">PRODUCT(FO35:FS35)</f>
        <v>#N/A</v>
      </c>
      <c r="FU35" s="157">
        <f t="shared" ref="FU35:FU49" si="900">ROUND(FM35,0)</f>
        <v>0</v>
      </c>
      <c r="FV35" s="153">
        <f t="shared" ref="FV35:FV49" si="901">FM35-FU35</f>
        <v>0</v>
      </c>
      <c r="FY35" s="288"/>
      <c r="FZ35" s="293"/>
      <c r="GA35" s="295"/>
      <c r="GB35" s="295"/>
      <c r="GC35" s="765"/>
      <c r="GD35" s="766"/>
      <c r="GE35" s="838" t="e">
        <f>GE34/GD50</f>
        <v>#DIV/0!</v>
      </c>
      <c r="GF35" s="88" t="e">
        <f t="shared" ref="GF35:GF41" si="902">IF(EXACT(VLOOKUP(FY35,OFERTA_0,2,FALSE),FZ35),1,0)</f>
        <v>#N/A</v>
      </c>
      <c r="GG35" s="88" t="e">
        <f t="shared" ref="GG35:GG41" si="903">IF(EXACT(VLOOKUP(FY35,OFERTA_0,3,FALSE),GA35),1,0)</f>
        <v>#N/A</v>
      </c>
      <c r="GH35" s="151" t="e">
        <f t="shared" ref="GH35:GH41" si="904">IF(EXACT(VLOOKUP(FY35,OFERTA_0,4,FALSE),GB35),1,0)</f>
        <v>#N/A</v>
      </c>
      <c r="GI35" s="151">
        <f t="shared" ref="GI35:GI41" si="905">IF(GC35=0,0,1)</f>
        <v>0</v>
      </c>
      <c r="GJ35" s="151">
        <f t="shared" ref="GJ35:GJ41" si="906">IF(GD35=0,0,1)</f>
        <v>0</v>
      </c>
      <c r="GK35" s="151" t="e">
        <f t="shared" ref="GK35:GK41" si="907">PRODUCT(GF35:GJ35)</f>
        <v>#N/A</v>
      </c>
      <c r="GL35" s="157">
        <f t="shared" ref="GL35:GL49" si="908">ROUND(GD35,0)</f>
        <v>0</v>
      </c>
      <c r="GM35" s="153">
        <f t="shared" ref="GM35:GM49" si="909">GD35-GL35</f>
        <v>0</v>
      </c>
      <c r="GP35" s="288"/>
      <c r="GQ35" s="293"/>
      <c r="GR35" s="295"/>
      <c r="GS35" s="295"/>
      <c r="GT35" s="765"/>
      <c r="GU35" s="766"/>
      <c r="GV35" s="838" t="e">
        <f>GV34/GU50</f>
        <v>#DIV/0!</v>
      </c>
      <c r="GW35" s="88" t="e">
        <f t="shared" ref="GW35:GW41" si="910">IF(EXACT(VLOOKUP(GP35,OFERTA_0,2,FALSE),GQ35),1,0)</f>
        <v>#N/A</v>
      </c>
      <c r="GX35" s="88" t="e">
        <f t="shared" ref="GX35:GX41" si="911">IF(EXACT(VLOOKUP(GP35,OFERTA_0,3,FALSE),GR35),1,0)</f>
        <v>#N/A</v>
      </c>
      <c r="GY35" s="151" t="e">
        <f t="shared" ref="GY35:GY41" si="912">IF(EXACT(VLOOKUP(GP35,OFERTA_0,4,FALSE),GS35),1,0)</f>
        <v>#N/A</v>
      </c>
      <c r="GZ35" s="151">
        <f t="shared" ref="GZ35:GZ41" si="913">IF(GT35=0,0,1)</f>
        <v>0</v>
      </c>
      <c r="HA35" s="151">
        <f t="shared" ref="HA35:HA41" si="914">IF(GU35=0,0,1)</f>
        <v>0</v>
      </c>
      <c r="HB35" s="151" t="e">
        <f t="shared" ref="HB35:HB41" si="915">PRODUCT(GW35:HA35)</f>
        <v>#N/A</v>
      </c>
      <c r="HC35" s="157">
        <f t="shared" ref="HC35:HC49" si="916">ROUND(GU35,0)</f>
        <v>0</v>
      </c>
      <c r="HD35" s="153">
        <f t="shared" ref="HD35:HD49" si="917">GU35-HC35</f>
        <v>0</v>
      </c>
      <c r="HG35" s="288"/>
      <c r="HH35" s="293"/>
      <c r="HI35" s="295"/>
      <c r="HJ35" s="295"/>
      <c r="HK35" s="765"/>
      <c r="HL35" s="766"/>
      <c r="HM35" s="838" t="e">
        <f>HM34/HL50</f>
        <v>#DIV/0!</v>
      </c>
      <c r="HN35" s="88" t="e">
        <f t="shared" ref="HN35:HN41" si="918">IF(EXACT(VLOOKUP(HG35,OFERTA_0,2,FALSE),HH35),1,0)</f>
        <v>#N/A</v>
      </c>
      <c r="HO35" s="88" t="e">
        <f t="shared" ref="HO35:HO41" si="919">IF(EXACT(VLOOKUP(HG35,OFERTA_0,3,FALSE),HI35),1,0)</f>
        <v>#N/A</v>
      </c>
      <c r="HP35" s="151" t="e">
        <f t="shared" ref="HP35:HP41" si="920">IF(EXACT(VLOOKUP(HG35,OFERTA_0,4,FALSE),HJ35),1,0)</f>
        <v>#N/A</v>
      </c>
      <c r="HQ35" s="151">
        <f t="shared" ref="HQ35:HQ41" si="921">IF(HK35=0,0,1)</f>
        <v>0</v>
      </c>
      <c r="HR35" s="151">
        <f t="shared" ref="HR35:HR41" si="922">IF(HL35=0,0,1)</f>
        <v>0</v>
      </c>
      <c r="HS35" s="151" t="e">
        <f t="shared" ref="HS35:HS41" si="923">PRODUCT(HN35:HR35)</f>
        <v>#N/A</v>
      </c>
      <c r="HT35" s="157">
        <f t="shared" ref="HT35:HT49" si="924">ROUND(HL35,0)</f>
        <v>0</v>
      </c>
      <c r="HU35" s="153">
        <f t="shared" ref="HU35:HU49" si="925">HL35-HT35</f>
        <v>0</v>
      </c>
      <c r="HX35" s="288"/>
      <c r="HY35" s="293"/>
      <c r="HZ35" s="295"/>
      <c r="IA35" s="295"/>
      <c r="IB35" s="765"/>
      <c r="IC35" s="766"/>
      <c r="ID35" s="838" t="e">
        <f>ID34/IC50</f>
        <v>#DIV/0!</v>
      </c>
      <c r="IE35" s="88" t="e">
        <f t="shared" ref="IE35:IE41" si="926">IF(EXACT(VLOOKUP(HX35,OFERTA_0,2,FALSE),HY35),1,0)</f>
        <v>#N/A</v>
      </c>
      <c r="IF35" s="88" t="e">
        <f t="shared" ref="IF35:IF41" si="927">IF(EXACT(VLOOKUP(HX35,OFERTA_0,3,FALSE),HZ35),1,0)</f>
        <v>#N/A</v>
      </c>
      <c r="IG35" s="151" t="e">
        <f t="shared" ref="IG35:IG41" si="928">IF(EXACT(VLOOKUP(HX35,OFERTA_0,4,FALSE),IA35),1,0)</f>
        <v>#N/A</v>
      </c>
      <c r="IH35" s="151">
        <f t="shared" ref="IH35:IH41" si="929">IF(IB35=0,0,1)</f>
        <v>0</v>
      </c>
      <c r="II35" s="151">
        <f t="shared" ref="II35:II41" si="930">IF(IC35=0,0,1)</f>
        <v>0</v>
      </c>
      <c r="IJ35" s="151" t="e">
        <f t="shared" ref="IJ35:IJ41" si="931">PRODUCT(IE35:II35)</f>
        <v>#N/A</v>
      </c>
      <c r="IK35" s="157">
        <f t="shared" ref="IK35:IK49" si="932">ROUND(IC35,0)</f>
        <v>0</v>
      </c>
      <c r="IL35" s="153">
        <f t="shared" ref="IL35:IL49" si="933">IC35-IK35</f>
        <v>0</v>
      </c>
      <c r="IO35" s="288"/>
      <c r="IP35" s="293"/>
      <c r="IQ35" s="295"/>
      <c r="IR35" s="295"/>
      <c r="IS35" s="765"/>
      <c r="IT35" s="766"/>
      <c r="IU35" s="838" t="e">
        <f>IU34/IT50</f>
        <v>#DIV/0!</v>
      </c>
      <c r="IV35" s="88" t="e">
        <f t="shared" ref="IV35:IV41" si="934">IF(EXACT(VLOOKUP(IO35,OFERTA_0,2,FALSE),IP35),1,0)</f>
        <v>#N/A</v>
      </c>
      <c r="IW35" s="88" t="e">
        <f t="shared" ref="IW35:IW41" si="935">IF(EXACT(VLOOKUP(IO35,OFERTA_0,3,FALSE),IQ35),1,0)</f>
        <v>#N/A</v>
      </c>
      <c r="IX35" s="151" t="e">
        <f t="shared" ref="IX35:IX41" si="936">IF(EXACT(VLOOKUP(IO35,OFERTA_0,4,FALSE),IR35),1,0)</f>
        <v>#N/A</v>
      </c>
      <c r="IY35" s="151">
        <f t="shared" ref="IY35:IY41" si="937">IF(IS35=0,0,1)</f>
        <v>0</v>
      </c>
      <c r="IZ35" s="151">
        <f t="shared" ref="IZ35:IZ41" si="938">IF(IT35=0,0,1)</f>
        <v>0</v>
      </c>
      <c r="JA35" s="151" t="e">
        <f t="shared" ref="JA35:JA41" si="939">PRODUCT(IV35:IZ35)</f>
        <v>#N/A</v>
      </c>
      <c r="JB35" s="157">
        <f t="shared" ref="JB35:JB49" si="940">ROUND(IT35,0)</f>
        <v>0</v>
      </c>
      <c r="JC35" s="153">
        <f t="shared" ref="JC35:JC49" si="941">IT35-JB35</f>
        <v>0</v>
      </c>
      <c r="JF35" s="288"/>
      <c r="JG35" s="293"/>
      <c r="JH35" s="295"/>
      <c r="JI35" s="295"/>
      <c r="JJ35" s="765"/>
      <c r="JK35" s="766"/>
      <c r="JL35" s="838" t="e">
        <f>JL34/JK50</f>
        <v>#DIV/0!</v>
      </c>
      <c r="JM35" s="88" t="e">
        <f t="shared" ref="JM35:JM41" si="942">IF(EXACT(VLOOKUP(JF35,OFERTA_0,2,FALSE),JG35),1,0)</f>
        <v>#N/A</v>
      </c>
      <c r="JN35" s="88" t="e">
        <f t="shared" ref="JN35:JN41" si="943">IF(EXACT(VLOOKUP(JF35,OFERTA_0,3,FALSE),JH35),1,0)</f>
        <v>#N/A</v>
      </c>
      <c r="JO35" s="151" t="e">
        <f t="shared" ref="JO35:JO41" si="944">IF(EXACT(VLOOKUP(JF35,OFERTA_0,4,FALSE),JI35),1,0)</f>
        <v>#N/A</v>
      </c>
      <c r="JP35" s="151">
        <f t="shared" ref="JP35:JP41" si="945">IF(JJ35=0,0,1)</f>
        <v>0</v>
      </c>
      <c r="JQ35" s="151">
        <f t="shared" ref="JQ35:JQ41" si="946">IF(JK35=0,0,1)</f>
        <v>0</v>
      </c>
      <c r="JR35" s="151" t="e">
        <f t="shared" ref="JR35:JR41" si="947">PRODUCT(JM35:JQ35)</f>
        <v>#N/A</v>
      </c>
      <c r="JS35" s="157">
        <f t="shared" ref="JS35:JS49" si="948">ROUND(JK35,0)</f>
        <v>0</v>
      </c>
      <c r="JT35" s="153">
        <f t="shared" ref="JT35:JT49" si="949">JK35-JS35</f>
        <v>0</v>
      </c>
      <c r="JW35" s="288"/>
      <c r="JX35" s="293"/>
      <c r="JY35" s="295"/>
      <c r="JZ35" s="295"/>
      <c r="KA35" s="765"/>
      <c r="KB35" s="766"/>
      <c r="KC35" s="838" t="e">
        <f>KC34/KB50</f>
        <v>#DIV/0!</v>
      </c>
      <c r="KD35" s="88" t="e">
        <f t="shared" ref="KD35:KD41" si="950">IF(EXACT(VLOOKUP(JW35,OFERTA_0,2,FALSE),JX35),1,0)</f>
        <v>#N/A</v>
      </c>
      <c r="KE35" s="88" t="e">
        <f t="shared" ref="KE35:KE41" si="951">IF(EXACT(VLOOKUP(JW35,OFERTA_0,3,FALSE),JY35),1,0)</f>
        <v>#N/A</v>
      </c>
      <c r="KF35" s="151" t="e">
        <f t="shared" ref="KF35:KF41" si="952">IF(EXACT(VLOOKUP(JW35,OFERTA_0,4,FALSE),JZ35),1,0)</f>
        <v>#N/A</v>
      </c>
      <c r="KG35" s="151">
        <f t="shared" ref="KG35:KG41" si="953">IF(KA35=0,0,1)</f>
        <v>0</v>
      </c>
      <c r="KH35" s="151">
        <f t="shared" ref="KH35:KH41" si="954">IF(KB35=0,0,1)</f>
        <v>0</v>
      </c>
      <c r="KI35" s="151" t="e">
        <f t="shared" ref="KI35:KI41" si="955">PRODUCT(KD35:KH35)</f>
        <v>#N/A</v>
      </c>
      <c r="KJ35" s="157">
        <f t="shared" ref="KJ35:KJ49" si="956">ROUND(KB35,0)</f>
        <v>0</v>
      </c>
      <c r="KK35" s="153">
        <f t="shared" ref="KK35:KK49" si="957">KB35-KJ35</f>
        <v>0</v>
      </c>
      <c r="KN35" s="288"/>
      <c r="KO35" s="293"/>
      <c r="KP35" s="295"/>
      <c r="KQ35" s="295"/>
      <c r="KR35" s="765"/>
      <c r="KS35" s="766"/>
      <c r="KT35" s="838" t="e">
        <f>KT34/KS50</f>
        <v>#DIV/0!</v>
      </c>
      <c r="KU35" s="88" t="e">
        <f t="shared" ref="KU35:KU41" si="958">IF(EXACT(VLOOKUP(KN35,OFERTA_0,2,FALSE),KO35),1,0)</f>
        <v>#N/A</v>
      </c>
      <c r="KV35" s="88" t="e">
        <f t="shared" ref="KV35:KV41" si="959">IF(EXACT(VLOOKUP(KN35,OFERTA_0,3,FALSE),KP35),1,0)</f>
        <v>#N/A</v>
      </c>
      <c r="KW35" s="151" t="e">
        <f t="shared" ref="KW35:KW41" si="960">IF(EXACT(VLOOKUP(KN35,OFERTA_0,4,FALSE),KQ35),1,0)</f>
        <v>#N/A</v>
      </c>
      <c r="KX35" s="151">
        <f t="shared" ref="KX35:KX41" si="961">IF(KR35=0,0,1)</f>
        <v>0</v>
      </c>
      <c r="KY35" s="151">
        <f t="shared" ref="KY35:KY41" si="962">IF(KS35=0,0,1)</f>
        <v>0</v>
      </c>
      <c r="KZ35" s="151" t="e">
        <f t="shared" ref="KZ35:KZ41" si="963">PRODUCT(KU35:KY35)</f>
        <v>#N/A</v>
      </c>
      <c r="LA35" s="157">
        <f t="shared" ref="LA35:LA49" si="964">ROUND(KS35,0)</f>
        <v>0</v>
      </c>
      <c r="LB35" s="153">
        <f t="shared" ref="LB35:LB49" si="965">KS35-LA35</f>
        <v>0</v>
      </c>
      <c r="LE35" s="288"/>
      <c r="LF35" s="293"/>
      <c r="LG35" s="295"/>
      <c r="LH35" s="295"/>
      <c r="LI35" s="765"/>
      <c r="LJ35" s="766"/>
      <c r="LK35" s="838" t="e">
        <f>LK34/LJ50</f>
        <v>#DIV/0!</v>
      </c>
      <c r="LL35" s="88" t="e">
        <f t="shared" ref="LL35:LL41" si="966">IF(EXACT(VLOOKUP(LE35,OFERTA_0,2,FALSE),LF35),1,0)</f>
        <v>#N/A</v>
      </c>
      <c r="LM35" s="88" t="e">
        <f t="shared" ref="LM35:LM41" si="967">IF(EXACT(VLOOKUP(LE35,OFERTA_0,3,FALSE),LG35),1,0)</f>
        <v>#N/A</v>
      </c>
      <c r="LN35" s="151" t="e">
        <f t="shared" ref="LN35:LN41" si="968">IF(EXACT(VLOOKUP(LE35,OFERTA_0,4,FALSE),LH35),1,0)</f>
        <v>#N/A</v>
      </c>
      <c r="LO35" s="151">
        <f t="shared" ref="LO35:LO41" si="969">IF(LI35=0,0,1)</f>
        <v>0</v>
      </c>
      <c r="LP35" s="151">
        <f t="shared" ref="LP35:LP41" si="970">IF(LJ35=0,0,1)</f>
        <v>0</v>
      </c>
      <c r="LQ35" s="151" t="e">
        <f t="shared" ref="LQ35:LQ41" si="971">PRODUCT(LL35:LP35)</f>
        <v>#N/A</v>
      </c>
      <c r="LR35" s="157">
        <f t="shared" ref="LR35:LR49" si="972">ROUND(LJ35,0)</f>
        <v>0</v>
      </c>
      <c r="LS35" s="153">
        <f t="shared" ref="LS35:LS49" si="973">LJ35-LR35</f>
        <v>0</v>
      </c>
      <c r="LV35" s="288"/>
      <c r="LW35" s="293"/>
      <c r="LX35" s="295"/>
      <c r="LY35" s="295"/>
      <c r="LZ35" s="765"/>
      <c r="MA35" s="766"/>
      <c r="MB35" s="838" t="e">
        <f>MB34/MA50</f>
        <v>#DIV/0!</v>
      </c>
      <c r="MC35" s="88" t="e">
        <f t="shared" ref="MC35:MC41" si="974">IF(EXACT(VLOOKUP(LV35,OFERTA_0,2,FALSE),LW35),1,0)</f>
        <v>#N/A</v>
      </c>
      <c r="MD35" s="88" t="e">
        <f t="shared" ref="MD35:MD41" si="975">IF(EXACT(VLOOKUP(LV35,OFERTA_0,3,FALSE),LX35),1,0)</f>
        <v>#N/A</v>
      </c>
      <c r="ME35" s="151" t="e">
        <f t="shared" ref="ME35:ME41" si="976">IF(EXACT(VLOOKUP(LV35,OFERTA_0,4,FALSE),LY35),1,0)</f>
        <v>#N/A</v>
      </c>
      <c r="MF35" s="151">
        <f t="shared" ref="MF35:MF41" si="977">IF(LZ35=0,0,1)</f>
        <v>0</v>
      </c>
      <c r="MG35" s="151">
        <f t="shared" ref="MG35:MG41" si="978">IF(MA35=0,0,1)</f>
        <v>0</v>
      </c>
      <c r="MH35" s="151" t="e">
        <f t="shared" ref="MH35:MH41" si="979">PRODUCT(MC35:MG35)</f>
        <v>#N/A</v>
      </c>
      <c r="MI35" s="157">
        <f t="shared" ref="MI35:MI49" si="980">ROUND(MA35,0)</f>
        <v>0</v>
      </c>
      <c r="MJ35" s="153">
        <f t="shared" ref="MJ35:MJ49" si="981">MA35-MI35</f>
        <v>0</v>
      </c>
      <c r="MM35" s="840"/>
      <c r="MN35" s="804"/>
      <c r="MO35" s="840"/>
      <c r="MP35" s="827"/>
      <c r="MQ35" s="828"/>
      <c r="MR35" s="784"/>
      <c r="MS35" s="784"/>
      <c r="MT35" s="88" t="e">
        <f t="shared" ref="MT35:MT49" si="982">IF(EXACT(VLOOKUP(MM35,OFERTA_0,2,FALSE),MN35),1,0)</f>
        <v>#N/A</v>
      </c>
      <c r="MU35" s="88" t="e">
        <f t="shared" ref="MU35:MU49" si="983">IF(EXACT(VLOOKUP(MM35,OFERTA_0,3,FALSE),MO35),1,0)</f>
        <v>#N/A</v>
      </c>
      <c r="MV35" s="151" t="e">
        <f t="shared" ref="MV35:MV49" si="984">IF(EXACT(VLOOKUP(MM35,OFERTA_0,4,FALSE),MP35),1,0)</f>
        <v>#N/A</v>
      </c>
      <c r="MW35" s="151">
        <f t="shared" ref="MW35:MW49" si="985">IF(MQ35=0,0,1)</f>
        <v>0</v>
      </c>
      <c r="MX35" s="151">
        <f t="shared" ref="MX35:MX49" si="986">IF(MR35=0,0,1)</f>
        <v>0</v>
      </c>
      <c r="MY35" s="151" t="e">
        <f t="shared" ref="MY35:MY49" si="987">PRODUCT(MT35:MX35)</f>
        <v>#N/A</v>
      </c>
      <c r="MZ35" s="157">
        <f t="shared" ref="MZ35:MZ49" si="988">ROUND(MR35,0)</f>
        <v>0</v>
      </c>
      <c r="NA35" s="153">
        <f t="shared" ref="NA35:NA49" si="989">MR35-MZ35</f>
        <v>0</v>
      </c>
      <c r="ND35" s="840"/>
      <c r="NE35" s="804"/>
      <c r="NF35" s="840"/>
      <c r="NG35" s="827"/>
      <c r="NH35" s="828"/>
      <c r="NI35" s="784"/>
      <c r="NJ35" s="784"/>
      <c r="NK35" s="88" t="e">
        <f t="shared" ref="NK35:NK49" si="990">IF(EXACT(VLOOKUP(ND35,OFERTA_0,2,FALSE),NE35),1,0)</f>
        <v>#N/A</v>
      </c>
      <c r="NL35" s="88" t="e">
        <f t="shared" ref="NL35:NL49" si="991">IF(EXACT(VLOOKUP(ND35,OFERTA_0,3,FALSE),NF35),1,0)</f>
        <v>#N/A</v>
      </c>
      <c r="NM35" s="151" t="e">
        <f t="shared" ref="NM35:NM49" si="992">IF(EXACT(VLOOKUP(ND35,OFERTA_0,4,FALSE),NG35),1,0)</f>
        <v>#N/A</v>
      </c>
      <c r="NN35" s="151">
        <f t="shared" ref="NN35:NN49" si="993">IF(NH35=0,0,1)</f>
        <v>0</v>
      </c>
      <c r="NO35" s="151">
        <f t="shared" ref="NO35:NO49" si="994">IF(NI35=0,0,1)</f>
        <v>0</v>
      </c>
      <c r="NP35" s="151" t="e">
        <f t="shared" ref="NP35:NP49" si="995">PRODUCT(NK35:NO35)</f>
        <v>#N/A</v>
      </c>
      <c r="NQ35" s="157">
        <f t="shared" ref="NQ35:NQ49" si="996">ROUND(NI35,0)</f>
        <v>0</v>
      </c>
      <c r="NR35" s="153">
        <f t="shared" ref="NR35:NR49" si="997">NI35-NQ35</f>
        <v>0</v>
      </c>
      <c r="NU35" s="840"/>
      <c r="NV35" s="804"/>
      <c r="NW35" s="840"/>
      <c r="NX35" s="827"/>
      <c r="NY35" s="828"/>
      <c r="NZ35" s="784"/>
      <c r="OA35" s="784"/>
      <c r="OB35" s="88" t="e">
        <f t="shared" ref="OB35:OB49" si="998">IF(EXACT(VLOOKUP(NU35,OFERTA_0,2,FALSE),NV35),1,0)</f>
        <v>#N/A</v>
      </c>
      <c r="OC35" s="88" t="e">
        <f t="shared" ref="OC35:OC49" si="999">IF(EXACT(VLOOKUP(NU35,OFERTA_0,3,FALSE),NW35),1,0)</f>
        <v>#N/A</v>
      </c>
      <c r="OD35" s="151" t="e">
        <f t="shared" ref="OD35:OD49" si="1000">IF(EXACT(VLOOKUP(NU35,OFERTA_0,4,FALSE),NX35),1,0)</f>
        <v>#N/A</v>
      </c>
      <c r="OE35" s="151">
        <f t="shared" ref="OE35:OE49" si="1001">IF(NY35=0,0,1)</f>
        <v>0</v>
      </c>
      <c r="OF35" s="151">
        <f t="shared" ref="OF35:OF49" si="1002">IF(NZ35=0,0,1)</f>
        <v>0</v>
      </c>
      <c r="OG35" s="151" t="e">
        <f t="shared" ref="OG35:OG49" si="1003">PRODUCT(OB35:OF35)</f>
        <v>#N/A</v>
      </c>
      <c r="OH35" s="157">
        <f t="shared" ref="OH35:OH49" si="1004">ROUND(NZ35,0)</f>
        <v>0</v>
      </c>
      <c r="OI35" s="153">
        <f t="shared" ref="OI35:OI49" si="1005">NZ35-OH35</f>
        <v>0</v>
      </c>
      <c r="OL35" s="840"/>
      <c r="OM35" s="804"/>
      <c r="ON35" s="840"/>
      <c r="OO35" s="827"/>
      <c r="OP35" s="828"/>
      <c r="OQ35" s="784"/>
      <c r="OR35" s="784"/>
      <c r="OS35" s="88" t="e">
        <f t="shared" ref="OS35:OS49" si="1006">IF(EXACT(VLOOKUP(OL35,OFERTA_0,2,FALSE),OM35),1,0)</f>
        <v>#N/A</v>
      </c>
      <c r="OT35" s="88" t="e">
        <f t="shared" ref="OT35:OT49" si="1007">IF(EXACT(VLOOKUP(OL35,OFERTA_0,3,FALSE),ON35),1,0)</f>
        <v>#N/A</v>
      </c>
      <c r="OU35" s="151" t="e">
        <f t="shared" ref="OU35:OU49" si="1008">IF(EXACT(VLOOKUP(OL35,OFERTA_0,4,FALSE),OO35),1,0)</f>
        <v>#N/A</v>
      </c>
      <c r="OV35" s="151">
        <f t="shared" ref="OV35:OV49" si="1009">IF(OP35=0,0,1)</f>
        <v>0</v>
      </c>
      <c r="OW35" s="151">
        <f t="shared" ref="OW35:OW49" si="1010">IF(OQ35=0,0,1)</f>
        <v>0</v>
      </c>
      <c r="OX35" s="151" t="e">
        <f t="shared" ref="OX35:OX49" si="1011">PRODUCT(OS35:OW35)</f>
        <v>#N/A</v>
      </c>
      <c r="OY35" s="157">
        <f t="shared" ref="OY35:OY49" si="1012">ROUND(OQ35,0)</f>
        <v>0</v>
      </c>
      <c r="OZ35" s="153">
        <f t="shared" ref="OZ35:OZ49" si="1013">OQ35-OY35</f>
        <v>0</v>
      </c>
      <c r="PC35" s="840"/>
      <c r="PD35" s="804"/>
      <c r="PE35" s="840"/>
      <c r="PF35" s="827"/>
      <c r="PG35" s="828"/>
      <c r="PH35" s="784"/>
      <c r="PI35" s="784"/>
      <c r="PJ35" s="88" t="e">
        <f t="shared" ref="PJ35:PJ49" si="1014">IF(EXACT(VLOOKUP(PC35,OFERTA_0,2,FALSE),PD35),1,0)</f>
        <v>#N/A</v>
      </c>
      <c r="PK35" s="88" t="e">
        <f t="shared" ref="PK35:PK49" si="1015">IF(EXACT(VLOOKUP(PC35,OFERTA_0,3,FALSE),PE35),1,0)</f>
        <v>#N/A</v>
      </c>
      <c r="PL35" s="151" t="e">
        <f t="shared" ref="PL35:PL49" si="1016">IF(EXACT(VLOOKUP(PC35,OFERTA_0,4,FALSE),PF35),1,0)</f>
        <v>#N/A</v>
      </c>
      <c r="PM35" s="151">
        <f t="shared" ref="PM35:PM49" si="1017">IF(PG35=0,0,1)</f>
        <v>0</v>
      </c>
      <c r="PN35" s="151">
        <f t="shared" ref="PN35:PN49" si="1018">IF(PH35=0,0,1)</f>
        <v>0</v>
      </c>
      <c r="PO35" s="151" t="e">
        <f t="shared" ref="PO35:PO49" si="1019">PRODUCT(PJ35:PN35)</f>
        <v>#N/A</v>
      </c>
      <c r="PP35" s="157">
        <f t="shared" ref="PP35:PP49" si="1020">ROUND(PH35,0)</f>
        <v>0</v>
      </c>
      <c r="PQ35" s="153">
        <f t="shared" ref="PQ35:PQ49" si="1021">PH35-PP35</f>
        <v>0</v>
      </c>
      <c r="PT35" s="840"/>
      <c r="PU35" s="804"/>
      <c r="PV35" s="840"/>
      <c r="PW35" s="827"/>
      <c r="PX35" s="828"/>
      <c r="PY35" s="784"/>
      <c r="PZ35" s="784"/>
      <c r="QA35" s="88" t="e">
        <f t="shared" ref="QA35:QA49" si="1022">IF(EXACT(VLOOKUP(PT35,OFERTA_0,2,FALSE),PU35),1,0)</f>
        <v>#N/A</v>
      </c>
      <c r="QB35" s="88" t="e">
        <f t="shared" ref="QB35:QB49" si="1023">IF(EXACT(VLOOKUP(PT35,OFERTA_0,3,FALSE),PV35),1,0)</f>
        <v>#N/A</v>
      </c>
      <c r="QC35" s="151" t="e">
        <f t="shared" ref="QC35:QC49" si="1024">IF(EXACT(VLOOKUP(PT35,OFERTA_0,4,FALSE),PW35),1,0)</f>
        <v>#N/A</v>
      </c>
      <c r="QD35" s="151">
        <f t="shared" ref="QD35:QD49" si="1025">IF(PX35=0,0,1)</f>
        <v>0</v>
      </c>
      <c r="QE35" s="151">
        <f t="shared" ref="QE35:QE49" si="1026">IF(PY35=0,0,1)</f>
        <v>0</v>
      </c>
      <c r="QF35" s="151" t="e">
        <f t="shared" ref="QF35:QF49" si="1027">PRODUCT(QA35:QE35)</f>
        <v>#N/A</v>
      </c>
      <c r="QG35" s="157">
        <f t="shared" ref="QG35:QG49" si="1028">ROUND(PY35,0)</f>
        <v>0</v>
      </c>
      <c r="QH35" s="153">
        <f t="shared" ref="QH35:QH49" si="1029">PY35-QG35</f>
        <v>0</v>
      </c>
      <c r="QK35" s="840"/>
      <c r="QL35" s="804"/>
      <c r="QM35" s="840"/>
      <c r="QN35" s="827"/>
      <c r="QO35" s="828"/>
      <c r="QP35" s="784"/>
      <c r="QQ35" s="784"/>
      <c r="QR35" s="88" t="e">
        <f t="shared" ref="QR35:QR49" si="1030">IF(EXACT(VLOOKUP(QK35,OFERTA_0,2,FALSE),QL35),1,0)</f>
        <v>#N/A</v>
      </c>
      <c r="QS35" s="88" t="e">
        <f t="shared" ref="QS35:QS49" si="1031">IF(EXACT(VLOOKUP(QK35,OFERTA_0,3,FALSE),QM35),1,0)</f>
        <v>#N/A</v>
      </c>
      <c r="QT35" s="151" t="e">
        <f t="shared" ref="QT35:QT49" si="1032">IF(EXACT(VLOOKUP(QK35,OFERTA_0,4,FALSE),QN35),1,0)</f>
        <v>#N/A</v>
      </c>
      <c r="QU35" s="151">
        <f t="shared" ref="QU35:QU49" si="1033">IF(QO35=0,0,1)</f>
        <v>0</v>
      </c>
      <c r="QV35" s="151">
        <f t="shared" ref="QV35:QV49" si="1034">IF(QP35=0,0,1)</f>
        <v>0</v>
      </c>
      <c r="QW35" s="151" t="e">
        <f t="shared" ref="QW35:QW49" si="1035">PRODUCT(QR35:QV35)</f>
        <v>#N/A</v>
      </c>
      <c r="QX35" s="157">
        <f t="shared" ref="QX35:QX49" si="1036">ROUND(QP35,0)</f>
        <v>0</v>
      </c>
      <c r="QY35" s="153">
        <f t="shared" ref="QY35:QY49" si="1037">QP35-QX35</f>
        <v>0</v>
      </c>
      <c r="RB35" s="840"/>
      <c r="RC35" s="804"/>
      <c r="RD35" s="840"/>
      <c r="RE35" s="827"/>
      <c r="RF35" s="828"/>
      <c r="RG35" s="784"/>
      <c r="RH35" s="784"/>
      <c r="RI35" s="88" t="e">
        <f t="shared" ref="RI35:RI49" si="1038">IF(EXACT(VLOOKUP(RB35,OFERTA_0,2,FALSE),RC35),1,0)</f>
        <v>#N/A</v>
      </c>
      <c r="RJ35" s="88" t="e">
        <f t="shared" ref="RJ35:RJ49" si="1039">IF(EXACT(VLOOKUP(RB35,OFERTA_0,3,FALSE),RD35),1,0)</f>
        <v>#N/A</v>
      </c>
      <c r="RK35" s="151" t="e">
        <f t="shared" ref="RK35:RK49" si="1040">IF(EXACT(VLOOKUP(RB35,OFERTA_0,4,FALSE),RE35),1,0)</f>
        <v>#N/A</v>
      </c>
      <c r="RL35" s="151">
        <f t="shared" ref="RL35:RL49" si="1041">IF(RF35=0,0,1)</f>
        <v>0</v>
      </c>
      <c r="RM35" s="151">
        <f t="shared" ref="RM35:RM49" si="1042">IF(RG35=0,0,1)</f>
        <v>0</v>
      </c>
      <c r="RN35" s="151" t="e">
        <f t="shared" ref="RN35:RN49" si="1043">PRODUCT(RI35:RM35)</f>
        <v>#N/A</v>
      </c>
      <c r="RO35" s="157">
        <f t="shared" ref="RO35:RO49" si="1044">ROUND(RG35,0)</f>
        <v>0</v>
      </c>
      <c r="RP35" s="153">
        <f t="shared" ref="RP35:RP49" si="1045">RG35-RO35</f>
        <v>0</v>
      </c>
      <c r="RS35" s="840"/>
      <c r="RT35" s="804"/>
      <c r="RU35" s="840"/>
      <c r="RV35" s="827"/>
      <c r="RW35" s="828"/>
      <c r="RX35" s="784"/>
      <c r="RY35" s="784"/>
      <c r="RZ35" s="88" t="e">
        <f t="shared" ref="RZ35:RZ49" si="1046">IF(EXACT(VLOOKUP(RS35,OFERTA_0,2,FALSE),RT35),1,0)</f>
        <v>#N/A</v>
      </c>
      <c r="SA35" s="88" t="e">
        <f t="shared" ref="SA35:SA49" si="1047">IF(EXACT(VLOOKUP(RS35,OFERTA_0,3,FALSE),RU35),1,0)</f>
        <v>#N/A</v>
      </c>
      <c r="SB35" s="151" t="e">
        <f t="shared" ref="SB35:SB49" si="1048">IF(EXACT(VLOOKUP(RS35,OFERTA_0,4,FALSE),RV35),1,0)</f>
        <v>#N/A</v>
      </c>
      <c r="SC35" s="151">
        <f t="shared" ref="SC35:SC49" si="1049">IF(RW35=0,0,1)</f>
        <v>0</v>
      </c>
      <c r="SD35" s="151">
        <f t="shared" ref="SD35:SD49" si="1050">IF(RX35=0,0,1)</f>
        <v>0</v>
      </c>
      <c r="SE35" s="151" t="e">
        <f t="shared" ref="SE35:SE49" si="1051">PRODUCT(RZ35:SD35)</f>
        <v>#N/A</v>
      </c>
      <c r="SF35" s="157">
        <f t="shared" ref="SF35:SF49" si="1052">ROUND(RX35,0)</f>
        <v>0</v>
      </c>
      <c r="SG35" s="153">
        <f t="shared" ref="SG35:SG49" si="1053">RX35-SF35</f>
        <v>0</v>
      </c>
      <c r="SJ35" s="840"/>
      <c r="SK35" s="804"/>
      <c r="SL35" s="840"/>
      <c r="SM35" s="827"/>
      <c r="SN35" s="828"/>
      <c r="SO35" s="784"/>
      <c r="SP35" s="784"/>
      <c r="SQ35" s="88" t="e">
        <f t="shared" ref="SQ35:SQ49" si="1054">IF(EXACT(VLOOKUP(SJ35,OFERTA_0,2,FALSE),SK35),1,0)</f>
        <v>#N/A</v>
      </c>
      <c r="SR35" s="88" t="e">
        <f t="shared" ref="SR35:SR49" si="1055">IF(EXACT(VLOOKUP(SJ35,OFERTA_0,3,FALSE),SL35),1,0)</f>
        <v>#N/A</v>
      </c>
      <c r="SS35" s="151" t="e">
        <f t="shared" ref="SS35:SS49" si="1056">IF(EXACT(VLOOKUP(SJ35,OFERTA_0,4,FALSE),SM35),1,0)</f>
        <v>#N/A</v>
      </c>
      <c r="ST35" s="151">
        <f t="shared" ref="ST35:ST49" si="1057">IF(SN35=0,0,1)</f>
        <v>0</v>
      </c>
      <c r="SU35" s="151">
        <f t="shared" ref="SU35:SU49" si="1058">IF(SO35=0,0,1)</f>
        <v>0</v>
      </c>
      <c r="SV35" s="151" t="e">
        <f t="shared" ref="SV35:SV49" si="1059">PRODUCT(SQ35:SU35)</f>
        <v>#N/A</v>
      </c>
      <c r="SW35" s="157">
        <f t="shared" ref="SW35:SW49" si="1060">ROUND(SO35,0)</f>
        <v>0</v>
      </c>
      <c r="SX35" s="153">
        <f t="shared" ref="SX35:SX49" si="1061">SO35-SW35</f>
        <v>0</v>
      </c>
    </row>
    <row r="36" spans="2:518" ht="46.5" thickTop="1" thickBot="1">
      <c r="B36" s="288" t="s">
        <v>290</v>
      </c>
      <c r="C36" s="293" t="s">
        <v>323</v>
      </c>
      <c r="D36" s="295" t="s">
        <v>136</v>
      </c>
      <c r="E36" s="295">
        <v>1</v>
      </c>
      <c r="F36" s="765">
        <v>0</v>
      </c>
      <c r="G36" s="766">
        <v>0</v>
      </c>
      <c r="H36" s="841"/>
      <c r="K36" s="288" t="s">
        <v>290</v>
      </c>
      <c r="L36" s="293" t="s">
        <v>323</v>
      </c>
      <c r="M36" s="295" t="s">
        <v>136</v>
      </c>
      <c r="N36" s="295">
        <v>1</v>
      </c>
      <c r="O36" s="765">
        <v>1853000</v>
      </c>
      <c r="P36" s="766">
        <f t="shared" si="843"/>
        <v>1853000</v>
      </c>
      <c r="Q36" s="841"/>
      <c r="R36" s="88">
        <f t="shared" si="844"/>
        <v>1</v>
      </c>
      <c r="S36" s="88">
        <f t="shared" si="845"/>
        <v>1</v>
      </c>
      <c r="T36" s="151">
        <f t="shared" si="846"/>
        <v>1</v>
      </c>
      <c r="U36" s="151">
        <f t="shared" si="169"/>
        <v>1</v>
      </c>
      <c r="V36" s="151">
        <f t="shared" si="170"/>
        <v>1</v>
      </c>
      <c r="W36" s="151">
        <f t="shared" si="171"/>
        <v>1</v>
      </c>
      <c r="X36" s="157">
        <f t="shared" si="172"/>
        <v>1853000</v>
      </c>
      <c r="Y36" s="153">
        <f t="shared" si="173"/>
        <v>0</v>
      </c>
      <c r="Z36" s="101"/>
      <c r="AA36" s="101"/>
      <c r="AB36" s="786" t="s">
        <v>290</v>
      </c>
      <c r="AC36" s="787" t="s">
        <v>323</v>
      </c>
      <c r="AD36" s="788" t="s">
        <v>136</v>
      </c>
      <c r="AE36" s="788">
        <v>1</v>
      </c>
      <c r="AF36" s="789">
        <v>2173585.4</v>
      </c>
      <c r="AG36" s="790">
        <f t="shared" si="847"/>
        <v>2173585.4</v>
      </c>
      <c r="AH36" s="841"/>
      <c r="AI36" s="88">
        <f t="shared" si="848"/>
        <v>1</v>
      </c>
      <c r="AJ36" s="88">
        <f t="shared" si="849"/>
        <v>1</v>
      </c>
      <c r="AK36" s="151">
        <f t="shared" si="850"/>
        <v>1</v>
      </c>
      <c r="AL36" s="151">
        <f t="shared" si="174"/>
        <v>1</v>
      </c>
      <c r="AM36" s="151">
        <f t="shared" si="175"/>
        <v>1</v>
      </c>
      <c r="AN36" s="151">
        <f t="shared" si="176"/>
        <v>1</v>
      </c>
      <c r="AO36" s="157">
        <f t="shared" si="177"/>
        <v>2173585</v>
      </c>
      <c r="AP36" s="153">
        <f t="shared" si="178"/>
        <v>0.39999999990686774</v>
      </c>
      <c r="AQ36" s="101"/>
      <c r="AR36" s="101"/>
      <c r="AS36" s="288" t="s">
        <v>290</v>
      </c>
      <c r="AT36" s="293" t="s">
        <v>323</v>
      </c>
      <c r="AU36" s="295" t="s">
        <v>136</v>
      </c>
      <c r="AV36" s="295">
        <v>1</v>
      </c>
      <c r="AW36" s="765">
        <v>1805944</v>
      </c>
      <c r="AX36" s="766">
        <f t="shared" si="851"/>
        <v>1805944</v>
      </c>
      <c r="AY36" s="841"/>
      <c r="AZ36" s="88">
        <f t="shared" si="852"/>
        <v>1</v>
      </c>
      <c r="BA36" s="88">
        <f t="shared" si="853"/>
        <v>1</v>
      </c>
      <c r="BB36" s="151">
        <f t="shared" si="854"/>
        <v>1</v>
      </c>
      <c r="BC36" s="151">
        <f t="shared" si="179"/>
        <v>1</v>
      </c>
      <c r="BD36" s="151">
        <f t="shared" si="180"/>
        <v>1</v>
      </c>
      <c r="BE36" s="151">
        <f t="shared" si="181"/>
        <v>1</v>
      </c>
      <c r="BF36" s="157">
        <f t="shared" si="182"/>
        <v>1805944</v>
      </c>
      <c r="BG36" s="153">
        <f t="shared" si="183"/>
        <v>0</v>
      </c>
      <c r="BJ36" s="288" t="s">
        <v>290</v>
      </c>
      <c r="BK36" s="293" t="s">
        <v>323</v>
      </c>
      <c r="BL36" s="295" t="s">
        <v>136</v>
      </c>
      <c r="BM36" s="295">
        <v>1</v>
      </c>
      <c r="BN36" s="765">
        <v>1495625</v>
      </c>
      <c r="BO36" s="766">
        <f t="shared" si="855"/>
        <v>1495625</v>
      </c>
      <c r="BP36" s="841"/>
      <c r="BQ36" s="88">
        <f t="shared" si="856"/>
        <v>1</v>
      </c>
      <c r="BR36" s="88">
        <f t="shared" si="857"/>
        <v>1</v>
      </c>
      <c r="BS36" s="151">
        <f t="shared" si="858"/>
        <v>1</v>
      </c>
      <c r="BT36" s="151">
        <f t="shared" si="184"/>
        <v>1</v>
      </c>
      <c r="BU36" s="151">
        <f t="shared" si="185"/>
        <v>1</v>
      </c>
      <c r="BV36" s="151">
        <f t="shared" si="186"/>
        <v>1</v>
      </c>
      <c r="BW36" s="157">
        <f t="shared" si="187"/>
        <v>1495625</v>
      </c>
      <c r="BX36" s="153">
        <f t="shared" si="188"/>
        <v>0</v>
      </c>
      <c r="CA36" s="773" t="s">
        <v>461</v>
      </c>
      <c r="CB36" s="774" t="s">
        <v>462</v>
      </c>
      <c r="CC36" s="775" t="s">
        <v>423</v>
      </c>
      <c r="CD36" s="799">
        <v>1</v>
      </c>
      <c r="CE36" s="777">
        <v>1243764</v>
      </c>
      <c r="CF36" s="778">
        <v>1243764</v>
      </c>
      <c r="CG36" s="842"/>
      <c r="CH36" s="88">
        <f t="shared" si="859"/>
        <v>0</v>
      </c>
      <c r="CI36" s="88">
        <f t="shared" si="860"/>
        <v>1</v>
      </c>
      <c r="CJ36" s="151">
        <f t="shared" si="861"/>
        <v>1</v>
      </c>
      <c r="CK36" s="151">
        <f t="shared" si="189"/>
        <v>1</v>
      </c>
      <c r="CL36" s="151">
        <f t="shared" si="190"/>
        <v>1</v>
      </c>
      <c r="CM36" s="151">
        <f t="shared" si="191"/>
        <v>0</v>
      </c>
      <c r="CN36" s="157">
        <f t="shared" si="192"/>
        <v>1243764</v>
      </c>
      <c r="CO36" s="153">
        <f t="shared" si="193"/>
        <v>0</v>
      </c>
      <c r="CR36" s="288"/>
      <c r="CS36" s="293"/>
      <c r="CT36" s="295"/>
      <c r="CU36" s="295"/>
      <c r="CV36" s="765"/>
      <c r="CW36" s="766"/>
      <c r="CX36" s="841"/>
      <c r="CY36" s="88" t="e">
        <f t="shared" si="862"/>
        <v>#N/A</v>
      </c>
      <c r="CZ36" s="88" t="e">
        <f t="shared" si="863"/>
        <v>#N/A</v>
      </c>
      <c r="DA36" s="151" t="e">
        <f t="shared" si="864"/>
        <v>#N/A</v>
      </c>
      <c r="DB36" s="151">
        <f t="shared" si="865"/>
        <v>0</v>
      </c>
      <c r="DC36" s="151">
        <f t="shared" si="866"/>
        <v>0</v>
      </c>
      <c r="DD36" s="151" t="e">
        <f t="shared" si="867"/>
        <v>#N/A</v>
      </c>
      <c r="DE36" s="157">
        <f t="shared" si="868"/>
        <v>0</v>
      </c>
      <c r="DF36" s="153">
        <f t="shared" si="869"/>
        <v>0</v>
      </c>
      <c r="DI36" s="288"/>
      <c r="DJ36" s="293"/>
      <c r="DK36" s="295"/>
      <c r="DL36" s="295"/>
      <c r="DM36" s="765"/>
      <c r="DN36" s="766"/>
      <c r="DO36" s="841"/>
      <c r="DP36" s="88" t="e">
        <f t="shared" si="870"/>
        <v>#N/A</v>
      </c>
      <c r="DQ36" s="88" t="e">
        <f t="shared" si="871"/>
        <v>#N/A</v>
      </c>
      <c r="DR36" s="151" t="e">
        <f t="shared" si="872"/>
        <v>#N/A</v>
      </c>
      <c r="DS36" s="151">
        <f t="shared" si="873"/>
        <v>0</v>
      </c>
      <c r="DT36" s="151">
        <f t="shared" si="874"/>
        <v>0</v>
      </c>
      <c r="DU36" s="151" t="e">
        <f t="shared" si="875"/>
        <v>#N/A</v>
      </c>
      <c r="DV36" s="157">
        <f t="shared" si="876"/>
        <v>0</v>
      </c>
      <c r="DW36" s="153">
        <f t="shared" si="877"/>
        <v>0</v>
      </c>
      <c r="DZ36" s="288"/>
      <c r="EA36" s="293"/>
      <c r="EB36" s="295"/>
      <c r="EC36" s="295"/>
      <c r="ED36" s="765"/>
      <c r="EE36" s="766"/>
      <c r="EF36" s="841"/>
      <c r="EG36" s="88" t="e">
        <f t="shared" si="878"/>
        <v>#N/A</v>
      </c>
      <c r="EH36" s="88" t="e">
        <f t="shared" si="879"/>
        <v>#N/A</v>
      </c>
      <c r="EI36" s="151" t="e">
        <f t="shared" si="880"/>
        <v>#N/A</v>
      </c>
      <c r="EJ36" s="151">
        <f t="shared" si="881"/>
        <v>0</v>
      </c>
      <c r="EK36" s="151">
        <f t="shared" si="882"/>
        <v>0</v>
      </c>
      <c r="EL36" s="151" t="e">
        <f t="shared" si="883"/>
        <v>#N/A</v>
      </c>
      <c r="EM36" s="157">
        <f t="shared" si="884"/>
        <v>0</v>
      </c>
      <c r="EN36" s="153">
        <f t="shared" si="885"/>
        <v>0</v>
      </c>
      <c r="EQ36" s="288"/>
      <c r="ER36" s="293"/>
      <c r="ES36" s="295"/>
      <c r="ET36" s="295"/>
      <c r="EU36" s="765"/>
      <c r="EV36" s="766"/>
      <c r="EW36" s="841"/>
      <c r="EX36" s="88" t="e">
        <f t="shared" si="886"/>
        <v>#N/A</v>
      </c>
      <c r="EY36" s="88" t="e">
        <f t="shared" si="887"/>
        <v>#N/A</v>
      </c>
      <c r="EZ36" s="151" t="e">
        <f t="shared" si="888"/>
        <v>#N/A</v>
      </c>
      <c r="FA36" s="151">
        <f t="shared" si="889"/>
        <v>0</v>
      </c>
      <c r="FB36" s="151">
        <f t="shared" si="890"/>
        <v>0</v>
      </c>
      <c r="FC36" s="151" t="e">
        <f t="shared" si="891"/>
        <v>#N/A</v>
      </c>
      <c r="FD36" s="157">
        <f t="shared" si="892"/>
        <v>0</v>
      </c>
      <c r="FE36" s="153">
        <f t="shared" si="893"/>
        <v>0</v>
      </c>
      <c r="FH36" s="288"/>
      <c r="FI36" s="293"/>
      <c r="FJ36" s="295"/>
      <c r="FK36" s="295"/>
      <c r="FL36" s="765"/>
      <c r="FM36" s="766"/>
      <c r="FN36" s="841"/>
      <c r="FO36" s="88" t="e">
        <f t="shared" si="894"/>
        <v>#N/A</v>
      </c>
      <c r="FP36" s="88" t="e">
        <f t="shared" si="895"/>
        <v>#N/A</v>
      </c>
      <c r="FQ36" s="151" t="e">
        <f t="shared" si="896"/>
        <v>#N/A</v>
      </c>
      <c r="FR36" s="151">
        <f t="shared" si="897"/>
        <v>0</v>
      </c>
      <c r="FS36" s="151">
        <f t="shared" si="898"/>
        <v>0</v>
      </c>
      <c r="FT36" s="151" t="e">
        <f t="shared" si="899"/>
        <v>#N/A</v>
      </c>
      <c r="FU36" s="157">
        <f t="shared" si="900"/>
        <v>0</v>
      </c>
      <c r="FV36" s="153">
        <f t="shared" si="901"/>
        <v>0</v>
      </c>
      <c r="FY36" s="288"/>
      <c r="FZ36" s="293"/>
      <c r="GA36" s="295"/>
      <c r="GB36" s="295"/>
      <c r="GC36" s="765"/>
      <c r="GD36" s="766"/>
      <c r="GE36" s="841"/>
      <c r="GF36" s="88" t="e">
        <f t="shared" si="902"/>
        <v>#N/A</v>
      </c>
      <c r="GG36" s="88" t="e">
        <f t="shared" si="903"/>
        <v>#N/A</v>
      </c>
      <c r="GH36" s="151" t="e">
        <f t="shared" si="904"/>
        <v>#N/A</v>
      </c>
      <c r="GI36" s="151">
        <f t="shared" si="905"/>
        <v>0</v>
      </c>
      <c r="GJ36" s="151">
        <f t="shared" si="906"/>
        <v>0</v>
      </c>
      <c r="GK36" s="151" t="e">
        <f t="shared" si="907"/>
        <v>#N/A</v>
      </c>
      <c r="GL36" s="157">
        <f t="shared" si="908"/>
        <v>0</v>
      </c>
      <c r="GM36" s="153">
        <f t="shared" si="909"/>
        <v>0</v>
      </c>
      <c r="GP36" s="288"/>
      <c r="GQ36" s="293"/>
      <c r="GR36" s="295"/>
      <c r="GS36" s="295"/>
      <c r="GT36" s="765"/>
      <c r="GU36" s="766"/>
      <c r="GV36" s="841"/>
      <c r="GW36" s="88" t="e">
        <f t="shared" si="910"/>
        <v>#N/A</v>
      </c>
      <c r="GX36" s="88" t="e">
        <f t="shared" si="911"/>
        <v>#N/A</v>
      </c>
      <c r="GY36" s="151" t="e">
        <f t="shared" si="912"/>
        <v>#N/A</v>
      </c>
      <c r="GZ36" s="151">
        <f t="shared" si="913"/>
        <v>0</v>
      </c>
      <c r="HA36" s="151">
        <f t="shared" si="914"/>
        <v>0</v>
      </c>
      <c r="HB36" s="151" t="e">
        <f t="shared" si="915"/>
        <v>#N/A</v>
      </c>
      <c r="HC36" s="157">
        <f t="shared" si="916"/>
        <v>0</v>
      </c>
      <c r="HD36" s="153">
        <f t="shared" si="917"/>
        <v>0</v>
      </c>
      <c r="HG36" s="288"/>
      <c r="HH36" s="293"/>
      <c r="HI36" s="295"/>
      <c r="HJ36" s="295"/>
      <c r="HK36" s="765"/>
      <c r="HL36" s="766"/>
      <c r="HM36" s="841"/>
      <c r="HN36" s="88" t="e">
        <f t="shared" si="918"/>
        <v>#N/A</v>
      </c>
      <c r="HO36" s="88" t="e">
        <f t="shared" si="919"/>
        <v>#N/A</v>
      </c>
      <c r="HP36" s="151" t="e">
        <f t="shared" si="920"/>
        <v>#N/A</v>
      </c>
      <c r="HQ36" s="151">
        <f t="shared" si="921"/>
        <v>0</v>
      </c>
      <c r="HR36" s="151">
        <f t="shared" si="922"/>
        <v>0</v>
      </c>
      <c r="HS36" s="151" t="e">
        <f t="shared" si="923"/>
        <v>#N/A</v>
      </c>
      <c r="HT36" s="157">
        <f t="shared" si="924"/>
        <v>0</v>
      </c>
      <c r="HU36" s="153">
        <f t="shared" si="925"/>
        <v>0</v>
      </c>
      <c r="HX36" s="288"/>
      <c r="HY36" s="293"/>
      <c r="HZ36" s="295"/>
      <c r="IA36" s="295"/>
      <c r="IB36" s="765"/>
      <c r="IC36" s="766"/>
      <c r="ID36" s="841"/>
      <c r="IE36" s="88" t="e">
        <f t="shared" si="926"/>
        <v>#N/A</v>
      </c>
      <c r="IF36" s="88" t="e">
        <f t="shared" si="927"/>
        <v>#N/A</v>
      </c>
      <c r="IG36" s="151" t="e">
        <f t="shared" si="928"/>
        <v>#N/A</v>
      </c>
      <c r="IH36" s="151">
        <f t="shared" si="929"/>
        <v>0</v>
      </c>
      <c r="II36" s="151">
        <f t="shared" si="930"/>
        <v>0</v>
      </c>
      <c r="IJ36" s="151" t="e">
        <f t="shared" si="931"/>
        <v>#N/A</v>
      </c>
      <c r="IK36" s="157">
        <f t="shared" si="932"/>
        <v>0</v>
      </c>
      <c r="IL36" s="153">
        <f t="shared" si="933"/>
        <v>0</v>
      </c>
      <c r="IO36" s="288"/>
      <c r="IP36" s="293"/>
      <c r="IQ36" s="295"/>
      <c r="IR36" s="295"/>
      <c r="IS36" s="765"/>
      <c r="IT36" s="766"/>
      <c r="IU36" s="841"/>
      <c r="IV36" s="88" t="e">
        <f t="shared" si="934"/>
        <v>#N/A</v>
      </c>
      <c r="IW36" s="88" t="e">
        <f t="shared" si="935"/>
        <v>#N/A</v>
      </c>
      <c r="IX36" s="151" t="e">
        <f t="shared" si="936"/>
        <v>#N/A</v>
      </c>
      <c r="IY36" s="151">
        <f t="shared" si="937"/>
        <v>0</v>
      </c>
      <c r="IZ36" s="151">
        <f t="shared" si="938"/>
        <v>0</v>
      </c>
      <c r="JA36" s="151" t="e">
        <f t="shared" si="939"/>
        <v>#N/A</v>
      </c>
      <c r="JB36" s="157">
        <f t="shared" si="940"/>
        <v>0</v>
      </c>
      <c r="JC36" s="153">
        <f t="shared" si="941"/>
        <v>0</v>
      </c>
      <c r="JF36" s="288"/>
      <c r="JG36" s="293"/>
      <c r="JH36" s="295"/>
      <c r="JI36" s="295"/>
      <c r="JJ36" s="765"/>
      <c r="JK36" s="766"/>
      <c r="JL36" s="841"/>
      <c r="JM36" s="88" t="e">
        <f t="shared" si="942"/>
        <v>#N/A</v>
      </c>
      <c r="JN36" s="88" t="e">
        <f t="shared" si="943"/>
        <v>#N/A</v>
      </c>
      <c r="JO36" s="151" t="e">
        <f t="shared" si="944"/>
        <v>#N/A</v>
      </c>
      <c r="JP36" s="151">
        <f t="shared" si="945"/>
        <v>0</v>
      </c>
      <c r="JQ36" s="151">
        <f t="shared" si="946"/>
        <v>0</v>
      </c>
      <c r="JR36" s="151" t="e">
        <f t="shared" si="947"/>
        <v>#N/A</v>
      </c>
      <c r="JS36" s="157">
        <f t="shared" si="948"/>
        <v>0</v>
      </c>
      <c r="JT36" s="153">
        <f t="shared" si="949"/>
        <v>0</v>
      </c>
      <c r="JW36" s="288"/>
      <c r="JX36" s="293"/>
      <c r="JY36" s="295"/>
      <c r="JZ36" s="295"/>
      <c r="KA36" s="765"/>
      <c r="KB36" s="766"/>
      <c r="KC36" s="841"/>
      <c r="KD36" s="88" t="e">
        <f t="shared" si="950"/>
        <v>#N/A</v>
      </c>
      <c r="KE36" s="88" t="e">
        <f t="shared" si="951"/>
        <v>#N/A</v>
      </c>
      <c r="KF36" s="151" t="e">
        <f t="shared" si="952"/>
        <v>#N/A</v>
      </c>
      <c r="KG36" s="151">
        <f t="shared" si="953"/>
        <v>0</v>
      </c>
      <c r="KH36" s="151">
        <f t="shared" si="954"/>
        <v>0</v>
      </c>
      <c r="KI36" s="151" t="e">
        <f t="shared" si="955"/>
        <v>#N/A</v>
      </c>
      <c r="KJ36" s="157">
        <f t="shared" si="956"/>
        <v>0</v>
      </c>
      <c r="KK36" s="153">
        <f t="shared" si="957"/>
        <v>0</v>
      </c>
      <c r="KN36" s="288"/>
      <c r="KO36" s="293"/>
      <c r="KP36" s="295"/>
      <c r="KQ36" s="295"/>
      <c r="KR36" s="765"/>
      <c r="KS36" s="766"/>
      <c r="KT36" s="841"/>
      <c r="KU36" s="88" t="e">
        <f t="shared" si="958"/>
        <v>#N/A</v>
      </c>
      <c r="KV36" s="88" t="e">
        <f t="shared" si="959"/>
        <v>#N/A</v>
      </c>
      <c r="KW36" s="151" t="e">
        <f t="shared" si="960"/>
        <v>#N/A</v>
      </c>
      <c r="KX36" s="151">
        <f t="shared" si="961"/>
        <v>0</v>
      </c>
      <c r="KY36" s="151">
        <f t="shared" si="962"/>
        <v>0</v>
      </c>
      <c r="KZ36" s="151" t="e">
        <f t="shared" si="963"/>
        <v>#N/A</v>
      </c>
      <c r="LA36" s="157">
        <f t="shared" si="964"/>
        <v>0</v>
      </c>
      <c r="LB36" s="153">
        <f t="shared" si="965"/>
        <v>0</v>
      </c>
      <c r="LE36" s="288"/>
      <c r="LF36" s="293"/>
      <c r="LG36" s="295"/>
      <c r="LH36" s="295"/>
      <c r="LI36" s="765"/>
      <c r="LJ36" s="766"/>
      <c r="LK36" s="841"/>
      <c r="LL36" s="88" t="e">
        <f t="shared" si="966"/>
        <v>#N/A</v>
      </c>
      <c r="LM36" s="88" t="e">
        <f t="shared" si="967"/>
        <v>#N/A</v>
      </c>
      <c r="LN36" s="151" t="e">
        <f t="shared" si="968"/>
        <v>#N/A</v>
      </c>
      <c r="LO36" s="151">
        <f t="shared" si="969"/>
        <v>0</v>
      </c>
      <c r="LP36" s="151">
        <f t="shared" si="970"/>
        <v>0</v>
      </c>
      <c r="LQ36" s="151" t="e">
        <f t="shared" si="971"/>
        <v>#N/A</v>
      </c>
      <c r="LR36" s="157">
        <f t="shared" si="972"/>
        <v>0</v>
      </c>
      <c r="LS36" s="153">
        <f t="shared" si="973"/>
        <v>0</v>
      </c>
      <c r="LV36" s="288"/>
      <c r="LW36" s="293"/>
      <c r="LX36" s="295"/>
      <c r="LY36" s="295"/>
      <c r="LZ36" s="765"/>
      <c r="MA36" s="766"/>
      <c r="MB36" s="841"/>
      <c r="MC36" s="88" t="e">
        <f t="shared" si="974"/>
        <v>#N/A</v>
      </c>
      <c r="MD36" s="88" t="e">
        <f t="shared" si="975"/>
        <v>#N/A</v>
      </c>
      <c r="ME36" s="151" t="e">
        <f t="shared" si="976"/>
        <v>#N/A</v>
      </c>
      <c r="MF36" s="151">
        <f t="shared" si="977"/>
        <v>0</v>
      </c>
      <c r="MG36" s="151">
        <f t="shared" si="978"/>
        <v>0</v>
      </c>
      <c r="MH36" s="151" t="e">
        <f t="shared" si="979"/>
        <v>#N/A</v>
      </c>
      <c r="MI36" s="157">
        <f t="shared" si="980"/>
        <v>0</v>
      </c>
      <c r="MJ36" s="153">
        <f t="shared" si="981"/>
        <v>0</v>
      </c>
      <c r="MM36" s="840"/>
      <c r="MN36" s="804"/>
      <c r="MO36" s="840"/>
      <c r="MP36" s="827"/>
      <c r="MQ36" s="828"/>
      <c r="MR36" s="784"/>
      <c r="MS36" s="784"/>
      <c r="MT36" s="88" t="e">
        <f t="shared" si="982"/>
        <v>#N/A</v>
      </c>
      <c r="MU36" s="88" t="e">
        <f t="shared" si="983"/>
        <v>#N/A</v>
      </c>
      <c r="MV36" s="151" t="e">
        <f t="shared" si="984"/>
        <v>#N/A</v>
      </c>
      <c r="MW36" s="151">
        <f t="shared" si="985"/>
        <v>0</v>
      </c>
      <c r="MX36" s="151">
        <f t="shared" si="986"/>
        <v>0</v>
      </c>
      <c r="MY36" s="151" t="e">
        <f t="shared" si="987"/>
        <v>#N/A</v>
      </c>
      <c r="MZ36" s="157">
        <f t="shared" si="988"/>
        <v>0</v>
      </c>
      <c r="NA36" s="153">
        <f t="shared" si="989"/>
        <v>0</v>
      </c>
      <c r="ND36" s="840"/>
      <c r="NE36" s="804"/>
      <c r="NF36" s="840"/>
      <c r="NG36" s="827"/>
      <c r="NH36" s="828"/>
      <c r="NI36" s="784"/>
      <c r="NJ36" s="784"/>
      <c r="NK36" s="88" t="e">
        <f t="shared" si="990"/>
        <v>#N/A</v>
      </c>
      <c r="NL36" s="88" t="e">
        <f t="shared" si="991"/>
        <v>#N/A</v>
      </c>
      <c r="NM36" s="151" t="e">
        <f t="shared" si="992"/>
        <v>#N/A</v>
      </c>
      <c r="NN36" s="151">
        <f t="shared" si="993"/>
        <v>0</v>
      </c>
      <c r="NO36" s="151">
        <f t="shared" si="994"/>
        <v>0</v>
      </c>
      <c r="NP36" s="151" t="e">
        <f t="shared" si="995"/>
        <v>#N/A</v>
      </c>
      <c r="NQ36" s="157">
        <f t="shared" si="996"/>
        <v>0</v>
      </c>
      <c r="NR36" s="153">
        <f t="shared" si="997"/>
        <v>0</v>
      </c>
      <c r="NU36" s="840"/>
      <c r="NV36" s="804"/>
      <c r="NW36" s="840"/>
      <c r="NX36" s="827"/>
      <c r="NY36" s="828"/>
      <c r="NZ36" s="784"/>
      <c r="OA36" s="784"/>
      <c r="OB36" s="88" t="e">
        <f t="shared" si="998"/>
        <v>#N/A</v>
      </c>
      <c r="OC36" s="88" t="e">
        <f t="shared" si="999"/>
        <v>#N/A</v>
      </c>
      <c r="OD36" s="151" t="e">
        <f t="shared" si="1000"/>
        <v>#N/A</v>
      </c>
      <c r="OE36" s="151">
        <f t="shared" si="1001"/>
        <v>0</v>
      </c>
      <c r="OF36" s="151">
        <f t="shared" si="1002"/>
        <v>0</v>
      </c>
      <c r="OG36" s="151" t="e">
        <f t="shared" si="1003"/>
        <v>#N/A</v>
      </c>
      <c r="OH36" s="157">
        <f t="shared" si="1004"/>
        <v>0</v>
      </c>
      <c r="OI36" s="153">
        <f t="shared" si="1005"/>
        <v>0</v>
      </c>
      <c r="OL36" s="840"/>
      <c r="OM36" s="804"/>
      <c r="ON36" s="840"/>
      <c r="OO36" s="827"/>
      <c r="OP36" s="828"/>
      <c r="OQ36" s="784"/>
      <c r="OR36" s="784"/>
      <c r="OS36" s="88" t="e">
        <f t="shared" si="1006"/>
        <v>#N/A</v>
      </c>
      <c r="OT36" s="88" t="e">
        <f t="shared" si="1007"/>
        <v>#N/A</v>
      </c>
      <c r="OU36" s="151" t="e">
        <f t="shared" si="1008"/>
        <v>#N/A</v>
      </c>
      <c r="OV36" s="151">
        <f t="shared" si="1009"/>
        <v>0</v>
      </c>
      <c r="OW36" s="151">
        <f t="shared" si="1010"/>
        <v>0</v>
      </c>
      <c r="OX36" s="151" t="e">
        <f t="shared" si="1011"/>
        <v>#N/A</v>
      </c>
      <c r="OY36" s="157">
        <f t="shared" si="1012"/>
        <v>0</v>
      </c>
      <c r="OZ36" s="153">
        <f t="shared" si="1013"/>
        <v>0</v>
      </c>
      <c r="PC36" s="840"/>
      <c r="PD36" s="804"/>
      <c r="PE36" s="840"/>
      <c r="PF36" s="827"/>
      <c r="PG36" s="828"/>
      <c r="PH36" s="784"/>
      <c r="PI36" s="784"/>
      <c r="PJ36" s="88" t="e">
        <f t="shared" si="1014"/>
        <v>#N/A</v>
      </c>
      <c r="PK36" s="88" t="e">
        <f t="shared" si="1015"/>
        <v>#N/A</v>
      </c>
      <c r="PL36" s="151" t="e">
        <f t="shared" si="1016"/>
        <v>#N/A</v>
      </c>
      <c r="PM36" s="151">
        <f t="shared" si="1017"/>
        <v>0</v>
      </c>
      <c r="PN36" s="151">
        <f t="shared" si="1018"/>
        <v>0</v>
      </c>
      <c r="PO36" s="151" t="e">
        <f t="shared" si="1019"/>
        <v>#N/A</v>
      </c>
      <c r="PP36" s="157">
        <f t="shared" si="1020"/>
        <v>0</v>
      </c>
      <c r="PQ36" s="153">
        <f t="shared" si="1021"/>
        <v>0</v>
      </c>
      <c r="PT36" s="840"/>
      <c r="PU36" s="804"/>
      <c r="PV36" s="840"/>
      <c r="PW36" s="827"/>
      <c r="PX36" s="828"/>
      <c r="PY36" s="784"/>
      <c r="PZ36" s="784"/>
      <c r="QA36" s="88" t="e">
        <f t="shared" si="1022"/>
        <v>#N/A</v>
      </c>
      <c r="QB36" s="88" t="e">
        <f t="shared" si="1023"/>
        <v>#N/A</v>
      </c>
      <c r="QC36" s="151" t="e">
        <f t="shared" si="1024"/>
        <v>#N/A</v>
      </c>
      <c r="QD36" s="151">
        <f t="shared" si="1025"/>
        <v>0</v>
      </c>
      <c r="QE36" s="151">
        <f t="shared" si="1026"/>
        <v>0</v>
      </c>
      <c r="QF36" s="151" t="e">
        <f t="shared" si="1027"/>
        <v>#N/A</v>
      </c>
      <c r="QG36" s="157">
        <f t="shared" si="1028"/>
        <v>0</v>
      </c>
      <c r="QH36" s="153">
        <f t="shared" si="1029"/>
        <v>0</v>
      </c>
      <c r="QK36" s="840"/>
      <c r="QL36" s="804"/>
      <c r="QM36" s="840"/>
      <c r="QN36" s="827"/>
      <c r="QO36" s="828"/>
      <c r="QP36" s="784"/>
      <c r="QQ36" s="784"/>
      <c r="QR36" s="88" t="e">
        <f t="shared" si="1030"/>
        <v>#N/A</v>
      </c>
      <c r="QS36" s="88" t="e">
        <f t="shared" si="1031"/>
        <v>#N/A</v>
      </c>
      <c r="QT36" s="151" t="e">
        <f t="shared" si="1032"/>
        <v>#N/A</v>
      </c>
      <c r="QU36" s="151">
        <f t="shared" si="1033"/>
        <v>0</v>
      </c>
      <c r="QV36" s="151">
        <f t="shared" si="1034"/>
        <v>0</v>
      </c>
      <c r="QW36" s="151" t="e">
        <f t="shared" si="1035"/>
        <v>#N/A</v>
      </c>
      <c r="QX36" s="157">
        <f t="shared" si="1036"/>
        <v>0</v>
      </c>
      <c r="QY36" s="153">
        <f t="shared" si="1037"/>
        <v>0</v>
      </c>
      <c r="RB36" s="840"/>
      <c r="RC36" s="804"/>
      <c r="RD36" s="840"/>
      <c r="RE36" s="827"/>
      <c r="RF36" s="828"/>
      <c r="RG36" s="784"/>
      <c r="RH36" s="784"/>
      <c r="RI36" s="88" t="e">
        <f t="shared" si="1038"/>
        <v>#N/A</v>
      </c>
      <c r="RJ36" s="88" t="e">
        <f t="shared" si="1039"/>
        <v>#N/A</v>
      </c>
      <c r="RK36" s="151" t="e">
        <f t="shared" si="1040"/>
        <v>#N/A</v>
      </c>
      <c r="RL36" s="151">
        <f t="shared" si="1041"/>
        <v>0</v>
      </c>
      <c r="RM36" s="151">
        <f t="shared" si="1042"/>
        <v>0</v>
      </c>
      <c r="RN36" s="151" t="e">
        <f t="shared" si="1043"/>
        <v>#N/A</v>
      </c>
      <c r="RO36" s="157">
        <f t="shared" si="1044"/>
        <v>0</v>
      </c>
      <c r="RP36" s="153">
        <f t="shared" si="1045"/>
        <v>0</v>
      </c>
      <c r="RS36" s="840"/>
      <c r="RT36" s="804"/>
      <c r="RU36" s="840"/>
      <c r="RV36" s="827"/>
      <c r="RW36" s="828"/>
      <c r="RX36" s="784"/>
      <c r="RY36" s="784"/>
      <c r="RZ36" s="88" t="e">
        <f t="shared" si="1046"/>
        <v>#N/A</v>
      </c>
      <c r="SA36" s="88" t="e">
        <f t="shared" si="1047"/>
        <v>#N/A</v>
      </c>
      <c r="SB36" s="151" t="e">
        <f t="shared" si="1048"/>
        <v>#N/A</v>
      </c>
      <c r="SC36" s="151">
        <f t="shared" si="1049"/>
        <v>0</v>
      </c>
      <c r="SD36" s="151">
        <f t="shared" si="1050"/>
        <v>0</v>
      </c>
      <c r="SE36" s="151" t="e">
        <f t="shared" si="1051"/>
        <v>#N/A</v>
      </c>
      <c r="SF36" s="157">
        <f t="shared" si="1052"/>
        <v>0</v>
      </c>
      <c r="SG36" s="153">
        <f t="shared" si="1053"/>
        <v>0</v>
      </c>
      <c r="SJ36" s="840"/>
      <c r="SK36" s="804"/>
      <c r="SL36" s="840"/>
      <c r="SM36" s="827"/>
      <c r="SN36" s="828"/>
      <c r="SO36" s="784"/>
      <c r="SP36" s="784"/>
      <c r="SQ36" s="88" t="e">
        <f t="shared" si="1054"/>
        <v>#N/A</v>
      </c>
      <c r="SR36" s="88" t="e">
        <f t="shared" si="1055"/>
        <v>#N/A</v>
      </c>
      <c r="SS36" s="151" t="e">
        <f t="shared" si="1056"/>
        <v>#N/A</v>
      </c>
      <c r="ST36" s="151">
        <f t="shared" si="1057"/>
        <v>0</v>
      </c>
      <c r="SU36" s="151">
        <f t="shared" si="1058"/>
        <v>0</v>
      </c>
      <c r="SV36" s="151" t="e">
        <f t="shared" si="1059"/>
        <v>#N/A</v>
      </c>
      <c r="SW36" s="157">
        <f t="shared" si="1060"/>
        <v>0</v>
      </c>
      <c r="SX36" s="153">
        <f t="shared" si="1061"/>
        <v>0</v>
      </c>
    </row>
    <row r="37" spans="2:518" ht="46.5" thickTop="1" thickBot="1">
      <c r="B37" s="288" t="s">
        <v>291</v>
      </c>
      <c r="C37" s="293" t="s">
        <v>324</v>
      </c>
      <c r="D37" s="295" t="s">
        <v>136</v>
      </c>
      <c r="E37" s="295">
        <v>1</v>
      </c>
      <c r="F37" s="765">
        <v>0</v>
      </c>
      <c r="G37" s="766">
        <v>0</v>
      </c>
      <c r="H37" s="841"/>
      <c r="K37" s="288" t="s">
        <v>291</v>
      </c>
      <c r="L37" s="293" t="s">
        <v>324</v>
      </c>
      <c r="M37" s="295" t="s">
        <v>136</v>
      </c>
      <c r="N37" s="295">
        <v>1</v>
      </c>
      <c r="O37" s="765">
        <v>3800000</v>
      </c>
      <c r="P37" s="766">
        <f t="shared" si="843"/>
        <v>3800000</v>
      </c>
      <c r="Q37" s="841"/>
      <c r="R37" s="88">
        <f t="shared" si="844"/>
        <v>1</v>
      </c>
      <c r="S37" s="88">
        <f t="shared" si="845"/>
        <v>1</v>
      </c>
      <c r="T37" s="151">
        <f t="shared" si="846"/>
        <v>1</v>
      </c>
      <c r="U37" s="151">
        <f t="shared" si="169"/>
        <v>1</v>
      </c>
      <c r="V37" s="151">
        <f t="shared" si="170"/>
        <v>1</v>
      </c>
      <c r="W37" s="151">
        <f t="shared" si="171"/>
        <v>1</v>
      </c>
      <c r="X37" s="157">
        <f t="shared" si="172"/>
        <v>3800000</v>
      </c>
      <c r="Y37" s="153">
        <f t="shared" si="173"/>
        <v>0</v>
      </c>
      <c r="Z37" s="101"/>
      <c r="AA37" s="101"/>
      <c r="AB37" s="786" t="s">
        <v>291</v>
      </c>
      <c r="AC37" s="787" t="s">
        <v>324</v>
      </c>
      <c r="AD37" s="788" t="s">
        <v>136</v>
      </c>
      <c r="AE37" s="788">
        <v>1</v>
      </c>
      <c r="AF37" s="789">
        <v>1874543.3000000003</v>
      </c>
      <c r="AG37" s="790">
        <f t="shared" si="847"/>
        <v>1874543.3000000003</v>
      </c>
      <c r="AH37" s="841"/>
      <c r="AI37" s="88">
        <f t="shared" si="848"/>
        <v>1</v>
      </c>
      <c r="AJ37" s="88">
        <f t="shared" si="849"/>
        <v>1</v>
      </c>
      <c r="AK37" s="151">
        <f t="shared" si="850"/>
        <v>1</v>
      </c>
      <c r="AL37" s="151">
        <f t="shared" si="174"/>
        <v>1</v>
      </c>
      <c r="AM37" s="151">
        <f t="shared" si="175"/>
        <v>1</v>
      </c>
      <c r="AN37" s="151">
        <f t="shared" si="176"/>
        <v>1</v>
      </c>
      <c r="AO37" s="157">
        <f t="shared" si="177"/>
        <v>1874543</v>
      </c>
      <c r="AP37" s="153">
        <f t="shared" si="178"/>
        <v>0.30000000027939677</v>
      </c>
      <c r="AQ37" s="101"/>
      <c r="AR37" s="101"/>
      <c r="AS37" s="288" t="s">
        <v>291</v>
      </c>
      <c r="AT37" s="293" t="s">
        <v>324</v>
      </c>
      <c r="AU37" s="295" t="s">
        <v>136</v>
      </c>
      <c r="AV37" s="295">
        <v>1</v>
      </c>
      <c r="AW37" s="765">
        <v>1069880</v>
      </c>
      <c r="AX37" s="766">
        <f t="shared" si="851"/>
        <v>1069880</v>
      </c>
      <c r="AY37" s="841"/>
      <c r="AZ37" s="88">
        <f t="shared" si="852"/>
        <v>1</v>
      </c>
      <c r="BA37" s="88">
        <f t="shared" si="853"/>
        <v>1</v>
      </c>
      <c r="BB37" s="151">
        <f t="shared" si="854"/>
        <v>1</v>
      </c>
      <c r="BC37" s="151">
        <f t="shared" si="179"/>
        <v>1</v>
      </c>
      <c r="BD37" s="151">
        <f t="shared" si="180"/>
        <v>1</v>
      </c>
      <c r="BE37" s="151">
        <f t="shared" si="181"/>
        <v>1</v>
      </c>
      <c r="BF37" s="157">
        <f t="shared" si="182"/>
        <v>1069880</v>
      </c>
      <c r="BG37" s="153">
        <f t="shared" si="183"/>
        <v>0</v>
      </c>
      <c r="BJ37" s="288" t="s">
        <v>291</v>
      </c>
      <c r="BK37" s="293" t="s">
        <v>324</v>
      </c>
      <c r="BL37" s="295" t="s">
        <v>136</v>
      </c>
      <c r="BM37" s="295">
        <v>1</v>
      </c>
      <c r="BN37" s="765">
        <v>3329450</v>
      </c>
      <c r="BO37" s="766">
        <f t="shared" si="855"/>
        <v>3329450</v>
      </c>
      <c r="BP37" s="841"/>
      <c r="BQ37" s="88">
        <f t="shared" si="856"/>
        <v>1</v>
      </c>
      <c r="BR37" s="88">
        <f t="shared" si="857"/>
        <v>1</v>
      </c>
      <c r="BS37" s="151">
        <f t="shared" si="858"/>
        <v>1</v>
      </c>
      <c r="BT37" s="151">
        <f t="shared" si="184"/>
        <v>1</v>
      </c>
      <c r="BU37" s="151">
        <f t="shared" si="185"/>
        <v>1</v>
      </c>
      <c r="BV37" s="151">
        <f t="shared" si="186"/>
        <v>1</v>
      </c>
      <c r="BW37" s="157">
        <f t="shared" si="187"/>
        <v>3329450</v>
      </c>
      <c r="BX37" s="153">
        <f t="shared" si="188"/>
        <v>0</v>
      </c>
      <c r="CA37" s="773" t="s">
        <v>463</v>
      </c>
      <c r="CB37" s="774" t="s">
        <v>464</v>
      </c>
      <c r="CC37" s="775" t="s">
        <v>423</v>
      </c>
      <c r="CD37" s="799">
        <v>1</v>
      </c>
      <c r="CE37" s="777">
        <v>150291</v>
      </c>
      <c r="CF37" s="778">
        <v>150291</v>
      </c>
      <c r="CG37" s="842"/>
      <c r="CH37" s="88">
        <f t="shared" si="859"/>
        <v>0</v>
      </c>
      <c r="CI37" s="88">
        <f t="shared" si="860"/>
        <v>1</v>
      </c>
      <c r="CJ37" s="151">
        <f t="shared" si="861"/>
        <v>1</v>
      </c>
      <c r="CK37" s="151">
        <f t="shared" si="189"/>
        <v>1</v>
      </c>
      <c r="CL37" s="151">
        <f t="shared" si="190"/>
        <v>1</v>
      </c>
      <c r="CM37" s="151">
        <f t="shared" si="191"/>
        <v>0</v>
      </c>
      <c r="CN37" s="157">
        <f t="shared" si="192"/>
        <v>150291</v>
      </c>
      <c r="CO37" s="153">
        <f t="shared" si="193"/>
        <v>0</v>
      </c>
      <c r="CR37" s="288"/>
      <c r="CS37" s="293"/>
      <c r="CT37" s="295"/>
      <c r="CU37" s="295"/>
      <c r="CV37" s="765"/>
      <c r="CW37" s="766"/>
      <c r="CX37" s="841"/>
      <c r="CY37" s="88" t="e">
        <f t="shared" si="862"/>
        <v>#N/A</v>
      </c>
      <c r="CZ37" s="88" t="e">
        <f t="shared" si="863"/>
        <v>#N/A</v>
      </c>
      <c r="DA37" s="151" t="e">
        <f t="shared" si="864"/>
        <v>#N/A</v>
      </c>
      <c r="DB37" s="151">
        <f t="shared" si="865"/>
        <v>0</v>
      </c>
      <c r="DC37" s="151">
        <f t="shared" si="866"/>
        <v>0</v>
      </c>
      <c r="DD37" s="151" t="e">
        <f t="shared" si="867"/>
        <v>#N/A</v>
      </c>
      <c r="DE37" s="157">
        <f t="shared" si="868"/>
        <v>0</v>
      </c>
      <c r="DF37" s="153">
        <f t="shared" si="869"/>
        <v>0</v>
      </c>
      <c r="DI37" s="288"/>
      <c r="DJ37" s="293"/>
      <c r="DK37" s="295"/>
      <c r="DL37" s="295"/>
      <c r="DM37" s="765"/>
      <c r="DN37" s="766"/>
      <c r="DO37" s="841"/>
      <c r="DP37" s="88" t="e">
        <f t="shared" si="870"/>
        <v>#N/A</v>
      </c>
      <c r="DQ37" s="88" t="e">
        <f t="shared" si="871"/>
        <v>#N/A</v>
      </c>
      <c r="DR37" s="151" t="e">
        <f t="shared" si="872"/>
        <v>#N/A</v>
      </c>
      <c r="DS37" s="151">
        <f t="shared" si="873"/>
        <v>0</v>
      </c>
      <c r="DT37" s="151">
        <f t="shared" si="874"/>
        <v>0</v>
      </c>
      <c r="DU37" s="151" t="e">
        <f t="shared" si="875"/>
        <v>#N/A</v>
      </c>
      <c r="DV37" s="157">
        <f t="shared" si="876"/>
        <v>0</v>
      </c>
      <c r="DW37" s="153">
        <f t="shared" si="877"/>
        <v>0</v>
      </c>
      <c r="DZ37" s="288"/>
      <c r="EA37" s="293"/>
      <c r="EB37" s="295"/>
      <c r="EC37" s="295"/>
      <c r="ED37" s="765"/>
      <c r="EE37" s="766"/>
      <c r="EF37" s="841"/>
      <c r="EG37" s="88" t="e">
        <f t="shared" si="878"/>
        <v>#N/A</v>
      </c>
      <c r="EH37" s="88" t="e">
        <f t="shared" si="879"/>
        <v>#N/A</v>
      </c>
      <c r="EI37" s="151" t="e">
        <f t="shared" si="880"/>
        <v>#N/A</v>
      </c>
      <c r="EJ37" s="151">
        <f t="shared" si="881"/>
        <v>0</v>
      </c>
      <c r="EK37" s="151">
        <f t="shared" si="882"/>
        <v>0</v>
      </c>
      <c r="EL37" s="151" t="e">
        <f t="shared" si="883"/>
        <v>#N/A</v>
      </c>
      <c r="EM37" s="157">
        <f t="shared" si="884"/>
        <v>0</v>
      </c>
      <c r="EN37" s="153">
        <f t="shared" si="885"/>
        <v>0</v>
      </c>
      <c r="EQ37" s="288"/>
      <c r="ER37" s="293"/>
      <c r="ES37" s="295"/>
      <c r="ET37" s="295"/>
      <c r="EU37" s="765"/>
      <c r="EV37" s="766"/>
      <c r="EW37" s="841"/>
      <c r="EX37" s="88" t="e">
        <f t="shared" si="886"/>
        <v>#N/A</v>
      </c>
      <c r="EY37" s="88" t="e">
        <f t="shared" si="887"/>
        <v>#N/A</v>
      </c>
      <c r="EZ37" s="151" t="e">
        <f t="shared" si="888"/>
        <v>#N/A</v>
      </c>
      <c r="FA37" s="151">
        <f t="shared" si="889"/>
        <v>0</v>
      </c>
      <c r="FB37" s="151">
        <f t="shared" si="890"/>
        <v>0</v>
      </c>
      <c r="FC37" s="151" t="e">
        <f t="shared" si="891"/>
        <v>#N/A</v>
      </c>
      <c r="FD37" s="157">
        <f t="shared" si="892"/>
        <v>0</v>
      </c>
      <c r="FE37" s="153">
        <f t="shared" si="893"/>
        <v>0</v>
      </c>
      <c r="FH37" s="288"/>
      <c r="FI37" s="293"/>
      <c r="FJ37" s="295"/>
      <c r="FK37" s="295"/>
      <c r="FL37" s="765"/>
      <c r="FM37" s="766"/>
      <c r="FN37" s="841"/>
      <c r="FO37" s="88" t="e">
        <f t="shared" si="894"/>
        <v>#N/A</v>
      </c>
      <c r="FP37" s="88" t="e">
        <f t="shared" si="895"/>
        <v>#N/A</v>
      </c>
      <c r="FQ37" s="151" t="e">
        <f t="shared" si="896"/>
        <v>#N/A</v>
      </c>
      <c r="FR37" s="151">
        <f t="shared" si="897"/>
        <v>0</v>
      </c>
      <c r="FS37" s="151">
        <f t="shared" si="898"/>
        <v>0</v>
      </c>
      <c r="FT37" s="151" t="e">
        <f t="shared" si="899"/>
        <v>#N/A</v>
      </c>
      <c r="FU37" s="157">
        <f t="shared" si="900"/>
        <v>0</v>
      </c>
      <c r="FV37" s="153">
        <f t="shared" si="901"/>
        <v>0</v>
      </c>
      <c r="FY37" s="288"/>
      <c r="FZ37" s="293"/>
      <c r="GA37" s="295"/>
      <c r="GB37" s="295"/>
      <c r="GC37" s="765"/>
      <c r="GD37" s="766"/>
      <c r="GE37" s="841"/>
      <c r="GF37" s="88" t="e">
        <f t="shared" si="902"/>
        <v>#N/A</v>
      </c>
      <c r="GG37" s="88" t="e">
        <f t="shared" si="903"/>
        <v>#N/A</v>
      </c>
      <c r="GH37" s="151" t="e">
        <f t="shared" si="904"/>
        <v>#N/A</v>
      </c>
      <c r="GI37" s="151">
        <f t="shared" si="905"/>
        <v>0</v>
      </c>
      <c r="GJ37" s="151">
        <f t="shared" si="906"/>
        <v>0</v>
      </c>
      <c r="GK37" s="151" t="e">
        <f t="shared" si="907"/>
        <v>#N/A</v>
      </c>
      <c r="GL37" s="157">
        <f t="shared" si="908"/>
        <v>0</v>
      </c>
      <c r="GM37" s="153">
        <f t="shared" si="909"/>
        <v>0</v>
      </c>
      <c r="GP37" s="288"/>
      <c r="GQ37" s="293"/>
      <c r="GR37" s="295"/>
      <c r="GS37" s="295"/>
      <c r="GT37" s="765"/>
      <c r="GU37" s="766"/>
      <c r="GV37" s="841"/>
      <c r="GW37" s="88" t="e">
        <f t="shared" si="910"/>
        <v>#N/A</v>
      </c>
      <c r="GX37" s="88" t="e">
        <f t="shared" si="911"/>
        <v>#N/A</v>
      </c>
      <c r="GY37" s="151" t="e">
        <f t="shared" si="912"/>
        <v>#N/A</v>
      </c>
      <c r="GZ37" s="151">
        <f t="shared" si="913"/>
        <v>0</v>
      </c>
      <c r="HA37" s="151">
        <f t="shared" si="914"/>
        <v>0</v>
      </c>
      <c r="HB37" s="151" t="e">
        <f t="shared" si="915"/>
        <v>#N/A</v>
      </c>
      <c r="HC37" s="157">
        <f t="shared" si="916"/>
        <v>0</v>
      </c>
      <c r="HD37" s="153">
        <f t="shared" si="917"/>
        <v>0</v>
      </c>
      <c r="HG37" s="288"/>
      <c r="HH37" s="293"/>
      <c r="HI37" s="295"/>
      <c r="HJ37" s="295"/>
      <c r="HK37" s="765"/>
      <c r="HL37" s="766"/>
      <c r="HM37" s="841"/>
      <c r="HN37" s="88" t="e">
        <f t="shared" si="918"/>
        <v>#N/A</v>
      </c>
      <c r="HO37" s="88" t="e">
        <f t="shared" si="919"/>
        <v>#N/A</v>
      </c>
      <c r="HP37" s="151" t="e">
        <f t="shared" si="920"/>
        <v>#N/A</v>
      </c>
      <c r="HQ37" s="151">
        <f t="shared" si="921"/>
        <v>0</v>
      </c>
      <c r="HR37" s="151">
        <f t="shared" si="922"/>
        <v>0</v>
      </c>
      <c r="HS37" s="151" t="e">
        <f t="shared" si="923"/>
        <v>#N/A</v>
      </c>
      <c r="HT37" s="157">
        <f t="shared" si="924"/>
        <v>0</v>
      </c>
      <c r="HU37" s="153">
        <f t="shared" si="925"/>
        <v>0</v>
      </c>
      <c r="HX37" s="288"/>
      <c r="HY37" s="293"/>
      <c r="HZ37" s="295"/>
      <c r="IA37" s="295"/>
      <c r="IB37" s="765"/>
      <c r="IC37" s="766"/>
      <c r="ID37" s="841"/>
      <c r="IE37" s="88" t="e">
        <f t="shared" si="926"/>
        <v>#N/A</v>
      </c>
      <c r="IF37" s="88" t="e">
        <f t="shared" si="927"/>
        <v>#N/A</v>
      </c>
      <c r="IG37" s="151" t="e">
        <f t="shared" si="928"/>
        <v>#N/A</v>
      </c>
      <c r="IH37" s="151">
        <f t="shared" si="929"/>
        <v>0</v>
      </c>
      <c r="II37" s="151">
        <f t="shared" si="930"/>
        <v>0</v>
      </c>
      <c r="IJ37" s="151" t="e">
        <f t="shared" si="931"/>
        <v>#N/A</v>
      </c>
      <c r="IK37" s="157">
        <f t="shared" si="932"/>
        <v>0</v>
      </c>
      <c r="IL37" s="153">
        <f t="shared" si="933"/>
        <v>0</v>
      </c>
      <c r="IO37" s="288"/>
      <c r="IP37" s="293"/>
      <c r="IQ37" s="295"/>
      <c r="IR37" s="295"/>
      <c r="IS37" s="765"/>
      <c r="IT37" s="766"/>
      <c r="IU37" s="841"/>
      <c r="IV37" s="88" t="e">
        <f t="shared" si="934"/>
        <v>#N/A</v>
      </c>
      <c r="IW37" s="88" t="e">
        <f t="shared" si="935"/>
        <v>#N/A</v>
      </c>
      <c r="IX37" s="151" t="e">
        <f t="shared" si="936"/>
        <v>#N/A</v>
      </c>
      <c r="IY37" s="151">
        <f t="shared" si="937"/>
        <v>0</v>
      </c>
      <c r="IZ37" s="151">
        <f t="shared" si="938"/>
        <v>0</v>
      </c>
      <c r="JA37" s="151" t="e">
        <f t="shared" si="939"/>
        <v>#N/A</v>
      </c>
      <c r="JB37" s="157">
        <f t="shared" si="940"/>
        <v>0</v>
      </c>
      <c r="JC37" s="153">
        <f t="shared" si="941"/>
        <v>0</v>
      </c>
      <c r="JF37" s="288"/>
      <c r="JG37" s="293"/>
      <c r="JH37" s="295"/>
      <c r="JI37" s="295"/>
      <c r="JJ37" s="765"/>
      <c r="JK37" s="766"/>
      <c r="JL37" s="841"/>
      <c r="JM37" s="88" t="e">
        <f t="shared" si="942"/>
        <v>#N/A</v>
      </c>
      <c r="JN37" s="88" t="e">
        <f t="shared" si="943"/>
        <v>#N/A</v>
      </c>
      <c r="JO37" s="151" t="e">
        <f t="shared" si="944"/>
        <v>#N/A</v>
      </c>
      <c r="JP37" s="151">
        <f t="shared" si="945"/>
        <v>0</v>
      </c>
      <c r="JQ37" s="151">
        <f t="shared" si="946"/>
        <v>0</v>
      </c>
      <c r="JR37" s="151" t="e">
        <f t="shared" si="947"/>
        <v>#N/A</v>
      </c>
      <c r="JS37" s="157">
        <f t="shared" si="948"/>
        <v>0</v>
      </c>
      <c r="JT37" s="153">
        <f t="shared" si="949"/>
        <v>0</v>
      </c>
      <c r="JW37" s="288"/>
      <c r="JX37" s="293"/>
      <c r="JY37" s="295"/>
      <c r="JZ37" s="295"/>
      <c r="KA37" s="765"/>
      <c r="KB37" s="766"/>
      <c r="KC37" s="841"/>
      <c r="KD37" s="88" t="e">
        <f t="shared" si="950"/>
        <v>#N/A</v>
      </c>
      <c r="KE37" s="88" t="e">
        <f t="shared" si="951"/>
        <v>#N/A</v>
      </c>
      <c r="KF37" s="151" t="e">
        <f t="shared" si="952"/>
        <v>#N/A</v>
      </c>
      <c r="KG37" s="151">
        <f t="shared" si="953"/>
        <v>0</v>
      </c>
      <c r="KH37" s="151">
        <f t="shared" si="954"/>
        <v>0</v>
      </c>
      <c r="KI37" s="151" t="e">
        <f t="shared" si="955"/>
        <v>#N/A</v>
      </c>
      <c r="KJ37" s="157">
        <f t="shared" si="956"/>
        <v>0</v>
      </c>
      <c r="KK37" s="153">
        <f t="shared" si="957"/>
        <v>0</v>
      </c>
      <c r="KN37" s="288"/>
      <c r="KO37" s="293"/>
      <c r="KP37" s="295"/>
      <c r="KQ37" s="295"/>
      <c r="KR37" s="765"/>
      <c r="KS37" s="766"/>
      <c r="KT37" s="841"/>
      <c r="KU37" s="88" t="e">
        <f t="shared" si="958"/>
        <v>#N/A</v>
      </c>
      <c r="KV37" s="88" t="e">
        <f t="shared" si="959"/>
        <v>#N/A</v>
      </c>
      <c r="KW37" s="151" t="e">
        <f t="shared" si="960"/>
        <v>#N/A</v>
      </c>
      <c r="KX37" s="151">
        <f t="shared" si="961"/>
        <v>0</v>
      </c>
      <c r="KY37" s="151">
        <f t="shared" si="962"/>
        <v>0</v>
      </c>
      <c r="KZ37" s="151" t="e">
        <f t="shared" si="963"/>
        <v>#N/A</v>
      </c>
      <c r="LA37" s="157">
        <f t="shared" si="964"/>
        <v>0</v>
      </c>
      <c r="LB37" s="153">
        <f t="shared" si="965"/>
        <v>0</v>
      </c>
      <c r="LE37" s="288"/>
      <c r="LF37" s="293"/>
      <c r="LG37" s="295"/>
      <c r="LH37" s="295"/>
      <c r="LI37" s="765"/>
      <c r="LJ37" s="766"/>
      <c r="LK37" s="841"/>
      <c r="LL37" s="88" t="e">
        <f t="shared" si="966"/>
        <v>#N/A</v>
      </c>
      <c r="LM37" s="88" t="e">
        <f t="shared" si="967"/>
        <v>#N/A</v>
      </c>
      <c r="LN37" s="151" t="e">
        <f t="shared" si="968"/>
        <v>#N/A</v>
      </c>
      <c r="LO37" s="151">
        <f t="shared" si="969"/>
        <v>0</v>
      </c>
      <c r="LP37" s="151">
        <f t="shared" si="970"/>
        <v>0</v>
      </c>
      <c r="LQ37" s="151" t="e">
        <f t="shared" si="971"/>
        <v>#N/A</v>
      </c>
      <c r="LR37" s="157">
        <f t="shared" si="972"/>
        <v>0</v>
      </c>
      <c r="LS37" s="153">
        <f t="shared" si="973"/>
        <v>0</v>
      </c>
      <c r="LV37" s="288"/>
      <c r="LW37" s="293"/>
      <c r="LX37" s="295"/>
      <c r="LY37" s="295"/>
      <c r="LZ37" s="765"/>
      <c r="MA37" s="766"/>
      <c r="MB37" s="841"/>
      <c r="MC37" s="88" t="e">
        <f t="shared" si="974"/>
        <v>#N/A</v>
      </c>
      <c r="MD37" s="88" t="e">
        <f t="shared" si="975"/>
        <v>#N/A</v>
      </c>
      <c r="ME37" s="151" t="e">
        <f t="shared" si="976"/>
        <v>#N/A</v>
      </c>
      <c r="MF37" s="151">
        <f t="shared" si="977"/>
        <v>0</v>
      </c>
      <c r="MG37" s="151">
        <f t="shared" si="978"/>
        <v>0</v>
      </c>
      <c r="MH37" s="151" t="e">
        <f t="shared" si="979"/>
        <v>#N/A</v>
      </c>
      <c r="MI37" s="157">
        <f t="shared" si="980"/>
        <v>0</v>
      </c>
      <c r="MJ37" s="153">
        <f t="shared" si="981"/>
        <v>0</v>
      </c>
      <c r="MM37" s="840"/>
      <c r="MN37" s="804"/>
      <c r="MO37" s="840"/>
      <c r="MP37" s="827"/>
      <c r="MQ37" s="828"/>
      <c r="MR37" s="784"/>
      <c r="MS37" s="784"/>
      <c r="MT37" s="88" t="e">
        <f t="shared" si="982"/>
        <v>#N/A</v>
      </c>
      <c r="MU37" s="88" t="e">
        <f t="shared" si="983"/>
        <v>#N/A</v>
      </c>
      <c r="MV37" s="151" t="e">
        <f t="shared" si="984"/>
        <v>#N/A</v>
      </c>
      <c r="MW37" s="151">
        <f t="shared" si="985"/>
        <v>0</v>
      </c>
      <c r="MX37" s="151">
        <f t="shared" si="986"/>
        <v>0</v>
      </c>
      <c r="MY37" s="151" t="e">
        <f t="shared" si="987"/>
        <v>#N/A</v>
      </c>
      <c r="MZ37" s="157">
        <f t="shared" si="988"/>
        <v>0</v>
      </c>
      <c r="NA37" s="153">
        <f t="shared" si="989"/>
        <v>0</v>
      </c>
      <c r="ND37" s="840"/>
      <c r="NE37" s="804"/>
      <c r="NF37" s="840"/>
      <c r="NG37" s="827"/>
      <c r="NH37" s="828"/>
      <c r="NI37" s="784"/>
      <c r="NJ37" s="784"/>
      <c r="NK37" s="88" t="e">
        <f t="shared" si="990"/>
        <v>#N/A</v>
      </c>
      <c r="NL37" s="88" t="e">
        <f t="shared" si="991"/>
        <v>#N/A</v>
      </c>
      <c r="NM37" s="151" t="e">
        <f t="shared" si="992"/>
        <v>#N/A</v>
      </c>
      <c r="NN37" s="151">
        <f t="shared" si="993"/>
        <v>0</v>
      </c>
      <c r="NO37" s="151">
        <f t="shared" si="994"/>
        <v>0</v>
      </c>
      <c r="NP37" s="151" t="e">
        <f t="shared" si="995"/>
        <v>#N/A</v>
      </c>
      <c r="NQ37" s="157">
        <f t="shared" si="996"/>
        <v>0</v>
      </c>
      <c r="NR37" s="153">
        <f t="shared" si="997"/>
        <v>0</v>
      </c>
      <c r="NU37" s="840"/>
      <c r="NV37" s="804"/>
      <c r="NW37" s="840"/>
      <c r="NX37" s="827"/>
      <c r="NY37" s="828"/>
      <c r="NZ37" s="784"/>
      <c r="OA37" s="784"/>
      <c r="OB37" s="88" t="e">
        <f t="shared" si="998"/>
        <v>#N/A</v>
      </c>
      <c r="OC37" s="88" t="e">
        <f t="shared" si="999"/>
        <v>#N/A</v>
      </c>
      <c r="OD37" s="151" t="e">
        <f t="shared" si="1000"/>
        <v>#N/A</v>
      </c>
      <c r="OE37" s="151">
        <f t="shared" si="1001"/>
        <v>0</v>
      </c>
      <c r="OF37" s="151">
        <f t="shared" si="1002"/>
        <v>0</v>
      </c>
      <c r="OG37" s="151" t="e">
        <f t="shared" si="1003"/>
        <v>#N/A</v>
      </c>
      <c r="OH37" s="157">
        <f t="shared" si="1004"/>
        <v>0</v>
      </c>
      <c r="OI37" s="153">
        <f t="shared" si="1005"/>
        <v>0</v>
      </c>
      <c r="OL37" s="840"/>
      <c r="OM37" s="804"/>
      <c r="ON37" s="840"/>
      <c r="OO37" s="827"/>
      <c r="OP37" s="828"/>
      <c r="OQ37" s="784"/>
      <c r="OR37" s="784"/>
      <c r="OS37" s="88" t="e">
        <f t="shared" si="1006"/>
        <v>#N/A</v>
      </c>
      <c r="OT37" s="88" t="e">
        <f t="shared" si="1007"/>
        <v>#N/A</v>
      </c>
      <c r="OU37" s="151" t="e">
        <f t="shared" si="1008"/>
        <v>#N/A</v>
      </c>
      <c r="OV37" s="151">
        <f t="shared" si="1009"/>
        <v>0</v>
      </c>
      <c r="OW37" s="151">
        <f t="shared" si="1010"/>
        <v>0</v>
      </c>
      <c r="OX37" s="151" t="e">
        <f t="shared" si="1011"/>
        <v>#N/A</v>
      </c>
      <c r="OY37" s="157">
        <f t="shared" si="1012"/>
        <v>0</v>
      </c>
      <c r="OZ37" s="153">
        <f t="shared" si="1013"/>
        <v>0</v>
      </c>
      <c r="PC37" s="840"/>
      <c r="PD37" s="804"/>
      <c r="PE37" s="840"/>
      <c r="PF37" s="827"/>
      <c r="PG37" s="828"/>
      <c r="PH37" s="784"/>
      <c r="PI37" s="784"/>
      <c r="PJ37" s="88" t="e">
        <f t="shared" si="1014"/>
        <v>#N/A</v>
      </c>
      <c r="PK37" s="88" t="e">
        <f t="shared" si="1015"/>
        <v>#N/A</v>
      </c>
      <c r="PL37" s="151" t="e">
        <f t="shared" si="1016"/>
        <v>#N/A</v>
      </c>
      <c r="PM37" s="151">
        <f t="shared" si="1017"/>
        <v>0</v>
      </c>
      <c r="PN37" s="151">
        <f t="shared" si="1018"/>
        <v>0</v>
      </c>
      <c r="PO37" s="151" t="e">
        <f t="shared" si="1019"/>
        <v>#N/A</v>
      </c>
      <c r="PP37" s="157">
        <f t="shared" si="1020"/>
        <v>0</v>
      </c>
      <c r="PQ37" s="153">
        <f t="shared" si="1021"/>
        <v>0</v>
      </c>
      <c r="PT37" s="840"/>
      <c r="PU37" s="804"/>
      <c r="PV37" s="840"/>
      <c r="PW37" s="827"/>
      <c r="PX37" s="828"/>
      <c r="PY37" s="784"/>
      <c r="PZ37" s="784"/>
      <c r="QA37" s="88" t="e">
        <f t="shared" si="1022"/>
        <v>#N/A</v>
      </c>
      <c r="QB37" s="88" t="e">
        <f t="shared" si="1023"/>
        <v>#N/A</v>
      </c>
      <c r="QC37" s="151" t="e">
        <f t="shared" si="1024"/>
        <v>#N/A</v>
      </c>
      <c r="QD37" s="151">
        <f t="shared" si="1025"/>
        <v>0</v>
      </c>
      <c r="QE37" s="151">
        <f t="shared" si="1026"/>
        <v>0</v>
      </c>
      <c r="QF37" s="151" t="e">
        <f t="shared" si="1027"/>
        <v>#N/A</v>
      </c>
      <c r="QG37" s="157">
        <f t="shared" si="1028"/>
        <v>0</v>
      </c>
      <c r="QH37" s="153">
        <f t="shared" si="1029"/>
        <v>0</v>
      </c>
      <c r="QK37" s="840"/>
      <c r="QL37" s="804"/>
      <c r="QM37" s="840"/>
      <c r="QN37" s="827"/>
      <c r="QO37" s="828"/>
      <c r="QP37" s="784"/>
      <c r="QQ37" s="784"/>
      <c r="QR37" s="88" t="e">
        <f t="shared" si="1030"/>
        <v>#N/A</v>
      </c>
      <c r="QS37" s="88" t="e">
        <f t="shared" si="1031"/>
        <v>#N/A</v>
      </c>
      <c r="QT37" s="151" t="e">
        <f t="shared" si="1032"/>
        <v>#N/A</v>
      </c>
      <c r="QU37" s="151">
        <f t="shared" si="1033"/>
        <v>0</v>
      </c>
      <c r="QV37" s="151">
        <f t="shared" si="1034"/>
        <v>0</v>
      </c>
      <c r="QW37" s="151" t="e">
        <f t="shared" si="1035"/>
        <v>#N/A</v>
      </c>
      <c r="QX37" s="157">
        <f t="shared" si="1036"/>
        <v>0</v>
      </c>
      <c r="QY37" s="153">
        <f t="shared" si="1037"/>
        <v>0</v>
      </c>
      <c r="RB37" s="840"/>
      <c r="RC37" s="804"/>
      <c r="RD37" s="840"/>
      <c r="RE37" s="827"/>
      <c r="RF37" s="828"/>
      <c r="RG37" s="784"/>
      <c r="RH37" s="784"/>
      <c r="RI37" s="88" t="e">
        <f t="shared" si="1038"/>
        <v>#N/A</v>
      </c>
      <c r="RJ37" s="88" t="e">
        <f t="shared" si="1039"/>
        <v>#N/A</v>
      </c>
      <c r="RK37" s="151" t="e">
        <f t="shared" si="1040"/>
        <v>#N/A</v>
      </c>
      <c r="RL37" s="151">
        <f t="shared" si="1041"/>
        <v>0</v>
      </c>
      <c r="RM37" s="151">
        <f t="shared" si="1042"/>
        <v>0</v>
      </c>
      <c r="RN37" s="151" t="e">
        <f t="shared" si="1043"/>
        <v>#N/A</v>
      </c>
      <c r="RO37" s="157">
        <f t="shared" si="1044"/>
        <v>0</v>
      </c>
      <c r="RP37" s="153">
        <f t="shared" si="1045"/>
        <v>0</v>
      </c>
      <c r="RS37" s="840"/>
      <c r="RT37" s="804"/>
      <c r="RU37" s="840"/>
      <c r="RV37" s="827"/>
      <c r="RW37" s="828"/>
      <c r="RX37" s="784"/>
      <c r="RY37" s="784"/>
      <c r="RZ37" s="88" t="e">
        <f t="shared" si="1046"/>
        <v>#N/A</v>
      </c>
      <c r="SA37" s="88" t="e">
        <f t="shared" si="1047"/>
        <v>#N/A</v>
      </c>
      <c r="SB37" s="151" t="e">
        <f t="shared" si="1048"/>
        <v>#N/A</v>
      </c>
      <c r="SC37" s="151">
        <f t="shared" si="1049"/>
        <v>0</v>
      </c>
      <c r="SD37" s="151">
        <f t="shared" si="1050"/>
        <v>0</v>
      </c>
      <c r="SE37" s="151" t="e">
        <f t="shared" si="1051"/>
        <v>#N/A</v>
      </c>
      <c r="SF37" s="157">
        <f t="shared" si="1052"/>
        <v>0</v>
      </c>
      <c r="SG37" s="153">
        <f t="shared" si="1053"/>
        <v>0</v>
      </c>
      <c r="SJ37" s="840"/>
      <c r="SK37" s="804"/>
      <c r="SL37" s="840"/>
      <c r="SM37" s="827"/>
      <c r="SN37" s="828"/>
      <c r="SO37" s="784"/>
      <c r="SP37" s="784"/>
      <c r="SQ37" s="88" t="e">
        <f t="shared" si="1054"/>
        <v>#N/A</v>
      </c>
      <c r="SR37" s="88" t="e">
        <f t="shared" si="1055"/>
        <v>#N/A</v>
      </c>
      <c r="SS37" s="151" t="e">
        <f t="shared" si="1056"/>
        <v>#N/A</v>
      </c>
      <c r="ST37" s="151">
        <f t="shared" si="1057"/>
        <v>0</v>
      </c>
      <c r="SU37" s="151">
        <f t="shared" si="1058"/>
        <v>0</v>
      </c>
      <c r="SV37" s="151" t="e">
        <f t="shared" si="1059"/>
        <v>#N/A</v>
      </c>
      <c r="SW37" s="157">
        <f t="shared" si="1060"/>
        <v>0</v>
      </c>
      <c r="SX37" s="153">
        <f t="shared" si="1061"/>
        <v>0</v>
      </c>
    </row>
    <row r="38" spans="2:518" ht="35.25" thickTop="1" thickBot="1">
      <c r="B38" s="288" t="s">
        <v>292</v>
      </c>
      <c r="C38" s="293" t="s">
        <v>325</v>
      </c>
      <c r="D38" s="295" t="s">
        <v>136</v>
      </c>
      <c r="E38" s="295">
        <v>12</v>
      </c>
      <c r="F38" s="765">
        <v>0</v>
      </c>
      <c r="G38" s="766">
        <v>0</v>
      </c>
      <c r="H38" s="841"/>
      <c r="K38" s="288" t="s">
        <v>292</v>
      </c>
      <c r="L38" s="293" t="s">
        <v>325</v>
      </c>
      <c r="M38" s="295" t="s">
        <v>136</v>
      </c>
      <c r="N38" s="295">
        <v>12</v>
      </c>
      <c r="O38" s="765">
        <v>463000</v>
      </c>
      <c r="P38" s="766">
        <f t="shared" si="843"/>
        <v>5556000</v>
      </c>
      <c r="Q38" s="841"/>
      <c r="R38" s="88">
        <f t="shared" si="844"/>
        <v>1</v>
      </c>
      <c r="S38" s="88">
        <f t="shared" si="845"/>
        <v>1</v>
      </c>
      <c r="T38" s="151">
        <f t="shared" si="846"/>
        <v>1</v>
      </c>
      <c r="U38" s="151">
        <f t="shared" si="169"/>
        <v>1</v>
      </c>
      <c r="V38" s="151">
        <f t="shared" si="170"/>
        <v>1</v>
      </c>
      <c r="W38" s="151">
        <f t="shared" si="171"/>
        <v>1</v>
      </c>
      <c r="X38" s="157">
        <f t="shared" si="172"/>
        <v>5556000</v>
      </c>
      <c r="Y38" s="153">
        <f t="shared" si="173"/>
        <v>0</v>
      </c>
      <c r="Z38" s="101"/>
      <c r="AA38" s="101"/>
      <c r="AB38" s="786" t="s">
        <v>292</v>
      </c>
      <c r="AC38" s="787" t="s">
        <v>325</v>
      </c>
      <c r="AD38" s="788" t="s">
        <v>136</v>
      </c>
      <c r="AE38" s="788">
        <v>12</v>
      </c>
      <c r="AF38" s="789">
        <v>446454.19999999995</v>
      </c>
      <c r="AG38" s="790">
        <f t="shared" si="847"/>
        <v>5357450.3999999994</v>
      </c>
      <c r="AH38" s="841"/>
      <c r="AI38" s="88">
        <f t="shared" si="848"/>
        <v>1</v>
      </c>
      <c r="AJ38" s="88">
        <f t="shared" si="849"/>
        <v>1</v>
      </c>
      <c r="AK38" s="151">
        <f t="shared" si="850"/>
        <v>1</v>
      </c>
      <c r="AL38" s="151">
        <f t="shared" si="174"/>
        <v>1</v>
      </c>
      <c r="AM38" s="151">
        <f t="shared" si="175"/>
        <v>1</v>
      </c>
      <c r="AN38" s="151">
        <f t="shared" si="176"/>
        <v>1</v>
      </c>
      <c r="AO38" s="157">
        <f t="shared" si="177"/>
        <v>5357450</v>
      </c>
      <c r="AP38" s="153">
        <f t="shared" si="178"/>
        <v>0.39999999944120646</v>
      </c>
      <c r="AQ38" s="101"/>
      <c r="AR38" s="101"/>
      <c r="AS38" s="288" t="s">
        <v>292</v>
      </c>
      <c r="AT38" s="293" t="s">
        <v>325</v>
      </c>
      <c r="AU38" s="295" t="s">
        <v>136</v>
      </c>
      <c r="AV38" s="295">
        <v>12</v>
      </c>
      <c r="AW38" s="765">
        <v>543536</v>
      </c>
      <c r="AX38" s="766">
        <f t="shared" si="851"/>
        <v>6522432</v>
      </c>
      <c r="AY38" s="841"/>
      <c r="AZ38" s="88">
        <f t="shared" si="852"/>
        <v>1</v>
      </c>
      <c r="BA38" s="88">
        <f t="shared" si="853"/>
        <v>1</v>
      </c>
      <c r="BB38" s="151">
        <f t="shared" si="854"/>
        <v>1</v>
      </c>
      <c r="BC38" s="151">
        <f t="shared" si="179"/>
        <v>1</v>
      </c>
      <c r="BD38" s="151">
        <f t="shared" si="180"/>
        <v>1</v>
      </c>
      <c r="BE38" s="151">
        <f t="shared" si="181"/>
        <v>1</v>
      </c>
      <c r="BF38" s="157">
        <f t="shared" si="182"/>
        <v>6522432</v>
      </c>
      <c r="BG38" s="153">
        <f t="shared" si="183"/>
        <v>0</v>
      </c>
      <c r="BJ38" s="288" t="s">
        <v>292</v>
      </c>
      <c r="BK38" s="293" t="s">
        <v>325</v>
      </c>
      <c r="BL38" s="295" t="s">
        <v>136</v>
      </c>
      <c r="BM38" s="295">
        <v>12</v>
      </c>
      <c r="BN38" s="765">
        <v>433125</v>
      </c>
      <c r="BO38" s="766">
        <f t="shared" si="855"/>
        <v>5197500</v>
      </c>
      <c r="BP38" s="841"/>
      <c r="BQ38" s="88">
        <f t="shared" si="856"/>
        <v>1</v>
      </c>
      <c r="BR38" s="88">
        <f t="shared" si="857"/>
        <v>1</v>
      </c>
      <c r="BS38" s="151">
        <f t="shared" si="858"/>
        <v>1</v>
      </c>
      <c r="BT38" s="151">
        <f t="shared" si="184"/>
        <v>1</v>
      </c>
      <c r="BU38" s="151">
        <f t="shared" si="185"/>
        <v>1</v>
      </c>
      <c r="BV38" s="151">
        <f t="shared" si="186"/>
        <v>1</v>
      </c>
      <c r="BW38" s="157">
        <f t="shared" si="187"/>
        <v>5197500</v>
      </c>
      <c r="BX38" s="153">
        <f t="shared" si="188"/>
        <v>0</v>
      </c>
      <c r="CA38" s="773" t="s">
        <v>465</v>
      </c>
      <c r="CB38" s="774" t="s">
        <v>466</v>
      </c>
      <c r="CC38" s="775" t="s">
        <v>423</v>
      </c>
      <c r="CD38" s="807">
        <v>12</v>
      </c>
      <c r="CE38" s="777">
        <v>313568</v>
      </c>
      <c r="CF38" s="778">
        <v>3762812</v>
      </c>
      <c r="CG38" s="842"/>
      <c r="CH38" s="88">
        <f t="shared" si="859"/>
        <v>0</v>
      </c>
      <c r="CI38" s="88">
        <f t="shared" si="860"/>
        <v>1</v>
      </c>
      <c r="CJ38" s="151">
        <f t="shared" si="861"/>
        <v>1</v>
      </c>
      <c r="CK38" s="151">
        <f t="shared" si="189"/>
        <v>1</v>
      </c>
      <c r="CL38" s="151">
        <f t="shared" si="190"/>
        <v>1</v>
      </c>
      <c r="CM38" s="151">
        <f t="shared" si="191"/>
        <v>0</v>
      </c>
      <c r="CN38" s="157">
        <f t="shared" si="192"/>
        <v>3762812</v>
      </c>
      <c r="CO38" s="153">
        <f t="shared" si="193"/>
        <v>0</v>
      </c>
      <c r="CR38" s="288"/>
      <c r="CS38" s="293"/>
      <c r="CT38" s="295"/>
      <c r="CU38" s="295"/>
      <c r="CV38" s="765"/>
      <c r="CW38" s="766"/>
      <c r="CX38" s="841"/>
      <c r="CY38" s="88" t="e">
        <f t="shared" si="862"/>
        <v>#N/A</v>
      </c>
      <c r="CZ38" s="88" t="e">
        <f t="shared" si="863"/>
        <v>#N/A</v>
      </c>
      <c r="DA38" s="151" t="e">
        <f t="shared" si="864"/>
        <v>#N/A</v>
      </c>
      <c r="DB38" s="151">
        <f t="shared" si="865"/>
        <v>0</v>
      </c>
      <c r="DC38" s="151">
        <f t="shared" si="866"/>
        <v>0</v>
      </c>
      <c r="DD38" s="151" t="e">
        <f t="shared" si="867"/>
        <v>#N/A</v>
      </c>
      <c r="DE38" s="157">
        <f t="shared" si="868"/>
        <v>0</v>
      </c>
      <c r="DF38" s="153">
        <f t="shared" si="869"/>
        <v>0</v>
      </c>
      <c r="DI38" s="288"/>
      <c r="DJ38" s="293"/>
      <c r="DK38" s="295"/>
      <c r="DL38" s="295"/>
      <c r="DM38" s="765"/>
      <c r="DN38" s="766"/>
      <c r="DO38" s="841"/>
      <c r="DP38" s="88" t="e">
        <f t="shared" si="870"/>
        <v>#N/A</v>
      </c>
      <c r="DQ38" s="88" t="e">
        <f t="shared" si="871"/>
        <v>#N/A</v>
      </c>
      <c r="DR38" s="151" t="e">
        <f t="shared" si="872"/>
        <v>#N/A</v>
      </c>
      <c r="DS38" s="151">
        <f t="shared" si="873"/>
        <v>0</v>
      </c>
      <c r="DT38" s="151">
        <f t="shared" si="874"/>
        <v>0</v>
      </c>
      <c r="DU38" s="151" t="e">
        <f t="shared" si="875"/>
        <v>#N/A</v>
      </c>
      <c r="DV38" s="157">
        <f t="shared" si="876"/>
        <v>0</v>
      </c>
      <c r="DW38" s="153">
        <f t="shared" si="877"/>
        <v>0</v>
      </c>
      <c r="DZ38" s="288"/>
      <c r="EA38" s="293"/>
      <c r="EB38" s="295"/>
      <c r="EC38" s="295"/>
      <c r="ED38" s="765"/>
      <c r="EE38" s="766"/>
      <c r="EF38" s="841"/>
      <c r="EG38" s="88" t="e">
        <f t="shared" si="878"/>
        <v>#N/A</v>
      </c>
      <c r="EH38" s="88" t="e">
        <f t="shared" si="879"/>
        <v>#N/A</v>
      </c>
      <c r="EI38" s="151" t="e">
        <f t="shared" si="880"/>
        <v>#N/A</v>
      </c>
      <c r="EJ38" s="151">
        <f t="shared" si="881"/>
        <v>0</v>
      </c>
      <c r="EK38" s="151">
        <f t="shared" si="882"/>
        <v>0</v>
      </c>
      <c r="EL38" s="151" t="e">
        <f t="shared" si="883"/>
        <v>#N/A</v>
      </c>
      <c r="EM38" s="157">
        <f t="shared" si="884"/>
        <v>0</v>
      </c>
      <c r="EN38" s="153">
        <f t="shared" si="885"/>
        <v>0</v>
      </c>
      <c r="EQ38" s="288"/>
      <c r="ER38" s="293"/>
      <c r="ES38" s="295"/>
      <c r="ET38" s="295"/>
      <c r="EU38" s="765"/>
      <c r="EV38" s="766"/>
      <c r="EW38" s="841"/>
      <c r="EX38" s="88" t="e">
        <f t="shared" si="886"/>
        <v>#N/A</v>
      </c>
      <c r="EY38" s="88" t="e">
        <f t="shared" si="887"/>
        <v>#N/A</v>
      </c>
      <c r="EZ38" s="151" t="e">
        <f t="shared" si="888"/>
        <v>#N/A</v>
      </c>
      <c r="FA38" s="151">
        <f t="shared" si="889"/>
        <v>0</v>
      </c>
      <c r="FB38" s="151">
        <f t="shared" si="890"/>
        <v>0</v>
      </c>
      <c r="FC38" s="151" t="e">
        <f t="shared" si="891"/>
        <v>#N/A</v>
      </c>
      <c r="FD38" s="157">
        <f t="shared" si="892"/>
        <v>0</v>
      </c>
      <c r="FE38" s="153">
        <f t="shared" si="893"/>
        <v>0</v>
      </c>
      <c r="FH38" s="288"/>
      <c r="FI38" s="293"/>
      <c r="FJ38" s="295"/>
      <c r="FK38" s="295"/>
      <c r="FL38" s="765"/>
      <c r="FM38" s="766"/>
      <c r="FN38" s="841"/>
      <c r="FO38" s="88" t="e">
        <f t="shared" si="894"/>
        <v>#N/A</v>
      </c>
      <c r="FP38" s="88" t="e">
        <f t="shared" si="895"/>
        <v>#N/A</v>
      </c>
      <c r="FQ38" s="151" t="e">
        <f t="shared" si="896"/>
        <v>#N/A</v>
      </c>
      <c r="FR38" s="151">
        <f t="shared" si="897"/>
        <v>0</v>
      </c>
      <c r="FS38" s="151">
        <f t="shared" si="898"/>
        <v>0</v>
      </c>
      <c r="FT38" s="151" t="e">
        <f t="shared" si="899"/>
        <v>#N/A</v>
      </c>
      <c r="FU38" s="157">
        <f t="shared" si="900"/>
        <v>0</v>
      </c>
      <c r="FV38" s="153">
        <f t="shared" si="901"/>
        <v>0</v>
      </c>
      <c r="FY38" s="288"/>
      <c r="FZ38" s="293"/>
      <c r="GA38" s="295"/>
      <c r="GB38" s="295"/>
      <c r="GC38" s="765"/>
      <c r="GD38" s="766"/>
      <c r="GE38" s="841"/>
      <c r="GF38" s="88" t="e">
        <f t="shared" si="902"/>
        <v>#N/A</v>
      </c>
      <c r="GG38" s="88" t="e">
        <f t="shared" si="903"/>
        <v>#N/A</v>
      </c>
      <c r="GH38" s="151" t="e">
        <f t="shared" si="904"/>
        <v>#N/A</v>
      </c>
      <c r="GI38" s="151">
        <f t="shared" si="905"/>
        <v>0</v>
      </c>
      <c r="GJ38" s="151">
        <f t="shared" si="906"/>
        <v>0</v>
      </c>
      <c r="GK38" s="151" t="e">
        <f t="shared" si="907"/>
        <v>#N/A</v>
      </c>
      <c r="GL38" s="157">
        <f t="shared" si="908"/>
        <v>0</v>
      </c>
      <c r="GM38" s="153">
        <f t="shared" si="909"/>
        <v>0</v>
      </c>
      <c r="GP38" s="288"/>
      <c r="GQ38" s="293"/>
      <c r="GR38" s="295"/>
      <c r="GS38" s="295"/>
      <c r="GT38" s="765"/>
      <c r="GU38" s="766"/>
      <c r="GV38" s="841"/>
      <c r="GW38" s="88" t="e">
        <f t="shared" si="910"/>
        <v>#N/A</v>
      </c>
      <c r="GX38" s="88" t="e">
        <f t="shared" si="911"/>
        <v>#N/A</v>
      </c>
      <c r="GY38" s="151" t="e">
        <f t="shared" si="912"/>
        <v>#N/A</v>
      </c>
      <c r="GZ38" s="151">
        <f t="shared" si="913"/>
        <v>0</v>
      </c>
      <c r="HA38" s="151">
        <f t="shared" si="914"/>
        <v>0</v>
      </c>
      <c r="HB38" s="151" t="e">
        <f t="shared" si="915"/>
        <v>#N/A</v>
      </c>
      <c r="HC38" s="157">
        <f t="shared" si="916"/>
        <v>0</v>
      </c>
      <c r="HD38" s="153">
        <f t="shared" si="917"/>
        <v>0</v>
      </c>
      <c r="HG38" s="288"/>
      <c r="HH38" s="293"/>
      <c r="HI38" s="295"/>
      <c r="HJ38" s="295"/>
      <c r="HK38" s="765"/>
      <c r="HL38" s="766"/>
      <c r="HM38" s="841"/>
      <c r="HN38" s="88" t="e">
        <f t="shared" si="918"/>
        <v>#N/A</v>
      </c>
      <c r="HO38" s="88" t="e">
        <f t="shared" si="919"/>
        <v>#N/A</v>
      </c>
      <c r="HP38" s="151" t="e">
        <f t="shared" si="920"/>
        <v>#N/A</v>
      </c>
      <c r="HQ38" s="151">
        <f t="shared" si="921"/>
        <v>0</v>
      </c>
      <c r="HR38" s="151">
        <f t="shared" si="922"/>
        <v>0</v>
      </c>
      <c r="HS38" s="151" t="e">
        <f t="shared" si="923"/>
        <v>#N/A</v>
      </c>
      <c r="HT38" s="157">
        <f t="shared" si="924"/>
        <v>0</v>
      </c>
      <c r="HU38" s="153">
        <f t="shared" si="925"/>
        <v>0</v>
      </c>
      <c r="HX38" s="288"/>
      <c r="HY38" s="293"/>
      <c r="HZ38" s="295"/>
      <c r="IA38" s="295"/>
      <c r="IB38" s="765"/>
      <c r="IC38" s="766"/>
      <c r="ID38" s="841"/>
      <c r="IE38" s="88" t="e">
        <f t="shared" si="926"/>
        <v>#N/A</v>
      </c>
      <c r="IF38" s="88" t="e">
        <f t="shared" si="927"/>
        <v>#N/A</v>
      </c>
      <c r="IG38" s="151" t="e">
        <f t="shared" si="928"/>
        <v>#N/A</v>
      </c>
      <c r="IH38" s="151">
        <f t="shared" si="929"/>
        <v>0</v>
      </c>
      <c r="II38" s="151">
        <f t="shared" si="930"/>
        <v>0</v>
      </c>
      <c r="IJ38" s="151" t="e">
        <f t="shared" si="931"/>
        <v>#N/A</v>
      </c>
      <c r="IK38" s="157">
        <f t="shared" si="932"/>
        <v>0</v>
      </c>
      <c r="IL38" s="153">
        <f t="shared" si="933"/>
        <v>0</v>
      </c>
      <c r="IO38" s="288"/>
      <c r="IP38" s="293"/>
      <c r="IQ38" s="295"/>
      <c r="IR38" s="295"/>
      <c r="IS38" s="765"/>
      <c r="IT38" s="766"/>
      <c r="IU38" s="841"/>
      <c r="IV38" s="88" t="e">
        <f t="shared" si="934"/>
        <v>#N/A</v>
      </c>
      <c r="IW38" s="88" t="e">
        <f t="shared" si="935"/>
        <v>#N/A</v>
      </c>
      <c r="IX38" s="151" t="e">
        <f t="shared" si="936"/>
        <v>#N/A</v>
      </c>
      <c r="IY38" s="151">
        <f t="shared" si="937"/>
        <v>0</v>
      </c>
      <c r="IZ38" s="151">
        <f t="shared" si="938"/>
        <v>0</v>
      </c>
      <c r="JA38" s="151" t="e">
        <f t="shared" si="939"/>
        <v>#N/A</v>
      </c>
      <c r="JB38" s="157">
        <f t="shared" si="940"/>
        <v>0</v>
      </c>
      <c r="JC38" s="153">
        <f t="shared" si="941"/>
        <v>0</v>
      </c>
      <c r="JF38" s="288"/>
      <c r="JG38" s="293"/>
      <c r="JH38" s="295"/>
      <c r="JI38" s="295"/>
      <c r="JJ38" s="765"/>
      <c r="JK38" s="766"/>
      <c r="JL38" s="841"/>
      <c r="JM38" s="88" t="e">
        <f t="shared" si="942"/>
        <v>#N/A</v>
      </c>
      <c r="JN38" s="88" t="e">
        <f t="shared" si="943"/>
        <v>#N/A</v>
      </c>
      <c r="JO38" s="151" t="e">
        <f t="shared" si="944"/>
        <v>#N/A</v>
      </c>
      <c r="JP38" s="151">
        <f t="shared" si="945"/>
        <v>0</v>
      </c>
      <c r="JQ38" s="151">
        <f t="shared" si="946"/>
        <v>0</v>
      </c>
      <c r="JR38" s="151" t="e">
        <f t="shared" si="947"/>
        <v>#N/A</v>
      </c>
      <c r="JS38" s="157">
        <f t="shared" si="948"/>
        <v>0</v>
      </c>
      <c r="JT38" s="153">
        <f t="shared" si="949"/>
        <v>0</v>
      </c>
      <c r="JW38" s="288"/>
      <c r="JX38" s="293"/>
      <c r="JY38" s="295"/>
      <c r="JZ38" s="295"/>
      <c r="KA38" s="765"/>
      <c r="KB38" s="766"/>
      <c r="KC38" s="841"/>
      <c r="KD38" s="88" t="e">
        <f t="shared" si="950"/>
        <v>#N/A</v>
      </c>
      <c r="KE38" s="88" t="e">
        <f t="shared" si="951"/>
        <v>#N/A</v>
      </c>
      <c r="KF38" s="151" t="e">
        <f t="shared" si="952"/>
        <v>#N/A</v>
      </c>
      <c r="KG38" s="151">
        <f t="shared" si="953"/>
        <v>0</v>
      </c>
      <c r="KH38" s="151">
        <f t="shared" si="954"/>
        <v>0</v>
      </c>
      <c r="KI38" s="151" t="e">
        <f t="shared" si="955"/>
        <v>#N/A</v>
      </c>
      <c r="KJ38" s="157">
        <f t="shared" si="956"/>
        <v>0</v>
      </c>
      <c r="KK38" s="153">
        <f t="shared" si="957"/>
        <v>0</v>
      </c>
      <c r="KN38" s="288"/>
      <c r="KO38" s="293"/>
      <c r="KP38" s="295"/>
      <c r="KQ38" s="295"/>
      <c r="KR38" s="765"/>
      <c r="KS38" s="766"/>
      <c r="KT38" s="841"/>
      <c r="KU38" s="88" t="e">
        <f t="shared" si="958"/>
        <v>#N/A</v>
      </c>
      <c r="KV38" s="88" t="e">
        <f t="shared" si="959"/>
        <v>#N/A</v>
      </c>
      <c r="KW38" s="151" t="e">
        <f t="shared" si="960"/>
        <v>#N/A</v>
      </c>
      <c r="KX38" s="151">
        <f t="shared" si="961"/>
        <v>0</v>
      </c>
      <c r="KY38" s="151">
        <f t="shared" si="962"/>
        <v>0</v>
      </c>
      <c r="KZ38" s="151" t="e">
        <f t="shared" si="963"/>
        <v>#N/A</v>
      </c>
      <c r="LA38" s="157">
        <f t="shared" si="964"/>
        <v>0</v>
      </c>
      <c r="LB38" s="153">
        <f t="shared" si="965"/>
        <v>0</v>
      </c>
      <c r="LE38" s="288"/>
      <c r="LF38" s="293"/>
      <c r="LG38" s="295"/>
      <c r="LH38" s="295"/>
      <c r="LI38" s="765"/>
      <c r="LJ38" s="766"/>
      <c r="LK38" s="841"/>
      <c r="LL38" s="88" t="e">
        <f t="shared" si="966"/>
        <v>#N/A</v>
      </c>
      <c r="LM38" s="88" t="e">
        <f t="shared" si="967"/>
        <v>#N/A</v>
      </c>
      <c r="LN38" s="151" t="e">
        <f t="shared" si="968"/>
        <v>#N/A</v>
      </c>
      <c r="LO38" s="151">
        <f t="shared" si="969"/>
        <v>0</v>
      </c>
      <c r="LP38" s="151">
        <f t="shared" si="970"/>
        <v>0</v>
      </c>
      <c r="LQ38" s="151" t="e">
        <f t="shared" si="971"/>
        <v>#N/A</v>
      </c>
      <c r="LR38" s="157">
        <f t="shared" si="972"/>
        <v>0</v>
      </c>
      <c r="LS38" s="153">
        <f t="shared" si="973"/>
        <v>0</v>
      </c>
      <c r="LV38" s="288"/>
      <c r="LW38" s="293"/>
      <c r="LX38" s="295"/>
      <c r="LY38" s="295"/>
      <c r="LZ38" s="765"/>
      <c r="MA38" s="766"/>
      <c r="MB38" s="841"/>
      <c r="MC38" s="88" t="e">
        <f t="shared" si="974"/>
        <v>#N/A</v>
      </c>
      <c r="MD38" s="88" t="e">
        <f t="shared" si="975"/>
        <v>#N/A</v>
      </c>
      <c r="ME38" s="151" t="e">
        <f t="shared" si="976"/>
        <v>#N/A</v>
      </c>
      <c r="MF38" s="151">
        <f t="shared" si="977"/>
        <v>0</v>
      </c>
      <c r="MG38" s="151">
        <f t="shared" si="978"/>
        <v>0</v>
      </c>
      <c r="MH38" s="151" t="e">
        <f t="shared" si="979"/>
        <v>#N/A</v>
      </c>
      <c r="MI38" s="157">
        <f t="shared" si="980"/>
        <v>0</v>
      </c>
      <c r="MJ38" s="153">
        <f t="shared" si="981"/>
        <v>0</v>
      </c>
      <c r="MM38" s="840"/>
      <c r="MN38" s="804"/>
      <c r="MO38" s="840"/>
      <c r="MP38" s="827"/>
      <c r="MQ38" s="828"/>
      <c r="MR38" s="784"/>
      <c r="MS38" s="784"/>
      <c r="MT38" s="88" t="e">
        <f t="shared" si="982"/>
        <v>#N/A</v>
      </c>
      <c r="MU38" s="88" t="e">
        <f t="shared" si="983"/>
        <v>#N/A</v>
      </c>
      <c r="MV38" s="151" t="e">
        <f t="shared" si="984"/>
        <v>#N/A</v>
      </c>
      <c r="MW38" s="151">
        <f t="shared" si="985"/>
        <v>0</v>
      </c>
      <c r="MX38" s="151">
        <f t="shared" si="986"/>
        <v>0</v>
      </c>
      <c r="MY38" s="151" t="e">
        <f t="shared" si="987"/>
        <v>#N/A</v>
      </c>
      <c r="MZ38" s="157">
        <f t="shared" si="988"/>
        <v>0</v>
      </c>
      <c r="NA38" s="153">
        <f t="shared" si="989"/>
        <v>0</v>
      </c>
      <c r="ND38" s="840"/>
      <c r="NE38" s="804"/>
      <c r="NF38" s="840"/>
      <c r="NG38" s="827"/>
      <c r="NH38" s="828"/>
      <c r="NI38" s="784"/>
      <c r="NJ38" s="784"/>
      <c r="NK38" s="88" t="e">
        <f t="shared" si="990"/>
        <v>#N/A</v>
      </c>
      <c r="NL38" s="88" t="e">
        <f t="shared" si="991"/>
        <v>#N/A</v>
      </c>
      <c r="NM38" s="151" t="e">
        <f t="shared" si="992"/>
        <v>#N/A</v>
      </c>
      <c r="NN38" s="151">
        <f t="shared" si="993"/>
        <v>0</v>
      </c>
      <c r="NO38" s="151">
        <f t="shared" si="994"/>
        <v>0</v>
      </c>
      <c r="NP38" s="151" t="e">
        <f t="shared" si="995"/>
        <v>#N/A</v>
      </c>
      <c r="NQ38" s="157">
        <f t="shared" si="996"/>
        <v>0</v>
      </c>
      <c r="NR38" s="153">
        <f t="shared" si="997"/>
        <v>0</v>
      </c>
      <c r="NU38" s="840"/>
      <c r="NV38" s="804"/>
      <c r="NW38" s="840"/>
      <c r="NX38" s="827"/>
      <c r="NY38" s="828"/>
      <c r="NZ38" s="784"/>
      <c r="OA38" s="784"/>
      <c r="OB38" s="88" t="e">
        <f t="shared" si="998"/>
        <v>#N/A</v>
      </c>
      <c r="OC38" s="88" t="e">
        <f t="shared" si="999"/>
        <v>#N/A</v>
      </c>
      <c r="OD38" s="151" t="e">
        <f t="shared" si="1000"/>
        <v>#N/A</v>
      </c>
      <c r="OE38" s="151">
        <f t="shared" si="1001"/>
        <v>0</v>
      </c>
      <c r="OF38" s="151">
        <f t="shared" si="1002"/>
        <v>0</v>
      </c>
      <c r="OG38" s="151" t="e">
        <f t="shared" si="1003"/>
        <v>#N/A</v>
      </c>
      <c r="OH38" s="157">
        <f t="shared" si="1004"/>
        <v>0</v>
      </c>
      <c r="OI38" s="153">
        <f t="shared" si="1005"/>
        <v>0</v>
      </c>
      <c r="OL38" s="840"/>
      <c r="OM38" s="804"/>
      <c r="ON38" s="840"/>
      <c r="OO38" s="827"/>
      <c r="OP38" s="828"/>
      <c r="OQ38" s="784"/>
      <c r="OR38" s="784"/>
      <c r="OS38" s="88" t="e">
        <f t="shared" si="1006"/>
        <v>#N/A</v>
      </c>
      <c r="OT38" s="88" t="e">
        <f t="shared" si="1007"/>
        <v>#N/A</v>
      </c>
      <c r="OU38" s="151" t="e">
        <f t="shared" si="1008"/>
        <v>#N/A</v>
      </c>
      <c r="OV38" s="151">
        <f t="shared" si="1009"/>
        <v>0</v>
      </c>
      <c r="OW38" s="151">
        <f t="shared" si="1010"/>
        <v>0</v>
      </c>
      <c r="OX38" s="151" t="e">
        <f t="shared" si="1011"/>
        <v>#N/A</v>
      </c>
      <c r="OY38" s="157">
        <f t="shared" si="1012"/>
        <v>0</v>
      </c>
      <c r="OZ38" s="153">
        <f t="shared" si="1013"/>
        <v>0</v>
      </c>
      <c r="PC38" s="840"/>
      <c r="PD38" s="804"/>
      <c r="PE38" s="840"/>
      <c r="PF38" s="827"/>
      <c r="PG38" s="828"/>
      <c r="PH38" s="784"/>
      <c r="PI38" s="784"/>
      <c r="PJ38" s="88" t="e">
        <f t="shared" si="1014"/>
        <v>#N/A</v>
      </c>
      <c r="PK38" s="88" t="e">
        <f t="shared" si="1015"/>
        <v>#N/A</v>
      </c>
      <c r="PL38" s="151" t="e">
        <f t="shared" si="1016"/>
        <v>#N/A</v>
      </c>
      <c r="PM38" s="151">
        <f t="shared" si="1017"/>
        <v>0</v>
      </c>
      <c r="PN38" s="151">
        <f t="shared" si="1018"/>
        <v>0</v>
      </c>
      <c r="PO38" s="151" t="e">
        <f t="shared" si="1019"/>
        <v>#N/A</v>
      </c>
      <c r="PP38" s="157">
        <f t="shared" si="1020"/>
        <v>0</v>
      </c>
      <c r="PQ38" s="153">
        <f t="shared" si="1021"/>
        <v>0</v>
      </c>
      <c r="PT38" s="840"/>
      <c r="PU38" s="804"/>
      <c r="PV38" s="840"/>
      <c r="PW38" s="827"/>
      <c r="PX38" s="828"/>
      <c r="PY38" s="784"/>
      <c r="PZ38" s="784"/>
      <c r="QA38" s="88" t="e">
        <f t="shared" si="1022"/>
        <v>#N/A</v>
      </c>
      <c r="QB38" s="88" t="e">
        <f t="shared" si="1023"/>
        <v>#N/A</v>
      </c>
      <c r="QC38" s="151" t="e">
        <f t="shared" si="1024"/>
        <v>#N/A</v>
      </c>
      <c r="QD38" s="151">
        <f t="shared" si="1025"/>
        <v>0</v>
      </c>
      <c r="QE38" s="151">
        <f t="shared" si="1026"/>
        <v>0</v>
      </c>
      <c r="QF38" s="151" t="e">
        <f t="shared" si="1027"/>
        <v>#N/A</v>
      </c>
      <c r="QG38" s="157">
        <f t="shared" si="1028"/>
        <v>0</v>
      </c>
      <c r="QH38" s="153">
        <f t="shared" si="1029"/>
        <v>0</v>
      </c>
      <c r="QK38" s="840"/>
      <c r="QL38" s="804"/>
      <c r="QM38" s="840"/>
      <c r="QN38" s="827"/>
      <c r="QO38" s="828"/>
      <c r="QP38" s="784"/>
      <c r="QQ38" s="784"/>
      <c r="QR38" s="88" t="e">
        <f t="shared" si="1030"/>
        <v>#N/A</v>
      </c>
      <c r="QS38" s="88" t="e">
        <f t="shared" si="1031"/>
        <v>#N/A</v>
      </c>
      <c r="QT38" s="151" t="e">
        <f t="shared" si="1032"/>
        <v>#N/A</v>
      </c>
      <c r="QU38" s="151">
        <f t="shared" si="1033"/>
        <v>0</v>
      </c>
      <c r="QV38" s="151">
        <f t="shared" si="1034"/>
        <v>0</v>
      </c>
      <c r="QW38" s="151" t="e">
        <f t="shared" si="1035"/>
        <v>#N/A</v>
      </c>
      <c r="QX38" s="157">
        <f t="shared" si="1036"/>
        <v>0</v>
      </c>
      <c r="QY38" s="153">
        <f t="shared" si="1037"/>
        <v>0</v>
      </c>
      <c r="RB38" s="840"/>
      <c r="RC38" s="804"/>
      <c r="RD38" s="840"/>
      <c r="RE38" s="827"/>
      <c r="RF38" s="828"/>
      <c r="RG38" s="784"/>
      <c r="RH38" s="784"/>
      <c r="RI38" s="88" t="e">
        <f t="shared" si="1038"/>
        <v>#N/A</v>
      </c>
      <c r="RJ38" s="88" t="e">
        <f t="shared" si="1039"/>
        <v>#N/A</v>
      </c>
      <c r="RK38" s="151" t="e">
        <f t="shared" si="1040"/>
        <v>#N/A</v>
      </c>
      <c r="RL38" s="151">
        <f t="shared" si="1041"/>
        <v>0</v>
      </c>
      <c r="RM38" s="151">
        <f t="shared" si="1042"/>
        <v>0</v>
      </c>
      <c r="RN38" s="151" t="e">
        <f t="shared" si="1043"/>
        <v>#N/A</v>
      </c>
      <c r="RO38" s="157">
        <f t="shared" si="1044"/>
        <v>0</v>
      </c>
      <c r="RP38" s="153">
        <f t="shared" si="1045"/>
        <v>0</v>
      </c>
      <c r="RS38" s="840"/>
      <c r="RT38" s="804"/>
      <c r="RU38" s="840"/>
      <c r="RV38" s="827"/>
      <c r="RW38" s="828"/>
      <c r="RX38" s="784"/>
      <c r="RY38" s="784"/>
      <c r="RZ38" s="88" t="e">
        <f t="shared" si="1046"/>
        <v>#N/A</v>
      </c>
      <c r="SA38" s="88" t="e">
        <f t="shared" si="1047"/>
        <v>#N/A</v>
      </c>
      <c r="SB38" s="151" t="e">
        <f t="shared" si="1048"/>
        <v>#N/A</v>
      </c>
      <c r="SC38" s="151">
        <f t="shared" si="1049"/>
        <v>0</v>
      </c>
      <c r="SD38" s="151">
        <f t="shared" si="1050"/>
        <v>0</v>
      </c>
      <c r="SE38" s="151" t="e">
        <f t="shared" si="1051"/>
        <v>#N/A</v>
      </c>
      <c r="SF38" s="157">
        <f t="shared" si="1052"/>
        <v>0</v>
      </c>
      <c r="SG38" s="153">
        <f t="shared" si="1053"/>
        <v>0</v>
      </c>
      <c r="SJ38" s="840"/>
      <c r="SK38" s="804"/>
      <c r="SL38" s="840"/>
      <c r="SM38" s="827"/>
      <c r="SN38" s="828"/>
      <c r="SO38" s="784"/>
      <c r="SP38" s="784"/>
      <c r="SQ38" s="88" t="e">
        <f t="shared" si="1054"/>
        <v>#N/A</v>
      </c>
      <c r="SR38" s="88" t="e">
        <f t="shared" si="1055"/>
        <v>#N/A</v>
      </c>
      <c r="SS38" s="151" t="e">
        <f t="shared" si="1056"/>
        <v>#N/A</v>
      </c>
      <c r="ST38" s="151">
        <f t="shared" si="1057"/>
        <v>0</v>
      </c>
      <c r="SU38" s="151">
        <f t="shared" si="1058"/>
        <v>0</v>
      </c>
      <c r="SV38" s="151" t="e">
        <f t="shared" si="1059"/>
        <v>#N/A</v>
      </c>
      <c r="SW38" s="157">
        <f t="shared" si="1060"/>
        <v>0</v>
      </c>
      <c r="SX38" s="153">
        <f t="shared" si="1061"/>
        <v>0</v>
      </c>
    </row>
    <row r="39" spans="2:518" ht="46.5" thickTop="1" thickBot="1">
      <c r="B39" s="288" t="s">
        <v>293</v>
      </c>
      <c r="C39" s="293" t="s">
        <v>326</v>
      </c>
      <c r="D39" s="295" t="s">
        <v>136</v>
      </c>
      <c r="E39" s="295">
        <v>12</v>
      </c>
      <c r="F39" s="765">
        <v>0</v>
      </c>
      <c r="G39" s="766">
        <v>0</v>
      </c>
      <c r="H39" s="841"/>
      <c r="K39" s="288" t="s">
        <v>293</v>
      </c>
      <c r="L39" s="293" t="s">
        <v>326</v>
      </c>
      <c r="M39" s="295" t="s">
        <v>136</v>
      </c>
      <c r="N39" s="295">
        <v>12</v>
      </c>
      <c r="O39" s="765">
        <v>155700</v>
      </c>
      <c r="P39" s="766">
        <f t="shared" si="843"/>
        <v>1868400</v>
      </c>
      <c r="Q39" s="841"/>
      <c r="R39" s="88">
        <f t="shared" si="844"/>
        <v>1</v>
      </c>
      <c r="S39" s="88">
        <f t="shared" si="845"/>
        <v>1</v>
      </c>
      <c r="T39" s="151">
        <f t="shared" si="846"/>
        <v>1</v>
      </c>
      <c r="U39" s="151">
        <f t="shared" si="169"/>
        <v>1</v>
      </c>
      <c r="V39" s="151">
        <f t="shared" si="170"/>
        <v>1</v>
      </c>
      <c r="W39" s="151">
        <f t="shared" si="171"/>
        <v>1</v>
      </c>
      <c r="X39" s="157">
        <f t="shared" si="172"/>
        <v>1868400</v>
      </c>
      <c r="Y39" s="153">
        <f t="shared" si="173"/>
        <v>0</v>
      </c>
      <c r="Z39" s="101"/>
      <c r="AA39" s="101"/>
      <c r="AB39" s="786" t="s">
        <v>293</v>
      </c>
      <c r="AC39" s="787" t="s">
        <v>326</v>
      </c>
      <c r="AD39" s="788" t="s">
        <v>136</v>
      </c>
      <c r="AE39" s="788">
        <v>12</v>
      </c>
      <c r="AF39" s="789">
        <v>160651.30000000002</v>
      </c>
      <c r="AG39" s="790">
        <f t="shared" si="847"/>
        <v>1927815.6</v>
      </c>
      <c r="AH39" s="841"/>
      <c r="AI39" s="88">
        <f t="shared" si="848"/>
        <v>1</v>
      </c>
      <c r="AJ39" s="88">
        <f t="shared" si="849"/>
        <v>1</v>
      </c>
      <c r="AK39" s="151">
        <f t="shared" si="850"/>
        <v>1</v>
      </c>
      <c r="AL39" s="151">
        <f t="shared" si="174"/>
        <v>1</v>
      </c>
      <c r="AM39" s="151">
        <f t="shared" si="175"/>
        <v>1</v>
      </c>
      <c r="AN39" s="151">
        <f t="shared" si="176"/>
        <v>1</v>
      </c>
      <c r="AO39" s="157">
        <f t="shared" si="177"/>
        <v>1927816</v>
      </c>
      <c r="AP39" s="153">
        <f t="shared" si="178"/>
        <v>-0.39999999990686774</v>
      </c>
      <c r="AQ39" s="101"/>
      <c r="AR39" s="101"/>
      <c r="AS39" s="288" t="s">
        <v>293</v>
      </c>
      <c r="AT39" s="293" t="s">
        <v>326</v>
      </c>
      <c r="AU39" s="295" t="s">
        <v>136</v>
      </c>
      <c r="AV39" s="295">
        <v>12</v>
      </c>
      <c r="AW39" s="765">
        <v>193879</v>
      </c>
      <c r="AX39" s="766">
        <f t="shared" si="851"/>
        <v>2326548</v>
      </c>
      <c r="AY39" s="841"/>
      <c r="AZ39" s="88">
        <f t="shared" si="852"/>
        <v>1</v>
      </c>
      <c r="BA39" s="88">
        <f t="shared" si="853"/>
        <v>1</v>
      </c>
      <c r="BB39" s="151">
        <f t="shared" si="854"/>
        <v>1</v>
      </c>
      <c r="BC39" s="151">
        <f t="shared" si="179"/>
        <v>1</v>
      </c>
      <c r="BD39" s="151">
        <f t="shared" si="180"/>
        <v>1</v>
      </c>
      <c r="BE39" s="151">
        <f t="shared" si="181"/>
        <v>1</v>
      </c>
      <c r="BF39" s="157">
        <f t="shared" si="182"/>
        <v>2326548</v>
      </c>
      <c r="BG39" s="153">
        <f t="shared" si="183"/>
        <v>0</v>
      </c>
      <c r="BJ39" s="288" t="s">
        <v>293</v>
      </c>
      <c r="BK39" s="293" t="s">
        <v>326</v>
      </c>
      <c r="BL39" s="295" t="s">
        <v>136</v>
      </c>
      <c r="BM39" s="295">
        <v>12</v>
      </c>
      <c r="BN39" s="765">
        <v>137500</v>
      </c>
      <c r="BO39" s="766">
        <f t="shared" si="855"/>
        <v>1650000</v>
      </c>
      <c r="BP39" s="841"/>
      <c r="BQ39" s="88">
        <f t="shared" si="856"/>
        <v>1</v>
      </c>
      <c r="BR39" s="88">
        <f t="shared" si="857"/>
        <v>1</v>
      </c>
      <c r="BS39" s="151">
        <f t="shared" si="858"/>
        <v>1</v>
      </c>
      <c r="BT39" s="151">
        <f t="shared" si="184"/>
        <v>1</v>
      </c>
      <c r="BU39" s="151">
        <f t="shared" si="185"/>
        <v>1</v>
      </c>
      <c r="BV39" s="151">
        <f t="shared" si="186"/>
        <v>1</v>
      </c>
      <c r="BW39" s="157">
        <f t="shared" si="187"/>
        <v>1650000</v>
      </c>
      <c r="BX39" s="153">
        <f t="shared" si="188"/>
        <v>0</v>
      </c>
      <c r="CA39" s="773" t="s">
        <v>467</v>
      </c>
      <c r="CB39" s="774" t="s">
        <v>468</v>
      </c>
      <c r="CC39" s="775" t="s">
        <v>423</v>
      </c>
      <c r="CD39" s="807">
        <v>12</v>
      </c>
      <c r="CE39" s="777">
        <v>117892</v>
      </c>
      <c r="CF39" s="778">
        <v>1414702</v>
      </c>
      <c r="CG39" s="842"/>
      <c r="CH39" s="88">
        <f t="shared" si="859"/>
        <v>0</v>
      </c>
      <c r="CI39" s="88">
        <f t="shared" si="860"/>
        <v>1</v>
      </c>
      <c r="CJ39" s="151">
        <f t="shared" si="861"/>
        <v>1</v>
      </c>
      <c r="CK39" s="151">
        <f t="shared" si="189"/>
        <v>1</v>
      </c>
      <c r="CL39" s="151">
        <f t="shared" si="190"/>
        <v>1</v>
      </c>
      <c r="CM39" s="151">
        <f t="shared" si="191"/>
        <v>0</v>
      </c>
      <c r="CN39" s="157">
        <f t="shared" si="192"/>
        <v>1414702</v>
      </c>
      <c r="CO39" s="153">
        <f t="shared" si="193"/>
        <v>0</v>
      </c>
      <c r="CR39" s="288"/>
      <c r="CS39" s="293"/>
      <c r="CT39" s="295"/>
      <c r="CU39" s="295"/>
      <c r="CV39" s="765"/>
      <c r="CW39" s="766"/>
      <c r="CX39" s="841"/>
      <c r="CY39" s="88" t="e">
        <f t="shared" si="862"/>
        <v>#N/A</v>
      </c>
      <c r="CZ39" s="88" t="e">
        <f t="shared" si="863"/>
        <v>#N/A</v>
      </c>
      <c r="DA39" s="151" t="e">
        <f t="shared" si="864"/>
        <v>#N/A</v>
      </c>
      <c r="DB39" s="151">
        <f t="shared" si="865"/>
        <v>0</v>
      </c>
      <c r="DC39" s="151">
        <f t="shared" si="866"/>
        <v>0</v>
      </c>
      <c r="DD39" s="151" t="e">
        <f t="shared" si="867"/>
        <v>#N/A</v>
      </c>
      <c r="DE39" s="157">
        <f t="shared" si="868"/>
        <v>0</v>
      </c>
      <c r="DF39" s="153">
        <f t="shared" si="869"/>
        <v>0</v>
      </c>
      <c r="DI39" s="288"/>
      <c r="DJ39" s="293"/>
      <c r="DK39" s="295"/>
      <c r="DL39" s="295"/>
      <c r="DM39" s="765"/>
      <c r="DN39" s="766"/>
      <c r="DO39" s="841"/>
      <c r="DP39" s="88" t="e">
        <f t="shared" si="870"/>
        <v>#N/A</v>
      </c>
      <c r="DQ39" s="88" t="e">
        <f t="shared" si="871"/>
        <v>#N/A</v>
      </c>
      <c r="DR39" s="151" t="e">
        <f t="shared" si="872"/>
        <v>#N/A</v>
      </c>
      <c r="DS39" s="151">
        <f t="shared" si="873"/>
        <v>0</v>
      </c>
      <c r="DT39" s="151">
        <f t="shared" si="874"/>
        <v>0</v>
      </c>
      <c r="DU39" s="151" t="e">
        <f t="shared" si="875"/>
        <v>#N/A</v>
      </c>
      <c r="DV39" s="157">
        <f t="shared" si="876"/>
        <v>0</v>
      </c>
      <c r="DW39" s="153">
        <f t="shared" si="877"/>
        <v>0</v>
      </c>
      <c r="DZ39" s="288"/>
      <c r="EA39" s="293"/>
      <c r="EB39" s="295"/>
      <c r="EC39" s="295"/>
      <c r="ED39" s="765"/>
      <c r="EE39" s="766"/>
      <c r="EF39" s="841"/>
      <c r="EG39" s="88" t="e">
        <f t="shared" si="878"/>
        <v>#N/A</v>
      </c>
      <c r="EH39" s="88" t="e">
        <f t="shared" si="879"/>
        <v>#N/A</v>
      </c>
      <c r="EI39" s="151" t="e">
        <f t="shared" si="880"/>
        <v>#N/A</v>
      </c>
      <c r="EJ39" s="151">
        <f t="shared" si="881"/>
        <v>0</v>
      </c>
      <c r="EK39" s="151">
        <f t="shared" si="882"/>
        <v>0</v>
      </c>
      <c r="EL39" s="151" t="e">
        <f t="shared" si="883"/>
        <v>#N/A</v>
      </c>
      <c r="EM39" s="157">
        <f t="shared" si="884"/>
        <v>0</v>
      </c>
      <c r="EN39" s="153">
        <f t="shared" si="885"/>
        <v>0</v>
      </c>
      <c r="EQ39" s="288"/>
      <c r="ER39" s="293"/>
      <c r="ES39" s="295"/>
      <c r="ET39" s="295"/>
      <c r="EU39" s="765"/>
      <c r="EV39" s="766"/>
      <c r="EW39" s="841"/>
      <c r="EX39" s="88" t="e">
        <f t="shared" si="886"/>
        <v>#N/A</v>
      </c>
      <c r="EY39" s="88" t="e">
        <f t="shared" si="887"/>
        <v>#N/A</v>
      </c>
      <c r="EZ39" s="151" t="e">
        <f t="shared" si="888"/>
        <v>#N/A</v>
      </c>
      <c r="FA39" s="151">
        <f t="shared" si="889"/>
        <v>0</v>
      </c>
      <c r="FB39" s="151">
        <f t="shared" si="890"/>
        <v>0</v>
      </c>
      <c r="FC39" s="151" t="e">
        <f t="shared" si="891"/>
        <v>#N/A</v>
      </c>
      <c r="FD39" s="157">
        <f t="shared" si="892"/>
        <v>0</v>
      </c>
      <c r="FE39" s="153">
        <f t="shared" si="893"/>
        <v>0</v>
      </c>
      <c r="FH39" s="288"/>
      <c r="FI39" s="293"/>
      <c r="FJ39" s="295"/>
      <c r="FK39" s="295"/>
      <c r="FL39" s="765"/>
      <c r="FM39" s="766"/>
      <c r="FN39" s="841"/>
      <c r="FO39" s="88" t="e">
        <f t="shared" si="894"/>
        <v>#N/A</v>
      </c>
      <c r="FP39" s="88" t="e">
        <f t="shared" si="895"/>
        <v>#N/A</v>
      </c>
      <c r="FQ39" s="151" t="e">
        <f t="shared" si="896"/>
        <v>#N/A</v>
      </c>
      <c r="FR39" s="151">
        <f t="shared" si="897"/>
        <v>0</v>
      </c>
      <c r="FS39" s="151">
        <f t="shared" si="898"/>
        <v>0</v>
      </c>
      <c r="FT39" s="151" t="e">
        <f t="shared" si="899"/>
        <v>#N/A</v>
      </c>
      <c r="FU39" s="157">
        <f t="shared" si="900"/>
        <v>0</v>
      </c>
      <c r="FV39" s="153">
        <f t="shared" si="901"/>
        <v>0</v>
      </c>
      <c r="FY39" s="288"/>
      <c r="FZ39" s="293"/>
      <c r="GA39" s="295"/>
      <c r="GB39" s="295"/>
      <c r="GC39" s="765"/>
      <c r="GD39" s="766"/>
      <c r="GE39" s="841"/>
      <c r="GF39" s="88" t="e">
        <f t="shared" si="902"/>
        <v>#N/A</v>
      </c>
      <c r="GG39" s="88" t="e">
        <f t="shared" si="903"/>
        <v>#N/A</v>
      </c>
      <c r="GH39" s="151" t="e">
        <f t="shared" si="904"/>
        <v>#N/A</v>
      </c>
      <c r="GI39" s="151">
        <f t="shared" si="905"/>
        <v>0</v>
      </c>
      <c r="GJ39" s="151">
        <f t="shared" si="906"/>
        <v>0</v>
      </c>
      <c r="GK39" s="151" t="e">
        <f t="shared" si="907"/>
        <v>#N/A</v>
      </c>
      <c r="GL39" s="157">
        <f t="shared" si="908"/>
        <v>0</v>
      </c>
      <c r="GM39" s="153">
        <f t="shared" si="909"/>
        <v>0</v>
      </c>
      <c r="GP39" s="288"/>
      <c r="GQ39" s="293"/>
      <c r="GR39" s="295"/>
      <c r="GS39" s="295"/>
      <c r="GT39" s="765"/>
      <c r="GU39" s="766"/>
      <c r="GV39" s="841"/>
      <c r="GW39" s="88" t="e">
        <f t="shared" si="910"/>
        <v>#N/A</v>
      </c>
      <c r="GX39" s="88" t="e">
        <f t="shared" si="911"/>
        <v>#N/A</v>
      </c>
      <c r="GY39" s="151" t="e">
        <f t="shared" si="912"/>
        <v>#N/A</v>
      </c>
      <c r="GZ39" s="151">
        <f t="shared" si="913"/>
        <v>0</v>
      </c>
      <c r="HA39" s="151">
        <f t="shared" si="914"/>
        <v>0</v>
      </c>
      <c r="HB39" s="151" t="e">
        <f t="shared" si="915"/>
        <v>#N/A</v>
      </c>
      <c r="HC39" s="157">
        <f t="shared" si="916"/>
        <v>0</v>
      </c>
      <c r="HD39" s="153">
        <f t="shared" si="917"/>
        <v>0</v>
      </c>
      <c r="HG39" s="288"/>
      <c r="HH39" s="293"/>
      <c r="HI39" s="295"/>
      <c r="HJ39" s="295"/>
      <c r="HK39" s="765"/>
      <c r="HL39" s="766"/>
      <c r="HM39" s="841"/>
      <c r="HN39" s="88" t="e">
        <f t="shared" si="918"/>
        <v>#N/A</v>
      </c>
      <c r="HO39" s="88" t="e">
        <f t="shared" si="919"/>
        <v>#N/A</v>
      </c>
      <c r="HP39" s="151" t="e">
        <f t="shared" si="920"/>
        <v>#N/A</v>
      </c>
      <c r="HQ39" s="151">
        <f t="shared" si="921"/>
        <v>0</v>
      </c>
      <c r="HR39" s="151">
        <f t="shared" si="922"/>
        <v>0</v>
      </c>
      <c r="HS39" s="151" t="e">
        <f t="shared" si="923"/>
        <v>#N/A</v>
      </c>
      <c r="HT39" s="157">
        <f t="shared" si="924"/>
        <v>0</v>
      </c>
      <c r="HU39" s="153">
        <f t="shared" si="925"/>
        <v>0</v>
      </c>
      <c r="HX39" s="288"/>
      <c r="HY39" s="293"/>
      <c r="HZ39" s="295"/>
      <c r="IA39" s="295"/>
      <c r="IB39" s="765"/>
      <c r="IC39" s="766"/>
      <c r="ID39" s="841"/>
      <c r="IE39" s="88" t="e">
        <f t="shared" si="926"/>
        <v>#N/A</v>
      </c>
      <c r="IF39" s="88" t="e">
        <f t="shared" si="927"/>
        <v>#N/A</v>
      </c>
      <c r="IG39" s="151" t="e">
        <f t="shared" si="928"/>
        <v>#N/A</v>
      </c>
      <c r="IH39" s="151">
        <f t="shared" si="929"/>
        <v>0</v>
      </c>
      <c r="II39" s="151">
        <f t="shared" si="930"/>
        <v>0</v>
      </c>
      <c r="IJ39" s="151" t="e">
        <f t="shared" si="931"/>
        <v>#N/A</v>
      </c>
      <c r="IK39" s="157">
        <f t="shared" si="932"/>
        <v>0</v>
      </c>
      <c r="IL39" s="153">
        <f t="shared" si="933"/>
        <v>0</v>
      </c>
      <c r="IO39" s="288"/>
      <c r="IP39" s="293"/>
      <c r="IQ39" s="295"/>
      <c r="IR39" s="295"/>
      <c r="IS39" s="765"/>
      <c r="IT39" s="766"/>
      <c r="IU39" s="841"/>
      <c r="IV39" s="88" t="e">
        <f t="shared" si="934"/>
        <v>#N/A</v>
      </c>
      <c r="IW39" s="88" t="e">
        <f t="shared" si="935"/>
        <v>#N/A</v>
      </c>
      <c r="IX39" s="151" t="e">
        <f t="shared" si="936"/>
        <v>#N/A</v>
      </c>
      <c r="IY39" s="151">
        <f t="shared" si="937"/>
        <v>0</v>
      </c>
      <c r="IZ39" s="151">
        <f t="shared" si="938"/>
        <v>0</v>
      </c>
      <c r="JA39" s="151" t="e">
        <f t="shared" si="939"/>
        <v>#N/A</v>
      </c>
      <c r="JB39" s="157">
        <f t="shared" si="940"/>
        <v>0</v>
      </c>
      <c r="JC39" s="153">
        <f t="shared" si="941"/>
        <v>0</v>
      </c>
      <c r="JF39" s="288"/>
      <c r="JG39" s="293"/>
      <c r="JH39" s="295"/>
      <c r="JI39" s="295"/>
      <c r="JJ39" s="765"/>
      <c r="JK39" s="766"/>
      <c r="JL39" s="841"/>
      <c r="JM39" s="88" t="e">
        <f t="shared" si="942"/>
        <v>#N/A</v>
      </c>
      <c r="JN39" s="88" t="e">
        <f t="shared" si="943"/>
        <v>#N/A</v>
      </c>
      <c r="JO39" s="151" t="e">
        <f t="shared" si="944"/>
        <v>#N/A</v>
      </c>
      <c r="JP39" s="151">
        <f t="shared" si="945"/>
        <v>0</v>
      </c>
      <c r="JQ39" s="151">
        <f t="shared" si="946"/>
        <v>0</v>
      </c>
      <c r="JR39" s="151" t="e">
        <f t="shared" si="947"/>
        <v>#N/A</v>
      </c>
      <c r="JS39" s="157">
        <f t="shared" si="948"/>
        <v>0</v>
      </c>
      <c r="JT39" s="153">
        <f t="shared" si="949"/>
        <v>0</v>
      </c>
      <c r="JW39" s="288"/>
      <c r="JX39" s="293"/>
      <c r="JY39" s="295"/>
      <c r="JZ39" s="295"/>
      <c r="KA39" s="765"/>
      <c r="KB39" s="766"/>
      <c r="KC39" s="841"/>
      <c r="KD39" s="88" t="e">
        <f t="shared" si="950"/>
        <v>#N/A</v>
      </c>
      <c r="KE39" s="88" t="e">
        <f t="shared" si="951"/>
        <v>#N/A</v>
      </c>
      <c r="KF39" s="151" t="e">
        <f t="shared" si="952"/>
        <v>#N/A</v>
      </c>
      <c r="KG39" s="151">
        <f t="shared" si="953"/>
        <v>0</v>
      </c>
      <c r="KH39" s="151">
        <f t="shared" si="954"/>
        <v>0</v>
      </c>
      <c r="KI39" s="151" t="e">
        <f t="shared" si="955"/>
        <v>#N/A</v>
      </c>
      <c r="KJ39" s="157">
        <f t="shared" si="956"/>
        <v>0</v>
      </c>
      <c r="KK39" s="153">
        <f t="shared" si="957"/>
        <v>0</v>
      </c>
      <c r="KN39" s="288"/>
      <c r="KO39" s="293"/>
      <c r="KP39" s="295"/>
      <c r="KQ39" s="295"/>
      <c r="KR39" s="765"/>
      <c r="KS39" s="766"/>
      <c r="KT39" s="841"/>
      <c r="KU39" s="88" t="e">
        <f t="shared" si="958"/>
        <v>#N/A</v>
      </c>
      <c r="KV39" s="88" t="e">
        <f t="shared" si="959"/>
        <v>#N/A</v>
      </c>
      <c r="KW39" s="151" t="e">
        <f t="shared" si="960"/>
        <v>#N/A</v>
      </c>
      <c r="KX39" s="151">
        <f t="shared" si="961"/>
        <v>0</v>
      </c>
      <c r="KY39" s="151">
        <f t="shared" si="962"/>
        <v>0</v>
      </c>
      <c r="KZ39" s="151" t="e">
        <f t="shared" si="963"/>
        <v>#N/A</v>
      </c>
      <c r="LA39" s="157">
        <f t="shared" si="964"/>
        <v>0</v>
      </c>
      <c r="LB39" s="153">
        <f t="shared" si="965"/>
        <v>0</v>
      </c>
      <c r="LE39" s="288"/>
      <c r="LF39" s="293"/>
      <c r="LG39" s="295"/>
      <c r="LH39" s="295"/>
      <c r="LI39" s="765"/>
      <c r="LJ39" s="766"/>
      <c r="LK39" s="841"/>
      <c r="LL39" s="88" t="e">
        <f t="shared" si="966"/>
        <v>#N/A</v>
      </c>
      <c r="LM39" s="88" t="e">
        <f t="shared" si="967"/>
        <v>#N/A</v>
      </c>
      <c r="LN39" s="151" t="e">
        <f t="shared" si="968"/>
        <v>#N/A</v>
      </c>
      <c r="LO39" s="151">
        <f t="shared" si="969"/>
        <v>0</v>
      </c>
      <c r="LP39" s="151">
        <f t="shared" si="970"/>
        <v>0</v>
      </c>
      <c r="LQ39" s="151" t="e">
        <f t="shared" si="971"/>
        <v>#N/A</v>
      </c>
      <c r="LR39" s="157">
        <f t="shared" si="972"/>
        <v>0</v>
      </c>
      <c r="LS39" s="153">
        <f t="shared" si="973"/>
        <v>0</v>
      </c>
      <c r="LV39" s="288"/>
      <c r="LW39" s="293"/>
      <c r="LX39" s="295"/>
      <c r="LY39" s="295"/>
      <c r="LZ39" s="765"/>
      <c r="MA39" s="766"/>
      <c r="MB39" s="841"/>
      <c r="MC39" s="88" t="e">
        <f t="shared" si="974"/>
        <v>#N/A</v>
      </c>
      <c r="MD39" s="88" t="e">
        <f t="shared" si="975"/>
        <v>#N/A</v>
      </c>
      <c r="ME39" s="151" t="e">
        <f t="shared" si="976"/>
        <v>#N/A</v>
      </c>
      <c r="MF39" s="151">
        <f t="shared" si="977"/>
        <v>0</v>
      </c>
      <c r="MG39" s="151">
        <f t="shared" si="978"/>
        <v>0</v>
      </c>
      <c r="MH39" s="151" t="e">
        <f t="shared" si="979"/>
        <v>#N/A</v>
      </c>
      <c r="MI39" s="157">
        <f t="shared" si="980"/>
        <v>0</v>
      </c>
      <c r="MJ39" s="153">
        <f t="shared" si="981"/>
        <v>0</v>
      </c>
      <c r="MM39" s="840"/>
      <c r="MN39" s="804"/>
      <c r="MO39" s="840"/>
      <c r="MP39" s="827"/>
      <c r="MQ39" s="828"/>
      <c r="MR39" s="784"/>
      <c r="MS39" s="784"/>
      <c r="MT39" s="88" t="e">
        <f t="shared" si="982"/>
        <v>#N/A</v>
      </c>
      <c r="MU39" s="88" t="e">
        <f t="shared" si="983"/>
        <v>#N/A</v>
      </c>
      <c r="MV39" s="151" t="e">
        <f t="shared" si="984"/>
        <v>#N/A</v>
      </c>
      <c r="MW39" s="151">
        <f t="shared" si="985"/>
        <v>0</v>
      </c>
      <c r="MX39" s="151">
        <f t="shared" si="986"/>
        <v>0</v>
      </c>
      <c r="MY39" s="151" t="e">
        <f t="shared" si="987"/>
        <v>#N/A</v>
      </c>
      <c r="MZ39" s="157">
        <f t="shared" si="988"/>
        <v>0</v>
      </c>
      <c r="NA39" s="153">
        <f t="shared" si="989"/>
        <v>0</v>
      </c>
      <c r="ND39" s="840"/>
      <c r="NE39" s="804"/>
      <c r="NF39" s="840"/>
      <c r="NG39" s="827"/>
      <c r="NH39" s="828"/>
      <c r="NI39" s="784"/>
      <c r="NJ39" s="784"/>
      <c r="NK39" s="88" t="e">
        <f t="shared" si="990"/>
        <v>#N/A</v>
      </c>
      <c r="NL39" s="88" t="e">
        <f t="shared" si="991"/>
        <v>#N/A</v>
      </c>
      <c r="NM39" s="151" t="e">
        <f t="shared" si="992"/>
        <v>#N/A</v>
      </c>
      <c r="NN39" s="151">
        <f t="shared" si="993"/>
        <v>0</v>
      </c>
      <c r="NO39" s="151">
        <f t="shared" si="994"/>
        <v>0</v>
      </c>
      <c r="NP39" s="151" t="e">
        <f t="shared" si="995"/>
        <v>#N/A</v>
      </c>
      <c r="NQ39" s="157">
        <f t="shared" si="996"/>
        <v>0</v>
      </c>
      <c r="NR39" s="153">
        <f t="shared" si="997"/>
        <v>0</v>
      </c>
      <c r="NU39" s="840"/>
      <c r="NV39" s="804"/>
      <c r="NW39" s="840"/>
      <c r="NX39" s="827"/>
      <c r="NY39" s="828"/>
      <c r="NZ39" s="784"/>
      <c r="OA39" s="784"/>
      <c r="OB39" s="88" t="e">
        <f t="shared" si="998"/>
        <v>#N/A</v>
      </c>
      <c r="OC39" s="88" t="e">
        <f t="shared" si="999"/>
        <v>#N/A</v>
      </c>
      <c r="OD39" s="151" t="e">
        <f t="shared" si="1000"/>
        <v>#N/A</v>
      </c>
      <c r="OE39" s="151">
        <f t="shared" si="1001"/>
        <v>0</v>
      </c>
      <c r="OF39" s="151">
        <f t="shared" si="1002"/>
        <v>0</v>
      </c>
      <c r="OG39" s="151" t="e">
        <f t="shared" si="1003"/>
        <v>#N/A</v>
      </c>
      <c r="OH39" s="157">
        <f t="shared" si="1004"/>
        <v>0</v>
      </c>
      <c r="OI39" s="153">
        <f t="shared" si="1005"/>
        <v>0</v>
      </c>
      <c r="OL39" s="840"/>
      <c r="OM39" s="804"/>
      <c r="ON39" s="840"/>
      <c r="OO39" s="827"/>
      <c r="OP39" s="828"/>
      <c r="OQ39" s="784"/>
      <c r="OR39" s="784"/>
      <c r="OS39" s="88" t="e">
        <f t="shared" si="1006"/>
        <v>#N/A</v>
      </c>
      <c r="OT39" s="88" t="e">
        <f t="shared" si="1007"/>
        <v>#N/A</v>
      </c>
      <c r="OU39" s="151" t="e">
        <f t="shared" si="1008"/>
        <v>#N/A</v>
      </c>
      <c r="OV39" s="151">
        <f t="shared" si="1009"/>
        <v>0</v>
      </c>
      <c r="OW39" s="151">
        <f t="shared" si="1010"/>
        <v>0</v>
      </c>
      <c r="OX39" s="151" t="e">
        <f t="shared" si="1011"/>
        <v>#N/A</v>
      </c>
      <c r="OY39" s="157">
        <f t="shared" si="1012"/>
        <v>0</v>
      </c>
      <c r="OZ39" s="153">
        <f t="shared" si="1013"/>
        <v>0</v>
      </c>
      <c r="PC39" s="840"/>
      <c r="PD39" s="804"/>
      <c r="PE39" s="840"/>
      <c r="PF39" s="827"/>
      <c r="PG39" s="828"/>
      <c r="PH39" s="784"/>
      <c r="PI39" s="784"/>
      <c r="PJ39" s="88" t="e">
        <f t="shared" si="1014"/>
        <v>#N/A</v>
      </c>
      <c r="PK39" s="88" t="e">
        <f t="shared" si="1015"/>
        <v>#N/A</v>
      </c>
      <c r="PL39" s="151" t="e">
        <f t="shared" si="1016"/>
        <v>#N/A</v>
      </c>
      <c r="PM39" s="151">
        <f t="shared" si="1017"/>
        <v>0</v>
      </c>
      <c r="PN39" s="151">
        <f t="shared" si="1018"/>
        <v>0</v>
      </c>
      <c r="PO39" s="151" t="e">
        <f t="shared" si="1019"/>
        <v>#N/A</v>
      </c>
      <c r="PP39" s="157">
        <f t="shared" si="1020"/>
        <v>0</v>
      </c>
      <c r="PQ39" s="153">
        <f t="shared" si="1021"/>
        <v>0</v>
      </c>
      <c r="PT39" s="840"/>
      <c r="PU39" s="804"/>
      <c r="PV39" s="840"/>
      <c r="PW39" s="827"/>
      <c r="PX39" s="828"/>
      <c r="PY39" s="784"/>
      <c r="PZ39" s="784"/>
      <c r="QA39" s="88" t="e">
        <f t="shared" si="1022"/>
        <v>#N/A</v>
      </c>
      <c r="QB39" s="88" t="e">
        <f t="shared" si="1023"/>
        <v>#N/A</v>
      </c>
      <c r="QC39" s="151" t="e">
        <f t="shared" si="1024"/>
        <v>#N/A</v>
      </c>
      <c r="QD39" s="151">
        <f t="shared" si="1025"/>
        <v>0</v>
      </c>
      <c r="QE39" s="151">
        <f t="shared" si="1026"/>
        <v>0</v>
      </c>
      <c r="QF39" s="151" t="e">
        <f t="shared" si="1027"/>
        <v>#N/A</v>
      </c>
      <c r="QG39" s="157">
        <f t="shared" si="1028"/>
        <v>0</v>
      </c>
      <c r="QH39" s="153">
        <f t="shared" si="1029"/>
        <v>0</v>
      </c>
      <c r="QK39" s="840"/>
      <c r="QL39" s="804"/>
      <c r="QM39" s="840"/>
      <c r="QN39" s="827"/>
      <c r="QO39" s="828"/>
      <c r="QP39" s="784"/>
      <c r="QQ39" s="784"/>
      <c r="QR39" s="88" t="e">
        <f t="shared" si="1030"/>
        <v>#N/A</v>
      </c>
      <c r="QS39" s="88" t="e">
        <f t="shared" si="1031"/>
        <v>#N/A</v>
      </c>
      <c r="QT39" s="151" t="e">
        <f t="shared" si="1032"/>
        <v>#N/A</v>
      </c>
      <c r="QU39" s="151">
        <f t="shared" si="1033"/>
        <v>0</v>
      </c>
      <c r="QV39" s="151">
        <f t="shared" si="1034"/>
        <v>0</v>
      </c>
      <c r="QW39" s="151" t="e">
        <f t="shared" si="1035"/>
        <v>#N/A</v>
      </c>
      <c r="QX39" s="157">
        <f t="shared" si="1036"/>
        <v>0</v>
      </c>
      <c r="QY39" s="153">
        <f t="shared" si="1037"/>
        <v>0</v>
      </c>
      <c r="RB39" s="840"/>
      <c r="RC39" s="804"/>
      <c r="RD39" s="840"/>
      <c r="RE39" s="827"/>
      <c r="RF39" s="828"/>
      <c r="RG39" s="784"/>
      <c r="RH39" s="784"/>
      <c r="RI39" s="88" t="e">
        <f t="shared" si="1038"/>
        <v>#N/A</v>
      </c>
      <c r="RJ39" s="88" t="e">
        <f t="shared" si="1039"/>
        <v>#N/A</v>
      </c>
      <c r="RK39" s="151" t="e">
        <f t="shared" si="1040"/>
        <v>#N/A</v>
      </c>
      <c r="RL39" s="151">
        <f t="shared" si="1041"/>
        <v>0</v>
      </c>
      <c r="RM39" s="151">
        <f t="shared" si="1042"/>
        <v>0</v>
      </c>
      <c r="RN39" s="151" t="e">
        <f t="shared" si="1043"/>
        <v>#N/A</v>
      </c>
      <c r="RO39" s="157">
        <f t="shared" si="1044"/>
        <v>0</v>
      </c>
      <c r="RP39" s="153">
        <f t="shared" si="1045"/>
        <v>0</v>
      </c>
      <c r="RS39" s="840"/>
      <c r="RT39" s="804"/>
      <c r="RU39" s="840"/>
      <c r="RV39" s="827"/>
      <c r="RW39" s="828"/>
      <c r="RX39" s="784"/>
      <c r="RY39" s="784"/>
      <c r="RZ39" s="88" t="e">
        <f t="shared" si="1046"/>
        <v>#N/A</v>
      </c>
      <c r="SA39" s="88" t="e">
        <f t="shared" si="1047"/>
        <v>#N/A</v>
      </c>
      <c r="SB39" s="151" t="e">
        <f t="shared" si="1048"/>
        <v>#N/A</v>
      </c>
      <c r="SC39" s="151">
        <f t="shared" si="1049"/>
        <v>0</v>
      </c>
      <c r="SD39" s="151">
        <f t="shared" si="1050"/>
        <v>0</v>
      </c>
      <c r="SE39" s="151" t="e">
        <f t="shared" si="1051"/>
        <v>#N/A</v>
      </c>
      <c r="SF39" s="157">
        <f t="shared" si="1052"/>
        <v>0</v>
      </c>
      <c r="SG39" s="153">
        <f t="shared" si="1053"/>
        <v>0</v>
      </c>
      <c r="SJ39" s="840"/>
      <c r="SK39" s="804"/>
      <c r="SL39" s="840"/>
      <c r="SM39" s="827"/>
      <c r="SN39" s="828"/>
      <c r="SO39" s="784"/>
      <c r="SP39" s="784"/>
      <c r="SQ39" s="88" t="e">
        <f t="shared" si="1054"/>
        <v>#N/A</v>
      </c>
      <c r="SR39" s="88" t="e">
        <f t="shared" si="1055"/>
        <v>#N/A</v>
      </c>
      <c r="SS39" s="151" t="e">
        <f t="shared" si="1056"/>
        <v>#N/A</v>
      </c>
      <c r="ST39" s="151">
        <f t="shared" si="1057"/>
        <v>0</v>
      </c>
      <c r="SU39" s="151">
        <f t="shared" si="1058"/>
        <v>0</v>
      </c>
      <c r="SV39" s="151" t="e">
        <f t="shared" si="1059"/>
        <v>#N/A</v>
      </c>
      <c r="SW39" s="157">
        <f t="shared" si="1060"/>
        <v>0</v>
      </c>
      <c r="SX39" s="153">
        <f t="shared" si="1061"/>
        <v>0</v>
      </c>
    </row>
    <row r="40" spans="2:518" ht="46.5" thickTop="1" thickBot="1">
      <c r="B40" s="288" t="s">
        <v>294</v>
      </c>
      <c r="C40" s="293" t="s">
        <v>327</v>
      </c>
      <c r="D40" s="295" t="s">
        <v>136</v>
      </c>
      <c r="E40" s="295">
        <v>21</v>
      </c>
      <c r="F40" s="765">
        <v>0</v>
      </c>
      <c r="G40" s="766">
        <v>0</v>
      </c>
      <c r="H40" s="841"/>
      <c r="K40" s="288" t="s">
        <v>294</v>
      </c>
      <c r="L40" s="293" t="s">
        <v>327</v>
      </c>
      <c r="M40" s="295" t="s">
        <v>136</v>
      </c>
      <c r="N40" s="295">
        <v>21</v>
      </c>
      <c r="O40" s="765">
        <v>747000</v>
      </c>
      <c r="P40" s="766">
        <f t="shared" si="843"/>
        <v>15687000</v>
      </c>
      <c r="Q40" s="841"/>
      <c r="R40" s="88">
        <f t="shared" si="844"/>
        <v>1</v>
      </c>
      <c r="S40" s="88">
        <f t="shared" si="845"/>
        <v>1</v>
      </c>
      <c r="T40" s="151">
        <f t="shared" si="846"/>
        <v>1</v>
      </c>
      <c r="U40" s="151">
        <f t="shared" si="169"/>
        <v>1</v>
      </c>
      <c r="V40" s="151">
        <f t="shared" si="170"/>
        <v>1</v>
      </c>
      <c r="W40" s="151">
        <f t="shared" si="171"/>
        <v>1</v>
      </c>
      <c r="X40" s="157">
        <f t="shared" si="172"/>
        <v>15687000</v>
      </c>
      <c r="Y40" s="153">
        <f t="shared" si="173"/>
        <v>0</v>
      </c>
      <c r="Z40" s="101"/>
      <c r="AA40" s="101"/>
      <c r="AB40" s="786" t="s">
        <v>294</v>
      </c>
      <c r="AC40" s="787" t="s">
        <v>327</v>
      </c>
      <c r="AD40" s="788" t="s">
        <v>136</v>
      </c>
      <c r="AE40" s="788">
        <v>21</v>
      </c>
      <c r="AF40" s="789">
        <v>537324.69999999995</v>
      </c>
      <c r="AG40" s="790">
        <f t="shared" si="847"/>
        <v>11283818.699999999</v>
      </c>
      <c r="AH40" s="841"/>
      <c r="AI40" s="88">
        <f t="shared" si="848"/>
        <v>1</v>
      </c>
      <c r="AJ40" s="88">
        <f t="shared" si="849"/>
        <v>1</v>
      </c>
      <c r="AK40" s="151">
        <f t="shared" si="850"/>
        <v>1</v>
      </c>
      <c r="AL40" s="151">
        <f t="shared" si="174"/>
        <v>1</v>
      </c>
      <c r="AM40" s="151">
        <f t="shared" si="175"/>
        <v>1</v>
      </c>
      <c r="AN40" s="151">
        <f t="shared" si="176"/>
        <v>1</v>
      </c>
      <c r="AO40" s="157">
        <f t="shared" si="177"/>
        <v>11283819</v>
      </c>
      <c r="AP40" s="153">
        <f t="shared" si="178"/>
        <v>-0.30000000074505806</v>
      </c>
      <c r="AQ40" s="101"/>
      <c r="AR40" s="101"/>
      <c r="AS40" s="288" t="s">
        <v>294</v>
      </c>
      <c r="AT40" s="293" t="s">
        <v>327</v>
      </c>
      <c r="AU40" s="295" t="s">
        <v>136</v>
      </c>
      <c r="AV40" s="295">
        <v>21</v>
      </c>
      <c r="AW40" s="765">
        <v>397635</v>
      </c>
      <c r="AX40" s="766">
        <f t="shared" si="851"/>
        <v>8350335</v>
      </c>
      <c r="AY40" s="841"/>
      <c r="AZ40" s="88">
        <f t="shared" si="852"/>
        <v>1</v>
      </c>
      <c r="BA40" s="88">
        <f t="shared" si="853"/>
        <v>1</v>
      </c>
      <c r="BB40" s="151">
        <f t="shared" si="854"/>
        <v>1</v>
      </c>
      <c r="BC40" s="151">
        <f t="shared" si="179"/>
        <v>1</v>
      </c>
      <c r="BD40" s="151">
        <f t="shared" si="180"/>
        <v>1</v>
      </c>
      <c r="BE40" s="151">
        <f t="shared" si="181"/>
        <v>1</v>
      </c>
      <c r="BF40" s="157">
        <f t="shared" si="182"/>
        <v>8350335</v>
      </c>
      <c r="BG40" s="153">
        <f t="shared" si="183"/>
        <v>0</v>
      </c>
      <c r="BJ40" s="288" t="s">
        <v>294</v>
      </c>
      <c r="BK40" s="293" t="s">
        <v>327</v>
      </c>
      <c r="BL40" s="295" t="s">
        <v>136</v>
      </c>
      <c r="BM40" s="295">
        <v>21</v>
      </c>
      <c r="BN40" s="765">
        <v>352894</v>
      </c>
      <c r="BO40" s="766">
        <f t="shared" si="855"/>
        <v>7410774</v>
      </c>
      <c r="BP40" s="841"/>
      <c r="BQ40" s="88">
        <f t="shared" si="856"/>
        <v>1</v>
      </c>
      <c r="BR40" s="88">
        <f t="shared" si="857"/>
        <v>1</v>
      </c>
      <c r="BS40" s="151">
        <f t="shared" si="858"/>
        <v>1</v>
      </c>
      <c r="BT40" s="151">
        <f t="shared" si="184"/>
        <v>1</v>
      </c>
      <c r="BU40" s="151">
        <f t="shared" si="185"/>
        <v>1</v>
      </c>
      <c r="BV40" s="151">
        <f t="shared" si="186"/>
        <v>1</v>
      </c>
      <c r="BW40" s="157">
        <f t="shared" si="187"/>
        <v>7410774</v>
      </c>
      <c r="BX40" s="153">
        <f t="shared" si="188"/>
        <v>0</v>
      </c>
      <c r="CA40" s="773" t="s">
        <v>469</v>
      </c>
      <c r="CB40" s="774" t="s">
        <v>470</v>
      </c>
      <c r="CC40" s="775" t="s">
        <v>423</v>
      </c>
      <c r="CD40" s="807">
        <v>21</v>
      </c>
      <c r="CE40" s="777">
        <v>343750</v>
      </c>
      <c r="CF40" s="778">
        <v>7218750</v>
      </c>
      <c r="CG40" s="843"/>
      <c r="CH40" s="88">
        <f t="shared" si="859"/>
        <v>0</v>
      </c>
      <c r="CI40" s="88">
        <f t="shared" si="860"/>
        <v>1</v>
      </c>
      <c r="CJ40" s="151">
        <f t="shared" si="861"/>
        <v>1</v>
      </c>
      <c r="CK40" s="151">
        <f t="shared" si="189"/>
        <v>1</v>
      </c>
      <c r="CL40" s="151">
        <f t="shared" si="190"/>
        <v>1</v>
      </c>
      <c r="CM40" s="151">
        <f t="shared" si="191"/>
        <v>0</v>
      </c>
      <c r="CN40" s="157">
        <f t="shared" si="192"/>
        <v>7218750</v>
      </c>
      <c r="CO40" s="153">
        <f t="shared" si="193"/>
        <v>0</v>
      </c>
      <c r="CR40" s="288"/>
      <c r="CS40" s="293"/>
      <c r="CT40" s="295"/>
      <c r="CU40" s="295"/>
      <c r="CV40" s="765"/>
      <c r="CW40" s="766"/>
      <c r="CX40" s="841"/>
      <c r="CY40" s="88" t="e">
        <f t="shared" si="862"/>
        <v>#N/A</v>
      </c>
      <c r="CZ40" s="88" t="e">
        <f t="shared" si="863"/>
        <v>#N/A</v>
      </c>
      <c r="DA40" s="151" t="e">
        <f t="shared" si="864"/>
        <v>#N/A</v>
      </c>
      <c r="DB40" s="151">
        <f t="shared" si="865"/>
        <v>0</v>
      </c>
      <c r="DC40" s="151">
        <f t="shared" si="866"/>
        <v>0</v>
      </c>
      <c r="DD40" s="151" t="e">
        <f t="shared" si="867"/>
        <v>#N/A</v>
      </c>
      <c r="DE40" s="157">
        <f t="shared" si="868"/>
        <v>0</v>
      </c>
      <c r="DF40" s="153">
        <f t="shared" si="869"/>
        <v>0</v>
      </c>
      <c r="DI40" s="288"/>
      <c r="DJ40" s="293"/>
      <c r="DK40" s="295"/>
      <c r="DL40" s="295"/>
      <c r="DM40" s="765"/>
      <c r="DN40" s="766"/>
      <c r="DO40" s="841"/>
      <c r="DP40" s="88" t="e">
        <f t="shared" si="870"/>
        <v>#N/A</v>
      </c>
      <c r="DQ40" s="88" t="e">
        <f t="shared" si="871"/>
        <v>#N/A</v>
      </c>
      <c r="DR40" s="151" t="e">
        <f t="shared" si="872"/>
        <v>#N/A</v>
      </c>
      <c r="DS40" s="151">
        <f t="shared" si="873"/>
        <v>0</v>
      </c>
      <c r="DT40" s="151">
        <f t="shared" si="874"/>
        <v>0</v>
      </c>
      <c r="DU40" s="151" t="e">
        <f t="shared" si="875"/>
        <v>#N/A</v>
      </c>
      <c r="DV40" s="157">
        <f t="shared" si="876"/>
        <v>0</v>
      </c>
      <c r="DW40" s="153">
        <f t="shared" si="877"/>
        <v>0</v>
      </c>
      <c r="DZ40" s="288"/>
      <c r="EA40" s="293"/>
      <c r="EB40" s="295"/>
      <c r="EC40" s="295"/>
      <c r="ED40" s="765"/>
      <c r="EE40" s="766"/>
      <c r="EF40" s="841"/>
      <c r="EG40" s="88" t="e">
        <f t="shared" si="878"/>
        <v>#N/A</v>
      </c>
      <c r="EH40" s="88" t="e">
        <f t="shared" si="879"/>
        <v>#N/A</v>
      </c>
      <c r="EI40" s="151" t="e">
        <f t="shared" si="880"/>
        <v>#N/A</v>
      </c>
      <c r="EJ40" s="151">
        <f t="shared" si="881"/>
        <v>0</v>
      </c>
      <c r="EK40" s="151">
        <f t="shared" si="882"/>
        <v>0</v>
      </c>
      <c r="EL40" s="151" t="e">
        <f t="shared" si="883"/>
        <v>#N/A</v>
      </c>
      <c r="EM40" s="157">
        <f t="shared" si="884"/>
        <v>0</v>
      </c>
      <c r="EN40" s="153">
        <f t="shared" si="885"/>
        <v>0</v>
      </c>
      <c r="EQ40" s="288"/>
      <c r="ER40" s="293"/>
      <c r="ES40" s="295"/>
      <c r="ET40" s="295"/>
      <c r="EU40" s="765"/>
      <c r="EV40" s="766"/>
      <c r="EW40" s="841"/>
      <c r="EX40" s="88" t="e">
        <f t="shared" si="886"/>
        <v>#N/A</v>
      </c>
      <c r="EY40" s="88" t="e">
        <f t="shared" si="887"/>
        <v>#N/A</v>
      </c>
      <c r="EZ40" s="151" t="e">
        <f t="shared" si="888"/>
        <v>#N/A</v>
      </c>
      <c r="FA40" s="151">
        <f t="shared" si="889"/>
        <v>0</v>
      </c>
      <c r="FB40" s="151">
        <f t="shared" si="890"/>
        <v>0</v>
      </c>
      <c r="FC40" s="151" t="e">
        <f t="shared" si="891"/>
        <v>#N/A</v>
      </c>
      <c r="FD40" s="157">
        <f t="shared" si="892"/>
        <v>0</v>
      </c>
      <c r="FE40" s="153">
        <f t="shared" si="893"/>
        <v>0</v>
      </c>
      <c r="FH40" s="288"/>
      <c r="FI40" s="293"/>
      <c r="FJ40" s="295"/>
      <c r="FK40" s="295"/>
      <c r="FL40" s="765"/>
      <c r="FM40" s="766"/>
      <c r="FN40" s="841"/>
      <c r="FO40" s="88" t="e">
        <f t="shared" si="894"/>
        <v>#N/A</v>
      </c>
      <c r="FP40" s="88" t="e">
        <f t="shared" si="895"/>
        <v>#N/A</v>
      </c>
      <c r="FQ40" s="151" t="e">
        <f t="shared" si="896"/>
        <v>#N/A</v>
      </c>
      <c r="FR40" s="151">
        <f t="shared" si="897"/>
        <v>0</v>
      </c>
      <c r="FS40" s="151">
        <f t="shared" si="898"/>
        <v>0</v>
      </c>
      <c r="FT40" s="151" t="e">
        <f t="shared" si="899"/>
        <v>#N/A</v>
      </c>
      <c r="FU40" s="157">
        <f t="shared" si="900"/>
        <v>0</v>
      </c>
      <c r="FV40" s="153">
        <f t="shared" si="901"/>
        <v>0</v>
      </c>
      <c r="FY40" s="288"/>
      <c r="FZ40" s="293"/>
      <c r="GA40" s="295"/>
      <c r="GB40" s="295"/>
      <c r="GC40" s="765"/>
      <c r="GD40" s="766"/>
      <c r="GE40" s="841"/>
      <c r="GF40" s="88" t="e">
        <f t="shared" si="902"/>
        <v>#N/A</v>
      </c>
      <c r="GG40" s="88" t="e">
        <f t="shared" si="903"/>
        <v>#N/A</v>
      </c>
      <c r="GH40" s="151" t="e">
        <f t="shared" si="904"/>
        <v>#N/A</v>
      </c>
      <c r="GI40" s="151">
        <f t="shared" si="905"/>
        <v>0</v>
      </c>
      <c r="GJ40" s="151">
        <f t="shared" si="906"/>
        <v>0</v>
      </c>
      <c r="GK40" s="151" t="e">
        <f t="shared" si="907"/>
        <v>#N/A</v>
      </c>
      <c r="GL40" s="157">
        <f t="shared" si="908"/>
        <v>0</v>
      </c>
      <c r="GM40" s="153">
        <f t="shared" si="909"/>
        <v>0</v>
      </c>
      <c r="GP40" s="288"/>
      <c r="GQ40" s="293"/>
      <c r="GR40" s="295"/>
      <c r="GS40" s="295"/>
      <c r="GT40" s="765"/>
      <c r="GU40" s="766"/>
      <c r="GV40" s="841"/>
      <c r="GW40" s="88" t="e">
        <f t="shared" si="910"/>
        <v>#N/A</v>
      </c>
      <c r="GX40" s="88" t="e">
        <f t="shared" si="911"/>
        <v>#N/A</v>
      </c>
      <c r="GY40" s="151" t="e">
        <f t="shared" si="912"/>
        <v>#N/A</v>
      </c>
      <c r="GZ40" s="151">
        <f t="shared" si="913"/>
        <v>0</v>
      </c>
      <c r="HA40" s="151">
        <f t="shared" si="914"/>
        <v>0</v>
      </c>
      <c r="HB40" s="151" t="e">
        <f t="shared" si="915"/>
        <v>#N/A</v>
      </c>
      <c r="HC40" s="157">
        <f t="shared" si="916"/>
        <v>0</v>
      </c>
      <c r="HD40" s="153">
        <f t="shared" si="917"/>
        <v>0</v>
      </c>
      <c r="HG40" s="288"/>
      <c r="HH40" s="293"/>
      <c r="HI40" s="295"/>
      <c r="HJ40" s="295"/>
      <c r="HK40" s="765"/>
      <c r="HL40" s="766"/>
      <c r="HM40" s="841"/>
      <c r="HN40" s="88" t="e">
        <f t="shared" si="918"/>
        <v>#N/A</v>
      </c>
      <c r="HO40" s="88" t="e">
        <f t="shared" si="919"/>
        <v>#N/A</v>
      </c>
      <c r="HP40" s="151" t="e">
        <f t="shared" si="920"/>
        <v>#N/A</v>
      </c>
      <c r="HQ40" s="151">
        <f t="shared" si="921"/>
        <v>0</v>
      </c>
      <c r="HR40" s="151">
        <f t="shared" si="922"/>
        <v>0</v>
      </c>
      <c r="HS40" s="151" t="e">
        <f t="shared" si="923"/>
        <v>#N/A</v>
      </c>
      <c r="HT40" s="157">
        <f t="shared" si="924"/>
        <v>0</v>
      </c>
      <c r="HU40" s="153">
        <f t="shared" si="925"/>
        <v>0</v>
      </c>
      <c r="HX40" s="288"/>
      <c r="HY40" s="293"/>
      <c r="HZ40" s="295"/>
      <c r="IA40" s="295"/>
      <c r="IB40" s="765"/>
      <c r="IC40" s="766"/>
      <c r="ID40" s="841"/>
      <c r="IE40" s="88" t="e">
        <f t="shared" si="926"/>
        <v>#N/A</v>
      </c>
      <c r="IF40" s="88" t="e">
        <f t="shared" si="927"/>
        <v>#N/A</v>
      </c>
      <c r="IG40" s="151" t="e">
        <f t="shared" si="928"/>
        <v>#N/A</v>
      </c>
      <c r="IH40" s="151">
        <f t="shared" si="929"/>
        <v>0</v>
      </c>
      <c r="II40" s="151">
        <f t="shared" si="930"/>
        <v>0</v>
      </c>
      <c r="IJ40" s="151" t="e">
        <f t="shared" si="931"/>
        <v>#N/A</v>
      </c>
      <c r="IK40" s="157">
        <f t="shared" si="932"/>
        <v>0</v>
      </c>
      <c r="IL40" s="153">
        <f t="shared" si="933"/>
        <v>0</v>
      </c>
      <c r="IO40" s="288"/>
      <c r="IP40" s="293"/>
      <c r="IQ40" s="295"/>
      <c r="IR40" s="295"/>
      <c r="IS40" s="765"/>
      <c r="IT40" s="766"/>
      <c r="IU40" s="841"/>
      <c r="IV40" s="88" t="e">
        <f t="shared" si="934"/>
        <v>#N/A</v>
      </c>
      <c r="IW40" s="88" t="e">
        <f t="shared" si="935"/>
        <v>#N/A</v>
      </c>
      <c r="IX40" s="151" t="e">
        <f t="shared" si="936"/>
        <v>#N/A</v>
      </c>
      <c r="IY40" s="151">
        <f t="shared" si="937"/>
        <v>0</v>
      </c>
      <c r="IZ40" s="151">
        <f t="shared" si="938"/>
        <v>0</v>
      </c>
      <c r="JA40" s="151" t="e">
        <f t="shared" si="939"/>
        <v>#N/A</v>
      </c>
      <c r="JB40" s="157">
        <f t="shared" si="940"/>
        <v>0</v>
      </c>
      <c r="JC40" s="153">
        <f t="shared" si="941"/>
        <v>0</v>
      </c>
      <c r="JF40" s="288"/>
      <c r="JG40" s="293"/>
      <c r="JH40" s="295"/>
      <c r="JI40" s="295"/>
      <c r="JJ40" s="765"/>
      <c r="JK40" s="766"/>
      <c r="JL40" s="841"/>
      <c r="JM40" s="88" t="e">
        <f t="shared" si="942"/>
        <v>#N/A</v>
      </c>
      <c r="JN40" s="88" t="e">
        <f t="shared" si="943"/>
        <v>#N/A</v>
      </c>
      <c r="JO40" s="151" t="e">
        <f t="shared" si="944"/>
        <v>#N/A</v>
      </c>
      <c r="JP40" s="151">
        <f t="shared" si="945"/>
        <v>0</v>
      </c>
      <c r="JQ40" s="151">
        <f t="shared" si="946"/>
        <v>0</v>
      </c>
      <c r="JR40" s="151" t="e">
        <f t="shared" si="947"/>
        <v>#N/A</v>
      </c>
      <c r="JS40" s="157">
        <f t="shared" si="948"/>
        <v>0</v>
      </c>
      <c r="JT40" s="153">
        <f t="shared" si="949"/>
        <v>0</v>
      </c>
      <c r="JW40" s="288"/>
      <c r="JX40" s="293"/>
      <c r="JY40" s="295"/>
      <c r="JZ40" s="295"/>
      <c r="KA40" s="765"/>
      <c r="KB40" s="766"/>
      <c r="KC40" s="841"/>
      <c r="KD40" s="88" t="e">
        <f t="shared" si="950"/>
        <v>#N/A</v>
      </c>
      <c r="KE40" s="88" t="e">
        <f t="shared" si="951"/>
        <v>#N/A</v>
      </c>
      <c r="KF40" s="151" t="e">
        <f t="shared" si="952"/>
        <v>#N/A</v>
      </c>
      <c r="KG40" s="151">
        <f t="shared" si="953"/>
        <v>0</v>
      </c>
      <c r="KH40" s="151">
        <f t="shared" si="954"/>
        <v>0</v>
      </c>
      <c r="KI40" s="151" t="e">
        <f t="shared" si="955"/>
        <v>#N/A</v>
      </c>
      <c r="KJ40" s="157">
        <f t="shared" si="956"/>
        <v>0</v>
      </c>
      <c r="KK40" s="153">
        <f t="shared" si="957"/>
        <v>0</v>
      </c>
      <c r="KN40" s="288"/>
      <c r="KO40" s="293"/>
      <c r="KP40" s="295"/>
      <c r="KQ40" s="295"/>
      <c r="KR40" s="765"/>
      <c r="KS40" s="766"/>
      <c r="KT40" s="841"/>
      <c r="KU40" s="88" t="e">
        <f t="shared" si="958"/>
        <v>#N/A</v>
      </c>
      <c r="KV40" s="88" t="e">
        <f t="shared" si="959"/>
        <v>#N/A</v>
      </c>
      <c r="KW40" s="151" t="e">
        <f t="shared" si="960"/>
        <v>#N/A</v>
      </c>
      <c r="KX40" s="151">
        <f t="shared" si="961"/>
        <v>0</v>
      </c>
      <c r="KY40" s="151">
        <f t="shared" si="962"/>
        <v>0</v>
      </c>
      <c r="KZ40" s="151" t="e">
        <f t="shared" si="963"/>
        <v>#N/A</v>
      </c>
      <c r="LA40" s="157">
        <f t="shared" si="964"/>
        <v>0</v>
      </c>
      <c r="LB40" s="153">
        <f t="shared" si="965"/>
        <v>0</v>
      </c>
      <c r="LE40" s="288"/>
      <c r="LF40" s="293"/>
      <c r="LG40" s="295"/>
      <c r="LH40" s="295"/>
      <c r="LI40" s="765"/>
      <c r="LJ40" s="766"/>
      <c r="LK40" s="841"/>
      <c r="LL40" s="88" t="e">
        <f t="shared" si="966"/>
        <v>#N/A</v>
      </c>
      <c r="LM40" s="88" t="e">
        <f t="shared" si="967"/>
        <v>#N/A</v>
      </c>
      <c r="LN40" s="151" t="e">
        <f t="shared" si="968"/>
        <v>#N/A</v>
      </c>
      <c r="LO40" s="151">
        <f t="shared" si="969"/>
        <v>0</v>
      </c>
      <c r="LP40" s="151">
        <f t="shared" si="970"/>
        <v>0</v>
      </c>
      <c r="LQ40" s="151" t="e">
        <f t="shared" si="971"/>
        <v>#N/A</v>
      </c>
      <c r="LR40" s="157">
        <f t="shared" si="972"/>
        <v>0</v>
      </c>
      <c r="LS40" s="153">
        <f t="shared" si="973"/>
        <v>0</v>
      </c>
      <c r="LV40" s="288"/>
      <c r="LW40" s="293"/>
      <c r="LX40" s="295"/>
      <c r="LY40" s="295"/>
      <c r="LZ40" s="765"/>
      <c r="MA40" s="766"/>
      <c r="MB40" s="841"/>
      <c r="MC40" s="88" t="e">
        <f t="shared" si="974"/>
        <v>#N/A</v>
      </c>
      <c r="MD40" s="88" t="e">
        <f t="shared" si="975"/>
        <v>#N/A</v>
      </c>
      <c r="ME40" s="151" t="e">
        <f t="shared" si="976"/>
        <v>#N/A</v>
      </c>
      <c r="MF40" s="151">
        <f t="shared" si="977"/>
        <v>0</v>
      </c>
      <c r="MG40" s="151">
        <f t="shared" si="978"/>
        <v>0</v>
      </c>
      <c r="MH40" s="151" t="e">
        <f t="shared" si="979"/>
        <v>#N/A</v>
      </c>
      <c r="MI40" s="157">
        <f t="shared" si="980"/>
        <v>0</v>
      </c>
      <c r="MJ40" s="153">
        <f t="shared" si="981"/>
        <v>0</v>
      </c>
      <c r="MM40" s="840"/>
      <c r="MN40" s="804"/>
      <c r="MO40" s="840"/>
      <c r="MP40" s="827"/>
      <c r="MQ40" s="828"/>
      <c r="MR40" s="784"/>
      <c r="MS40" s="784"/>
      <c r="MT40" s="88" t="e">
        <f t="shared" si="982"/>
        <v>#N/A</v>
      </c>
      <c r="MU40" s="88" t="e">
        <f t="shared" si="983"/>
        <v>#N/A</v>
      </c>
      <c r="MV40" s="151" t="e">
        <f t="shared" si="984"/>
        <v>#N/A</v>
      </c>
      <c r="MW40" s="151">
        <f t="shared" si="985"/>
        <v>0</v>
      </c>
      <c r="MX40" s="151">
        <f t="shared" si="986"/>
        <v>0</v>
      </c>
      <c r="MY40" s="151" t="e">
        <f t="shared" si="987"/>
        <v>#N/A</v>
      </c>
      <c r="MZ40" s="157">
        <f t="shared" si="988"/>
        <v>0</v>
      </c>
      <c r="NA40" s="153">
        <f t="shared" si="989"/>
        <v>0</v>
      </c>
      <c r="ND40" s="840"/>
      <c r="NE40" s="804"/>
      <c r="NF40" s="840"/>
      <c r="NG40" s="827"/>
      <c r="NH40" s="828"/>
      <c r="NI40" s="784"/>
      <c r="NJ40" s="784"/>
      <c r="NK40" s="88" t="e">
        <f t="shared" si="990"/>
        <v>#N/A</v>
      </c>
      <c r="NL40" s="88" t="e">
        <f t="shared" si="991"/>
        <v>#N/A</v>
      </c>
      <c r="NM40" s="151" t="e">
        <f t="shared" si="992"/>
        <v>#N/A</v>
      </c>
      <c r="NN40" s="151">
        <f t="shared" si="993"/>
        <v>0</v>
      </c>
      <c r="NO40" s="151">
        <f t="shared" si="994"/>
        <v>0</v>
      </c>
      <c r="NP40" s="151" t="e">
        <f t="shared" si="995"/>
        <v>#N/A</v>
      </c>
      <c r="NQ40" s="157">
        <f t="shared" si="996"/>
        <v>0</v>
      </c>
      <c r="NR40" s="153">
        <f t="shared" si="997"/>
        <v>0</v>
      </c>
      <c r="NU40" s="840"/>
      <c r="NV40" s="804"/>
      <c r="NW40" s="840"/>
      <c r="NX40" s="827"/>
      <c r="NY40" s="828"/>
      <c r="NZ40" s="784"/>
      <c r="OA40" s="784"/>
      <c r="OB40" s="88" t="e">
        <f t="shared" si="998"/>
        <v>#N/A</v>
      </c>
      <c r="OC40" s="88" t="e">
        <f t="shared" si="999"/>
        <v>#N/A</v>
      </c>
      <c r="OD40" s="151" t="e">
        <f t="shared" si="1000"/>
        <v>#N/A</v>
      </c>
      <c r="OE40" s="151">
        <f t="shared" si="1001"/>
        <v>0</v>
      </c>
      <c r="OF40" s="151">
        <f t="shared" si="1002"/>
        <v>0</v>
      </c>
      <c r="OG40" s="151" t="e">
        <f t="shared" si="1003"/>
        <v>#N/A</v>
      </c>
      <c r="OH40" s="157">
        <f t="shared" si="1004"/>
        <v>0</v>
      </c>
      <c r="OI40" s="153">
        <f t="shared" si="1005"/>
        <v>0</v>
      </c>
      <c r="OL40" s="840"/>
      <c r="OM40" s="804"/>
      <c r="ON40" s="840"/>
      <c r="OO40" s="827"/>
      <c r="OP40" s="828"/>
      <c r="OQ40" s="784"/>
      <c r="OR40" s="784"/>
      <c r="OS40" s="88" t="e">
        <f t="shared" si="1006"/>
        <v>#N/A</v>
      </c>
      <c r="OT40" s="88" t="e">
        <f t="shared" si="1007"/>
        <v>#N/A</v>
      </c>
      <c r="OU40" s="151" t="e">
        <f t="shared" si="1008"/>
        <v>#N/A</v>
      </c>
      <c r="OV40" s="151">
        <f t="shared" si="1009"/>
        <v>0</v>
      </c>
      <c r="OW40" s="151">
        <f t="shared" si="1010"/>
        <v>0</v>
      </c>
      <c r="OX40" s="151" t="e">
        <f t="shared" si="1011"/>
        <v>#N/A</v>
      </c>
      <c r="OY40" s="157">
        <f t="shared" si="1012"/>
        <v>0</v>
      </c>
      <c r="OZ40" s="153">
        <f t="shared" si="1013"/>
        <v>0</v>
      </c>
      <c r="PC40" s="840"/>
      <c r="PD40" s="804"/>
      <c r="PE40" s="840"/>
      <c r="PF40" s="827"/>
      <c r="PG40" s="828"/>
      <c r="PH40" s="784"/>
      <c r="PI40" s="784"/>
      <c r="PJ40" s="88" t="e">
        <f t="shared" si="1014"/>
        <v>#N/A</v>
      </c>
      <c r="PK40" s="88" t="e">
        <f t="shared" si="1015"/>
        <v>#N/A</v>
      </c>
      <c r="PL40" s="151" t="e">
        <f t="shared" si="1016"/>
        <v>#N/A</v>
      </c>
      <c r="PM40" s="151">
        <f t="shared" si="1017"/>
        <v>0</v>
      </c>
      <c r="PN40" s="151">
        <f t="shared" si="1018"/>
        <v>0</v>
      </c>
      <c r="PO40" s="151" t="e">
        <f t="shared" si="1019"/>
        <v>#N/A</v>
      </c>
      <c r="PP40" s="157">
        <f t="shared" si="1020"/>
        <v>0</v>
      </c>
      <c r="PQ40" s="153">
        <f t="shared" si="1021"/>
        <v>0</v>
      </c>
      <c r="PT40" s="840"/>
      <c r="PU40" s="804"/>
      <c r="PV40" s="840"/>
      <c r="PW40" s="827"/>
      <c r="PX40" s="828"/>
      <c r="PY40" s="784"/>
      <c r="PZ40" s="784"/>
      <c r="QA40" s="88" t="e">
        <f t="shared" si="1022"/>
        <v>#N/A</v>
      </c>
      <c r="QB40" s="88" t="e">
        <f t="shared" si="1023"/>
        <v>#N/A</v>
      </c>
      <c r="QC40" s="151" t="e">
        <f t="shared" si="1024"/>
        <v>#N/A</v>
      </c>
      <c r="QD40" s="151">
        <f t="shared" si="1025"/>
        <v>0</v>
      </c>
      <c r="QE40" s="151">
        <f t="shared" si="1026"/>
        <v>0</v>
      </c>
      <c r="QF40" s="151" t="e">
        <f t="shared" si="1027"/>
        <v>#N/A</v>
      </c>
      <c r="QG40" s="157">
        <f t="shared" si="1028"/>
        <v>0</v>
      </c>
      <c r="QH40" s="153">
        <f t="shared" si="1029"/>
        <v>0</v>
      </c>
      <c r="QK40" s="840"/>
      <c r="QL40" s="804"/>
      <c r="QM40" s="840"/>
      <c r="QN40" s="827"/>
      <c r="QO40" s="828"/>
      <c r="QP40" s="784"/>
      <c r="QQ40" s="784"/>
      <c r="QR40" s="88" t="e">
        <f t="shared" si="1030"/>
        <v>#N/A</v>
      </c>
      <c r="QS40" s="88" t="e">
        <f t="shared" si="1031"/>
        <v>#N/A</v>
      </c>
      <c r="QT40" s="151" t="e">
        <f t="shared" si="1032"/>
        <v>#N/A</v>
      </c>
      <c r="QU40" s="151">
        <f t="shared" si="1033"/>
        <v>0</v>
      </c>
      <c r="QV40" s="151">
        <f t="shared" si="1034"/>
        <v>0</v>
      </c>
      <c r="QW40" s="151" t="e">
        <f t="shared" si="1035"/>
        <v>#N/A</v>
      </c>
      <c r="QX40" s="157">
        <f t="shared" si="1036"/>
        <v>0</v>
      </c>
      <c r="QY40" s="153">
        <f t="shared" si="1037"/>
        <v>0</v>
      </c>
      <c r="RB40" s="840"/>
      <c r="RC40" s="804"/>
      <c r="RD40" s="840"/>
      <c r="RE40" s="827"/>
      <c r="RF40" s="828"/>
      <c r="RG40" s="784"/>
      <c r="RH40" s="784"/>
      <c r="RI40" s="88" t="e">
        <f t="shared" si="1038"/>
        <v>#N/A</v>
      </c>
      <c r="RJ40" s="88" t="e">
        <f t="shared" si="1039"/>
        <v>#N/A</v>
      </c>
      <c r="RK40" s="151" t="e">
        <f t="shared" si="1040"/>
        <v>#N/A</v>
      </c>
      <c r="RL40" s="151">
        <f t="shared" si="1041"/>
        <v>0</v>
      </c>
      <c r="RM40" s="151">
        <f t="shared" si="1042"/>
        <v>0</v>
      </c>
      <c r="RN40" s="151" t="e">
        <f t="shared" si="1043"/>
        <v>#N/A</v>
      </c>
      <c r="RO40" s="157">
        <f t="shared" si="1044"/>
        <v>0</v>
      </c>
      <c r="RP40" s="153">
        <f t="shared" si="1045"/>
        <v>0</v>
      </c>
      <c r="RS40" s="840"/>
      <c r="RT40" s="804"/>
      <c r="RU40" s="840"/>
      <c r="RV40" s="827"/>
      <c r="RW40" s="828"/>
      <c r="RX40" s="784"/>
      <c r="RY40" s="784"/>
      <c r="RZ40" s="88" t="e">
        <f t="shared" si="1046"/>
        <v>#N/A</v>
      </c>
      <c r="SA40" s="88" t="e">
        <f t="shared" si="1047"/>
        <v>#N/A</v>
      </c>
      <c r="SB40" s="151" t="e">
        <f t="shared" si="1048"/>
        <v>#N/A</v>
      </c>
      <c r="SC40" s="151">
        <f t="shared" si="1049"/>
        <v>0</v>
      </c>
      <c r="SD40" s="151">
        <f t="shared" si="1050"/>
        <v>0</v>
      </c>
      <c r="SE40" s="151" t="e">
        <f t="shared" si="1051"/>
        <v>#N/A</v>
      </c>
      <c r="SF40" s="157">
        <f t="shared" si="1052"/>
        <v>0</v>
      </c>
      <c r="SG40" s="153">
        <f t="shared" si="1053"/>
        <v>0</v>
      </c>
      <c r="SJ40" s="840"/>
      <c r="SK40" s="804"/>
      <c r="SL40" s="840"/>
      <c r="SM40" s="827"/>
      <c r="SN40" s="828"/>
      <c r="SO40" s="784"/>
      <c r="SP40" s="784"/>
      <c r="SQ40" s="88" t="e">
        <f t="shared" si="1054"/>
        <v>#N/A</v>
      </c>
      <c r="SR40" s="88" t="e">
        <f t="shared" si="1055"/>
        <v>#N/A</v>
      </c>
      <c r="SS40" s="151" t="e">
        <f t="shared" si="1056"/>
        <v>#N/A</v>
      </c>
      <c r="ST40" s="151">
        <f t="shared" si="1057"/>
        <v>0</v>
      </c>
      <c r="SU40" s="151">
        <f t="shared" si="1058"/>
        <v>0</v>
      </c>
      <c r="SV40" s="151" t="e">
        <f t="shared" si="1059"/>
        <v>#N/A</v>
      </c>
      <c r="SW40" s="157">
        <f t="shared" si="1060"/>
        <v>0</v>
      </c>
      <c r="SX40" s="153">
        <f t="shared" si="1061"/>
        <v>0</v>
      </c>
    </row>
    <row r="41" spans="2:518" ht="46.5" thickTop="1" thickBot="1">
      <c r="B41" s="288" t="s">
        <v>295</v>
      </c>
      <c r="C41" s="293" t="s">
        <v>328</v>
      </c>
      <c r="D41" s="295" t="s">
        <v>136</v>
      </c>
      <c r="E41" s="295">
        <v>2</v>
      </c>
      <c r="F41" s="765">
        <v>0</v>
      </c>
      <c r="G41" s="766">
        <v>0</v>
      </c>
      <c r="H41" s="841"/>
      <c r="K41" s="288" t="s">
        <v>295</v>
      </c>
      <c r="L41" s="293" t="s">
        <v>328</v>
      </c>
      <c r="M41" s="295" t="s">
        <v>136</v>
      </c>
      <c r="N41" s="295">
        <v>2</v>
      </c>
      <c r="O41" s="765">
        <v>19564</v>
      </c>
      <c r="P41" s="766">
        <f t="shared" si="843"/>
        <v>39128</v>
      </c>
      <c r="Q41" s="841"/>
      <c r="R41" s="88">
        <f t="shared" si="844"/>
        <v>1</v>
      </c>
      <c r="S41" s="88">
        <f t="shared" si="845"/>
        <v>1</v>
      </c>
      <c r="T41" s="151">
        <f t="shared" si="846"/>
        <v>1</v>
      </c>
      <c r="U41" s="151">
        <f t="shared" si="169"/>
        <v>1</v>
      </c>
      <c r="V41" s="151">
        <f t="shared" si="170"/>
        <v>1</v>
      </c>
      <c r="W41" s="151">
        <f t="shared" si="171"/>
        <v>1</v>
      </c>
      <c r="X41" s="157">
        <f t="shared" si="172"/>
        <v>39128</v>
      </c>
      <c r="Y41" s="153">
        <f t="shared" si="173"/>
        <v>0</v>
      </c>
      <c r="Z41" s="101"/>
      <c r="AA41" s="101"/>
      <c r="AB41" s="786" t="s">
        <v>295</v>
      </c>
      <c r="AC41" s="787" t="s">
        <v>328</v>
      </c>
      <c r="AD41" s="788" t="s">
        <v>136</v>
      </c>
      <c r="AE41" s="788">
        <v>2</v>
      </c>
      <c r="AF41" s="789">
        <v>18642.5</v>
      </c>
      <c r="AG41" s="790">
        <f t="shared" si="847"/>
        <v>37285</v>
      </c>
      <c r="AH41" s="841"/>
      <c r="AI41" s="88">
        <f t="shared" si="848"/>
        <v>1</v>
      </c>
      <c r="AJ41" s="88">
        <f t="shared" si="849"/>
        <v>1</v>
      </c>
      <c r="AK41" s="151">
        <f t="shared" si="850"/>
        <v>1</v>
      </c>
      <c r="AL41" s="151">
        <f t="shared" si="174"/>
        <v>1</v>
      </c>
      <c r="AM41" s="151">
        <f t="shared" si="175"/>
        <v>1</v>
      </c>
      <c r="AN41" s="151">
        <f t="shared" si="176"/>
        <v>1</v>
      </c>
      <c r="AO41" s="157">
        <f t="shared" si="177"/>
        <v>37285</v>
      </c>
      <c r="AP41" s="153">
        <f t="shared" si="178"/>
        <v>0</v>
      </c>
      <c r="AQ41" s="101"/>
      <c r="AR41" s="101"/>
      <c r="AS41" s="288" t="s">
        <v>295</v>
      </c>
      <c r="AT41" s="293" t="s">
        <v>328</v>
      </c>
      <c r="AU41" s="295" t="s">
        <v>136</v>
      </c>
      <c r="AV41" s="295">
        <v>2</v>
      </c>
      <c r="AW41" s="765">
        <v>87080</v>
      </c>
      <c r="AX41" s="766">
        <f t="shared" si="851"/>
        <v>174160</v>
      </c>
      <c r="AY41" s="841"/>
      <c r="AZ41" s="88">
        <f t="shared" si="852"/>
        <v>1</v>
      </c>
      <c r="BA41" s="88">
        <f t="shared" si="853"/>
        <v>1</v>
      </c>
      <c r="BB41" s="151">
        <f t="shared" si="854"/>
        <v>1</v>
      </c>
      <c r="BC41" s="151">
        <f t="shared" si="179"/>
        <v>1</v>
      </c>
      <c r="BD41" s="151">
        <f t="shared" si="180"/>
        <v>1</v>
      </c>
      <c r="BE41" s="151">
        <f t="shared" si="181"/>
        <v>1</v>
      </c>
      <c r="BF41" s="157">
        <f t="shared" si="182"/>
        <v>174160</v>
      </c>
      <c r="BG41" s="153">
        <f t="shared" si="183"/>
        <v>0</v>
      </c>
      <c r="BJ41" s="288" t="s">
        <v>295</v>
      </c>
      <c r="BK41" s="293" t="s">
        <v>328</v>
      </c>
      <c r="BL41" s="295" t="s">
        <v>136</v>
      </c>
      <c r="BM41" s="295">
        <v>2</v>
      </c>
      <c r="BN41" s="765">
        <v>45231</v>
      </c>
      <c r="BO41" s="766">
        <f t="shared" si="855"/>
        <v>90462</v>
      </c>
      <c r="BP41" s="841"/>
      <c r="BQ41" s="88">
        <f t="shared" si="856"/>
        <v>1</v>
      </c>
      <c r="BR41" s="88">
        <f t="shared" si="857"/>
        <v>1</v>
      </c>
      <c r="BS41" s="151">
        <f t="shared" si="858"/>
        <v>1</v>
      </c>
      <c r="BT41" s="151">
        <f t="shared" si="184"/>
        <v>1</v>
      </c>
      <c r="BU41" s="151">
        <f t="shared" si="185"/>
        <v>1</v>
      </c>
      <c r="BV41" s="151">
        <f t="shared" si="186"/>
        <v>1</v>
      </c>
      <c r="BW41" s="157">
        <f t="shared" si="187"/>
        <v>90462</v>
      </c>
      <c r="BX41" s="153">
        <f t="shared" si="188"/>
        <v>0</v>
      </c>
      <c r="CA41" s="844"/>
      <c r="CB41" s="793" t="s">
        <v>471</v>
      </c>
      <c r="CC41" s="774"/>
      <c r="CD41" s="774"/>
      <c r="CE41" s="845"/>
      <c r="CF41" s="774"/>
      <c r="CG41" s="801"/>
      <c r="CH41" s="88" t="e">
        <f t="shared" si="859"/>
        <v>#N/A</v>
      </c>
      <c r="CI41" s="88" t="e">
        <f t="shared" si="860"/>
        <v>#N/A</v>
      </c>
      <c r="CJ41" s="151" t="e">
        <f t="shared" si="861"/>
        <v>#N/A</v>
      </c>
      <c r="CK41" s="151">
        <f t="shared" si="189"/>
        <v>0</v>
      </c>
      <c r="CL41" s="151">
        <f t="shared" si="190"/>
        <v>0</v>
      </c>
      <c r="CM41" s="151" t="e">
        <f t="shared" si="191"/>
        <v>#N/A</v>
      </c>
      <c r="CN41" s="157">
        <f t="shared" si="192"/>
        <v>0</v>
      </c>
      <c r="CO41" s="153">
        <f t="shared" si="193"/>
        <v>0</v>
      </c>
      <c r="CR41" s="288"/>
      <c r="CS41" s="293"/>
      <c r="CT41" s="295"/>
      <c r="CU41" s="295"/>
      <c r="CV41" s="765"/>
      <c r="CW41" s="766"/>
      <c r="CX41" s="841"/>
      <c r="CY41" s="88" t="e">
        <f t="shared" si="862"/>
        <v>#N/A</v>
      </c>
      <c r="CZ41" s="88" t="e">
        <f t="shared" si="863"/>
        <v>#N/A</v>
      </c>
      <c r="DA41" s="151" t="e">
        <f t="shared" si="864"/>
        <v>#N/A</v>
      </c>
      <c r="DB41" s="151">
        <f t="shared" si="865"/>
        <v>0</v>
      </c>
      <c r="DC41" s="151">
        <f t="shared" si="866"/>
        <v>0</v>
      </c>
      <c r="DD41" s="151" t="e">
        <f t="shared" si="867"/>
        <v>#N/A</v>
      </c>
      <c r="DE41" s="157">
        <f t="shared" si="868"/>
        <v>0</v>
      </c>
      <c r="DF41" s="153">
        <f t="shared" si="869"/>
        <v>0</v>
      </c>
      <c r="DI41" s="288"/>
      <c r="DJ41" s="293"/>
      <c r="DK41" s="295"/>
      <c r="DL41" s="295"/>
      <c r="DM41" s="765"/>
      <c r="DN41" s="766"/>
      <c r="DO41" s="841"/>
      <c r="DP41" s="88" t="e">
        <f t="shared" si="870"/>
        <v>#N/A</v>
      </c>
      <c r="DQ41" s="88" t="e">
        <f t="shared" si="871"/>
        <v>#N/A</v>
      </c>
      <c r="DR41" s="151" t="e">
        <f t="shared" si="872"/>
        <v>#N/A</v>
      </c>
      <c r="DS41" s="151">
        <f t="shared" si="873"/>
        <v>0</v>
      </c>
      <c r="DT41" s="151">
        <f t="shared" si="874"/>
        <v>0</v>
      </c>
      <c r="DU41" s="151" t="e">
        <f t="shared" si="875"/>
        <v>#N/A</v>
      </c>
      <c r="DV41" s="157">
        <f t="shared" si="876"/>
        <v>0</v>
      </c>
      <c r="DW41" s="153">
        <f t="shared" si="877"/>
        <v>0</v>
      </c>
      <c r="DZ41" s="288"/>
      <c r="EA41" s="293"/>
      <c r="EB41" s="295"/>
      <c r="EC41" s="295"/>
      <c r="ED41" s="765"/>
      <c r="EE41" s="766"/>
      <c r="EF41" s="841"/>
      <c r="EG41" s="88" t="e">
        <f t="shared" si="878"/>
        <v>#N/A</v>
      </c>
      <c r="EH41" s="88" t="e">
        <f t="shared" si="879"/>
        <v>#N/A</v>
      </c>
      <c r="EI41" s="151" t="e">
        <f t="shared" si="880"/>
        <v>#N/A</v>
      </c>
      <c r="EJ41" s="151">
        <f t="shared" si="881"/>
        <v>0</v>
      </c>
      <c r="EK41" s="151">
        <f t="shared" si="882"/>
        <v>0</v>
      </c>
      <c r="EL41" s="151" t="e">
        <f t="shared" si="883"/>
        <v>#N/A</v>
      </c>
      <c r="EM41" s="157">
        <f t="shared" si="884"/>
        <v>0</v>
      </c>
      <c r="EN41" s="153">
        <f t="shared" si="885"/>
        <v>0</v>
      </c>
      <c r="EQ41" s="288"/>
      <c r="ER41" s="293"/>
      <c r="ES41" s="295"/>
      <c r="ET41" s="295"/>
      <c r="EU41" s="765"/>
      <c r="EV41" s="766"/>
      <c r="EW41" s="841"/>
      <c r="EX41" s="88" t="e">
        <f t="shared" si="886"/>
        <v>#N/A</v>
      </c>
      <c r="EY41" s="88" t="e">
        <f t="shared" si="887"/>
        <v>#N/A</v>
      </c>
      <c r="EZ41" s="151" t="e">
        <f t="shared" si="888"/>
        <v>#N/A</v>
      </c>
      <c r="FA41" s="151">
        <f t="shared" si="889"/>
        <v>0</v>
      </c>
      <c r="FB41" s="151">
        <f t="shared" si="890"/>
        <v>0</v>
      </c>
      <c r="FC41" s="151" t="e">
        <f t="shared" si="891"/>
        <v>#N/A</v>
      </c>
      <c r="FD41" s="157">
        <f t="shared" si="892"/>
        <v>0</v>
      </c>
      <c r="FE41" s="153">
        <f t="shared" si="893"/>
        <v>0</v>
      </c>
      <c r="FH41" s="288"/>
      <c r="FI41" s="293"/>
      <c r="FJ41" s="295"/>
      <c r="FK41" s="295"/>
      <c r="FL41" s="765"/>
      <c r="FM41" s="766"/>
      <c r="FN41" s="841"/>
      <c r="FO41" s="88" t="e">
        <f t="shared" si="894"/>
        <v>#N/A</v>
      </c>
      <c r="FP41" s="88" t="e">
        <f t="shared" si="895"/>
        <v>#N/A</v>
      </c>
      <c r="FQ41" s="151" t="e">
        <f t="shared" si="896"/>
        <v>#N/A</v>
      </c>
      <c r="FR41" s="151">
        <f t="shared" si="897"/>
        <v>0</v>
      </c>
      <c r="FS41" s="151">
        <f t="shared" si="898"/>
        <v>0</v>
      </c>
      <c r="FT41" s="151" t="e">
        <f t="shared" si="899"/>
        <v>#N/A</v>
      </c>
      <c r="FU41" s="157">
        <f t="shared" si="900"/>
        <v>0</v>
      </c>
      <c r="FV41" s="153">
        <f t="shared" si="901"/>
        <v>0</v>
      </c>
      <c r="FY41" s="288"/>
      <c r="FZ41" s="293"/>
      <c r="GA41" s="295"/>
      <c r="GB41" s="295"/>
      <c r="GC41" s="765"/>
      <c r="GD41" s="766"/>
      <c r="GE41" s="841"/>
      <c r="GF41" s="88" t="e">
        <f t="shared" si="902"/>
        <v>#N/A</v>
      </c>
      <c r="GG41" s="88" t="e">
        <f t="shared" si="903"/>
        <v>#N/A</v>
      </c>
      <c r="GH41" s="151" t="e">
        <f t="shared" si="904"/>
        <v>#N/A</v>
      </c>
      <c r="GI41" s="151">
        <f t="shared" si="905"/>
        <v>0</v>
      </c>
      <c r="GJ41" s="151">
        <f t="shared" si="906"/>
        <v>0</v>
      </c>
      <c r="GK41" s="151" t="e">
        <f t="shared" si="907"/>
        <v>#N/A</v>
      </c>
      <c r="GL41" s="157">
        <f t="shared" si="908"/>
        <v>0</v>
      </c>
      <c r="GM41" s="153">
        <f t="shared" si="909"/>
        <v>0</v>
      </c>
      <c r="GP41" s="288"/>
      <c r="GQ41" s="293"/>
      <c r="GR41" s="295"/>
      <c r="GS41" s="295"/>
      <c r="GT41" s="765"/>
      <c r="GU41" s="766"/>
      <c r="GV41" s="841"/>
      <c r="GW41" s="88" t="e">
        <f t="shared" si="910"/>
        <v>#N/A</v>
      </c>
      <c r="GX41" s="88" t="e">
        <f t="shared" si="911"/>
        <v>#N/A</v>
      </c>
      <c r="GY41" s="151" t="e">
        <f t="shared" si="912"/>
        <v>#N/A</v>
      </c>
      <c r="GZ41" s="151">
        <f t="shared" si="913"/>
        <v>0</v>
      </c>
      <c r="HA41" s="151">
        <f t="shared" si="914"/>
        <v>0</v>
      </c>
      <c r="HB41" s="151" t="e">
        <f t="shared" si="915"/>
        <v>#N/A</v>
      </c>
      <c r="HC41" s="157">
        <f t="shared" si="916"/>
        <v>0</v>
      </c>
      <c r="HD41" s="153">
        <f t="shared" si="917"/>
        <v>0</v>
      </c>
      <c r="HG41" s="288"/>
      <c r="HH41" s="293"/>
      <c r="HI41" s="295"/>
      <c r="HJ41" s="295"/>
      <c r="HK41" s="765"/>
      <c r="HL41" s="766"/>
      <c r="HM41" s="841"/>
      <c r="HN41" s="88" t="e">
        <f t="shared" si="918"/>
        <v>#N/A</v>
      </c>
      <c r="HO41" s="88" t="e">
        <f t="shared" si="919"/>
        <v>#N/A</v>
      </c>
      <c r="HP41" s="151" t="e">
        <f t="shared" si="920"/>
        <v>#N/A</v>
      </c>
      <c r="HQ41" s="151">
        <f t="shared" si="921"/>
        <v>0</v>
      </c>
      <c r="HR41" s="151">
        <f t="shared" si="922"/>
        <v>0</v>
      </c>
      <c r="HS41" s="151" t="e">
        <f t="shared" si="923"/>
        <v>#N/A</v>
      </c>
      <c r="HT41" s="157">
        <f t="shared" si="924"/>
        <v>0</v>
      </c>
      <c r="HU41" s="153">
        <f t="shared" si="925"/>
        <v>0</v>
      </c>
      <c r="HX41" s="288"/>
      <c r="HY41" s="293"/>
      <c r="HZ41" s="295"/>
      <c r="IA41" s="295"/>
      <c r="IB41" s="765"/>
      <c r="IC41" s="766"/>
      <c r="ID41" s="841"/>
      <c r="IE41" s="88" t="e">
        <f t="shared" si="926"/>
        <v>#N/A</v>
      </c>
      <c r="IF41" s="88" t="e">
        <f t="shared" si="927"/>
        <v>#N/A</v>
      </c>
      <c r="IG41" s="151" t="e">
        <f t="shared" si="928"/>
        <v>#N/A</v>
      </c>
      <c r="IH41" s="151">
        <f t="shared" si="929"/>
        <v>0</v>
      </c>
      <c r="II41" s="151">
        <f t="shared" si="930"/>
        <v>0</v>
      </c>
      <c r="IJ41" s="151" t="e">
        <f t="shared" si="931"/>
        <v>#N/A</v>
      </c>
      <c r="IK41" s="157">
        <f t="shared" si="932"/>
        <v>0</v>
      </c>
      <c r="IL41" s="153">
        <f t="shared" si="933"/>
        <v>0</v>
      </c>
      <c r="IO41" s="288"/>
      <c r="IP41" s="293"/>
      <c r="IQ41" s="295"/>
      <c r="IR41" s="295"/>
      <c r="IS41" s="765"/>
      <c r="IT41" s="766"/>
      <c r="IU41" s="841"/>
      <c r="IV41" s="88" t="e">
        <f t="shared" si="934"/>
        <v>#N/A</v>
      </c>
      <c r="IW41" s="88" t="e">
        <f t="shared" si="935"/>
        <v>#N/A</v>
      </c>
      <c r="IX41" s="151" t="e">
        <f t="shared" si="936"/>
        <v>#N/A</v>
      </c>
      <c r="IY41" s="151">
        <f t="shared" si="937"/>
        <v>0</v>
      </c>
      <c r="IZ41" s="151">
        <f t="shared" si="938"/>
        <v>0</v>
      </c>
      <c r="JA41" s="151" t="e">
        <f t="shared" si="939"/>
        <v>#N/A</v>
      </c>
      <c r="JB41" s="157">
        <f t="shared" si="940"/>
        <v>0</v>
      </c>
      <c r="JC41" s="153">
        <f t="shared" si="941"/>
        <v>0</v>
      </c>
      <c r="JF41" s="288"/>
      <c r="JG41" s="293"/>
      <c r="JH41" s="295"/>
      <c r="JI41" s="295"/>
      <c r="JJ41" s="765"/>
      <c r="JK41" s="766"/>
      <c r="JL41" s="841"/>
      <c r="JM41" s="88" t="e">
        <f t="shared" si="942"/>
        <v>#N/A</v>
      </c>
      <c r="JN41" s="88" t="e">
        <f t="shared" si="943"/>
        <v>#N/A</v>
      </c>
      <c r="JO41" s="151" t="e">
        <f t="shared" si="944"/>
        <v>#N/A</v>
      </c>
      <c r="JP41" s="151">
        <f t="shared" si="945"/>
        <v>0</v>
      </c>
      <c r="JQ41" s="151">
        <f t="shared" si="946"/>
        <v>0</v>
      </c>
      <c r="JR41" s="151" t="e">
        <f t="shared" si="947"/>
        <v>#N/A</v>
      </c>
      <c r="JS41" s="157">
        <f t="shared" si="948"/>
        <v>0</v>
      </c>
      <c r="JT41" s="153">
        <f t="shared" si="949"/>
        <v>0</v>
      </c>
      <c r="JW41" s="288"/>
      <c r="JX41" s="293"/>
      <c r="JY41" s="295"/>
      <c r="JZ41" s="295"/>
      <c r="KA41" s="765"/>
      <c r="KB41" s="766"/>
      <c r="KC41" s="841"/>
      <c r="KD41" s="88" t="e">
        <f t="shared" si="950"/>
        <v>#N/A</v>
      </c>
      <c r="KE41" s="88" t="e">
        <f t="shared" si="951"/>
        <v>#N/A</v>
      </c>
      <c r="KF41" s="151" t="e">
        <f t="shared" si="952"/>
        <v>#N/A</v>
      </c>
      <c r="KG41" s="151">
        <f t="shared" si="953"/>
        <v>0</v>
      </c>
      <c r="KH41" s="151">
        <f t="shared" si="954"/>
        <v>0</v>
      </c>
      <c r="KI41" s="151" t="e">
        <f t="shared" si="955"/>
        <v>#N/A</v>
      </c>
      <c r="KJ41" s="157">
        <f t="shared" si="956"/>
        <v>0</v>
      </c>
      <c r="KK41" s="153">
        <f t="shared" si="957"/>
        <v>0</v>
      </c>
      <c r="KN41" s="288"/>
      <c r="KO41" s="293"/>
      <c r="KP41" s="295"/>
      <c r="KQ41" s="295"/>
      <c r="KR41" s="765"/>
      <c r="KS41" s="766"/>
      <c r="KT41" s="841"/>
      <c r="KU41" s="88" t="e">
        <f t="shared" si="958"/>
        <v>#N/A</v>
      </c>
      <c r="KV41" s="88" t="e">
        <f t="shared" si="959"/>
        <v>#N/A</v>
      </c>
      <c r="KW41" s="151" t="e">
        <f t="shared" si="960"/>
        <v>#N/A</v>
      </c>
      <c r="KX41" s="151">
        <f t="shared" si="961"/>
        <v>0</v>
      </c>
      <c r="KY41" s="151">
        <f t="shared" si="962"/>
        <v>0</v>
      </c>
      <c r="KZ41" s="151" t="e">
        <f t="shared" si="963"/>
        <v>#N/A</v>
      </c>
      <c r="LA41" s="157">
        <f t="shared" si="964"/>
        <v>0</v>
      </c>
      <c r="LB41" s="153">
        <f t="shared" si="965"/>
        <v>0</v>
      </c>
      <c r="LE41" s="288"/>
      <c r="LF41" s="293"/>
      <c r="LG41" s="295"/>
      <c r="LH41" s="295"/>
      <c r="LI41" s="765"/>
      <c r="LJ41" s="766"/>
      <c r="LK41" s="841"/>
      <c r="LL41" s="88" t="e">
        <f t="shared" si="966"/>
        <v>#N/A</v>
      </c>
      <c r="LM41" s="88" t="e">
        <f t="shared" si="967"/>
        <v>#N/A</v>
      </c>
      <c r="LN41" s="151" t="e">
        <f t="shared" si="968"/>
        <v>#N/A</v>
      </c>
      <c r="LO41" s="151">
        <f t="shared" si="969"/>
        <v>0</v>
      </c>
      <c r="LP41" s="151">
        <f t="shared" si="970"/>
        <v>0</v>
      </c>
      <c r="LQ41" s="151" t="e">
        <f t="shared" si="971"/>
        <v>#N/A</v>
      </c>
      <c r="LR41" s="157">
        <f t="shared" si="972"/>
        <v>0</v>
      </c>
      <c r="LS41" s="153">
        <f t="shared" si="973"/>
        <v>0</v>
      </c>
      <c r="LV41" s="288"/>
      <c r="LW41" s="293"/>
      <c r="LX41" s="295"/>
      <c r="LY41" s="295"/>
      <c r="LZ41" s="765"/>
      <c r="MA41" s="766"/>
      <c r="MB41" s="841"/>
      <c r="MC41" s="88" t="e">
        <f t="shared" si="974"/>
        <v>#N/A</v>
      </c>
      <c r="MD41" s="88" t="e">
        <f t="shared" si="975"/>
        <v>#N/A</v>
      </c>
      <c r="ME41" s="151" t="e">
        <f t="shared" si="976"/>
        <v>#N/A</v>
      </c>
      <c r="MF41" s="151">
        <f t="shared" si="977"/>
        <v>0</v>
      </c>
      <c r="MG41" s="151">
        <f t="shared" si="978"/>
        <v>0</v>
      </c>
      <c r="MH41" s="151" t="e">
        <f t="shared" si="979"/>
        <v>#N/A</v>
      </c>
      <c r="MI41" s="157">
        <f t="shared" si="980"/>
        <v>0</v>
      </c>
      <c r="MJ41" s="153">
        <f t="shared" si="981"/>
        <v>0</v>
      </c>
      <c r="MM41" s="846"/>
      <c r="MN41" s="804"/>
      <c r="MO41" s="847"/>
      <c r="MP41" s="806"/>
      <c r="MQ41" s="828"/>
      <c r="MR41" s="784"/>
      <c r="MS41" s="784"/>
      <c r="MT41" s="88" t="e">
        <f t="shared" si="982"/>
        <v>#N/A</v>
      </c>
      <c r="MU41" s="88" t="e">
        <f t="shared" si="983"/>
        <v>#N/A</v>
      </c>
      <c r="MV41" s="151" t="e">
        <f t="shared" si="984"/>
        <v>#N/A</v>
      </c>
      <c r="MW41" s="151">
        <f t="shared" si="985"/>
        <v>0</v>
      </c>
      <c r="MX41" s="151">
        <f t="shared" si="986"/>
        <v>0</v>
      </c>
      <c r="MY41" s="151" t="e">
        <f t="shared" si="987"/>
        <v>#N/A</v>
      </c>
      <c r="MZ41" s="157">
        <f t="shared" si="988"/>
        <v>0</v>
      </c>
      <c r="NA41" s="153">
        <f t="shared" si="989"/>
        <v>0</v>
      </c>
      <c r="ND41" s="846"/>
      <c r="NE41" s="804"/>
      <c r="NF41" s="847"/>
      <c r="NG41" s="806"/>
      <c r="NH41" s="828"/>
      <c r="NI41" s="784"/>
      <c r="NJ41" s="784"/>
      <c r="NK41" s="88" t="e">
        <f t="shared" si="990"/>
        <v>#N/A</v>
      </c>
      <c r="NL41" s="88" t="e">
        <f t="shared" si="991"/>
        <v>#N/A</v>
      </c>
      <c r="NM41" s="151" t="e">
        <f t="shared" si="992"/>
        <v>#N/A</v>
      </c>
      <c r="NN41" s="151">
        <f t="shared" si="993"/>
        <v>0</v>
      </c>
      <c r="NO41" s="151">
        <f t="shared" si="994"/>
        <v>0</v>
      </c>
      <c r="NP41" s="151" t="e">
        <f t="shared" si="995"/>
        <v>#N/A</v>
      </c>
      <c r="NQ41" s="157">
        <f t="shared" si="996"/>
        <v>0</v>
      </c>
      <c r="NR41" s="153">
        <f t="shared" si="997"/>
        <v>0</v>
      </c>
      <c r="NU41" s="846"/>
      <c r="NV41" s="804"/>
      <c r="NW41" s="847"/>
      <c r="NX41" s="806"/>
      <c r="NY41" s="828"/>
      <c r="NZ41" s="784"/>
      <c r="OA41" s="784"/>
      <c r="OB41" s="88" t="e">
        <f t="shared" si="998"/>
        <v>#N/A</v>
      </c>
      <c r="OC41" s="88" t="e">
        <f t="shared" si="999"/>
        <v>#N/A</v>
      </c>
      <c r="OD41" s="151" t="e">
        <f t="shared" si="1000"/>
        <v>#N/A</v>
      </c>
      <c r="OE41" s="151">
        <f t="shared" si="1001"/>
        <v>0</v>
      </c>
      <c r="OF41" s="151">
        <f t="shared" si="1002"/>
        <v>0</v>
      </c>
      <c r="OG41" s="151" t="e">
        <f t="shared" si="1003"/>
        <v>#N/A</v>
      </c>
      <c r="OH41" s="157">
        <f t="shared" si="1004"/>
        <v>0</v>
      </c>
      <c r="OI41" s="153">
        <f t="shared" si="1005"/>
        <v>0</v>
      </c>
      <c r="OL41" s="846"/>
      <c r="OM41" s="804"/>
      <c r="ON41" s="847"/>
      <c r="OO41" s="806"/>
      <c r="OP41" s="828"/>
      <c r="OQ41" s="784"/>
      <c r="OR41" s="784"/>
      <c r="OS41" s="88" t="e">
        <f t="shared" si="1006"/>
        <v>#N/A</v>
      </c>
      <c r="OT41" s="88" t="e">
        <f t="shared" si="1007"/>
        <v>#N/A</v>
      </c>
      <c r="OU41" s="151" t="e">
        <f t="shared" si="1008"/>
        <v>#N/A</v>
      </c>
      <c r="OV41" s="151">
        <f t="shared" si="1009"/>
        <v>0</v>
      </c>
      <c r="OW41" s="151">
        <f t="shared" si="1010"/>
        <v>0</v>
      </c>
      <c r="OX41" s="151" t="e">
        <f t="shared" si="1011"/>
        <v>#N/A</v>
      </c>
      <c r="OY41" s="157">
        <f t="shared" si="1012"/>
        <v>0</v>
      </c>
      <c r="OZ41" s="153">
        <f t="shared" si="1013"/>
        <v>0</v>
      </c>
      <c r="PC41" s="846"/>
      <c r="PD41" s="804"/>
      <c r="PE41" s="847"/>
      <c r="PF41" s="806"/>
      <c r="PG41" s="828"/>
      <c r="PH41" s="784"/>
      <c r="PI41" s="784"/>
      <c r="PJ41" s="88" t="e">
        <f t="shared" si="1014"/>
        <v>#N/A</v>
      </c>
      <c r="PK41" s="88" t="e">
        <f t="shared" si="1015"/>
        <v>#N/A</v>
      </c>
      <c r="PL41" s="151" t="e">
        <f t="shared" si="1016"/>
        <v>#N/A</v>
      </c>
      <c r="PM41" s="151">
        <f t="shared" si="1017"/>
        <v>0</v>
      </c>
      <c r="PN41" s="151">
        <f t="shared" si="1018"/>
        <v>0</v>
      </c>
      <c r="PO41" s="151" t="e">
        <f t="shared" si="1019"/>
        <v>#N/A</v>
      </c>
      <c r="PP41" s="157">
        <f t="shared" si="1020"/>
        <v>0</v>
      </c>
      <c r="PQ41" s="153">
        <f t="shared" si="1021"/>
        <v>0</v>
      </c>
      <c r="PT41" s="846"/>
      <c r="PU41" s="804"/>
      <c r="PV41" s="847"/>
      <c r="PW41" s="806"/>
      <c r="PX41" s="828"/>
      <c r="PY41" s="784"/>
      <c r="PZ41" s="784"/>
      <c r="QA41" s="88" t="e">
        <f t="shared" si="1022"/>
        <v>#N/A</v>
      </c>
      <c r="QB41" s="88" t="e">
        <f t="shared" si="1023"/>
        <v>#N/A</v>
      </c>
      <c r="QC41" s="151" t="e">
        <f t="shared" si="1024"/>
        <v>#N/A</v>
      </c>
      <c r="QD41" s="151">
        <f t="shared" si="1025"/>
        <v>0</v>
      </c>
      <c r="QE41" s="151">
        <f t="shared" si="1026"/>
        <v>0</v>
      </c>
      <c r="QF41" s="151" t="e">
        <f t="shared" si="1027"/>
        <v>#N/A</v>
      </c>
      <c r="QG41" s="157">
        <f t="shared" si="1028"/>
        <v>0</v>
      </c>
      <c r="QH41" s="153">
        <f t="shared" si="1029"/>
        <v>0</v>
      </c>
      <c r="QK41" s="846"/>
      <c r="QL41" s="804"/>
      <c r="QM41" s="847"/>
      <c r="QN41" s="806"/>
      <c r="QO41" s="828"/>
      <c r="QP41" s="784"/>
      <c r="QQ41" s="784"/>
      <c r="QR41" s="88" t="e">
        <f t="shared" si="1030"/>
        <v>#N/A</v>
      </c>
      <c r="QS41" s="88" t="e">
        <f t="shared" si="1031"/>
        <v>#N/A</v>
      </c>
      <c r="QT41" s="151" t="e">
        <f t="shared" si="1032"/>
        <v>#N/A</v>
      </c>
      <c r="QU41" s="151">
        <f t="shared" si="1033"/>
        <v>0</v>
      </c>
      <c r="QV41" s="151">
        <f t="shared" si="1034"/>
        <v>0</v>
      </c>
      <c r="QW41" s="151" t="e">
        <f t="shared" si="1035"/>
        <v>#N/A</v>
      </c>
      <c r="QX41" s="157">
        <f t="shared" si="1036"/>
        <v>0</v>
      </c>
      <c r="QY41" s="153">
        <f t="shared" si="1037"/>
        <v>0</v>
      </c>
      <c r="RB41" s="846"/>
      <c r="RC41" s="804"/>
      <c r="RD41" s="847"/>
      <c r="RE41" s="806"/>
      <c r="RF41" s="828"/>
      <c r="RG41" s="784"/>
      <c r="RH41" s="784"/>
      <c r="RI41" s="88" t="e">
        <f t="shared" si="1038"/>
        <v>#N/A</v>
      </c>
      <c r="RJ41" s="88" t="e">
        <f t="shared" si="1039"/>
        <v>#N/A</v>
      </c>
      <c r="RK41" s="151" t="e">
        <f t="shared" si="1040"/>
        <v>#N/A</v>
      </c>
      <c r="RL41" s="151">
        <f t="shared" si="1041"/>
        <v>0</v>
      </c>
      <c r="RM41" s="151">
        <f t="shared" si="1042"/>
        <v>0</v>
      </c>
      <c r="RN41" s="151" t="e">
        <f t="shared" si="1043"/>
        <v>#N/A</v>
      </c>
      <c r="RO41" s="157">
        <f t="shared" si="1044"/>
        <v>0</v>
      </c>
      <c r="RP41" s="153">
        <f t="shared" si="1045"/>
        <v>0</v>
      </c>
      <c r="RS41" s="846"/>
      <c r="RT41" s="804"/>
      <c r="RU41" s="847"/>
      <c r="RV41" s="806"/>
      <c r="RW41" s="828"/>
      <c r="RX41" s="784"/>
      <c r="RY41" s="784"/>
      <c r="RZ41" s="88" t="e">
        <f t="shared" si="1046"/>
        <v>#N/A</v>
      </c>
      <c r="SA41" s="88" t="e">
        <f t="shared" si="1047"/>
        <v>#N/A</v>
      </c>
      <c r="SB41" s="151" t="e">
        <f t="shared" si="1048"/>
        <v>#N/A</v>
      </c>
      <c r="SC41" s="151">
        <f t="shared" si="1049"/>
        <v>0</v>
      </c>
      <c r="SD41" s="151">
        <f t="shared" si="1050"/>
        <v>0</v>
      </c>
      <c r="SE41" s="151" t="e">
        <f t="shared" si="1051"/>
        <v>#N/A</v>
      </c>
      <c r="SF41" s="157">
        <f t="shared" si="1052"/>
        <v>0</v>
      </c>
      <c r="SG41" s="153">
        <f t="shared" si="1053"/>
        <v>0</v>
      </c>
      <c r="SJ41" s="846"/>
      <c r="SK41" s="804"/>
      <c r="SL41" s="847"/>
      <c r="SM41" s="806"/>
      <c r="SN41" s="828"/>
      <c r="SO41" s="784"/>
      <c r="SP41" s="784"/>
      <c r="SQ41" s="88" t="e">
        <f t="shared" si="1054"/>
        <v>#N/A</v>
      </c>
      <c r="SR41" s="88" t="e">
        <f t="shared" si="1055"/>
        <v>#N/A</v>
      </c>
      <c r="SS41" s="151" t="e">
        <f t="shared" si="1056"/>
        <v>#N/A</v>
      </c>
      <c r="ST41" s="151">
        <f t="shared" si="1057"/>
        <v>0</v>
      </c>
      <c r="SU41" s="151">
        <f t="shared" si="1058"/>
        <v>0</v>
      </c>
      <c r="SV41" s="151" t="e">
        <f t="shared" si="1059"/>
        <v>#N/A</v>
      </c>
      <c r="SW41" s="157">
        <f t="shared" si="1060"/>
        <v>0</v>
      </c>
      <c r="SX41" s="153">
        <f t="shared" si="1061"/>
        <v>0</v>
      </c>
    </row>
    <row r="42" spans="2:518" ht="46.5" thickTop="1" thickBot="1">
      <c r="B42" s="848">
        <v>43556</v>
      </c>
      <c r="C42" s="745" t="s">
        <v>329</v>
      </c>
      <c r="D42" s="746"/>
      <c r="E42" s="746"/>
      <c r="F42" s="746"/>
      <c r="G42" s="747"/>
      <c r="H42" s="744">
        <f>SUM(G43)</f>
        <v>0</v>
      </c>
      <c r="K42" s="848">
        <v>43556</v>
      </c>
      <c r="L42" s="745" t="s">
        <v>329</v>
      </c>
      <c r="M42" s="748"/>
      <c r="N42" s="748"/>
      <c r="O42" s="748"/>
      <c r="P42" s="749"/>
      <c r="Q42" s="744">
        <f>SUM(P43)</f>
        <v>5314400</v>
      </c>
      <c r="R42" s="88"/>
      <c r="S42" s="88"/>
      <c r="T42" s="151"/>
      <c r="U42" s="151"/>
      <c r="V42" s="151"/>
      <c r="W42" s="151"/>
      <c r="X42" s="157"/>
      <c r="Y42" s="153"/>
      <c r="Z42" s="101"/>
      <c r="AA42" s="101"/>
      <c r="AB42" s="849">
        <v>43556</v>
      </c>
      <c r="AC42" s="835" t="s">
        <v>329</v>
      </c>
      <c r="AD42" s="836"/>
      <c r="AE42" s="836"/>
      <c r="AF42" s="836"/>
      <c r="AG42" s="837"/>
      <c r="AH42" s="744">
        <f>SUM(AG43)</f>
        <v>4943530.8</v>
      </c>
      <c r="AI42" s="88"/>
      <c r="AJ42" s="88"/>
      <c r="AK42" s="151"/>
      <c r="AL42" s="151"/>
      <c r="AM42" s="151"/>
      <c r="AN42" s="151"/>
      <c r="AO42" s="157"/>
      <c r="AP42" s="153"/>
      <c r="AQ42" s="101"/>
      <c r="AR42" s="101"/>
      <c r="AS42" s="848">
        <v>43556</v>
      </c>
      <c r="AT42" s="745" t="s">
        <v>329</v>
      </c>
      <c r="AU42" s="748"/>
      <c r="AV42" s="748"/>
      <c r="AW42" s="748"/>
      <c r="AX42" s="749"/>
      <c r="AY42" s="744">
        <f>SUM(AX43)</f>
        <v>6741316.3999999994</v>
      </c>
      <c r="AZ42" s="88"/>
      <c r="BA42" s="88"/>
      <c r="BB42" s="151"/>
      <c r="BC42" s="151"/>
      <c r="BD42" s="151"/>
      <c r="BE42" s="151"/>
      <c r="BF42" s="157"/>
      <c r="BG42" s="153"/>
      <c r="BJ42" s="848">
        <v>43556</v>
      </c>
      <c r="BK42" s="745" t="s">
        <v>329</v>
      </c>
      <c r="BL42" s="748"/>
      <c r="BM42" s="748"/>
      <c r="BN42" s="748"/>
      <c r="BO42" s="749"/>
      <c r="BP42" s="744">
        <f>SUM(BO43)</f>
        <v>3074760</v>
      </c>
      <c r="BQ42" s="88"/>
      <c r="BR42" s="88"/>
      <c r="BS42" s="151"/>
      <c r="BT42" s="151"/>
      <c r="BU42" s="151"/>
      <c r="BV42" s="151"/>
      <c r="BW42" s="157"/>
      <c r="BX42" s="153"/>
      <c r="CA42" s="773" t="s">
        <v>472</v>
      </c>
      <c r="CB42" s="774" t="s">
        <v>473</v>
      </c>
      <c r="CC42" s="775" t="s">
        <v>423</v>
      </c>
      <c r="CD42" s="776">
        <v>2</v>
      </c>
      <c r="CE42" s="850">
        <v>31210</v>
      </c>
      <c r="CF42" s="778">
        <v>62420</v>
      </c>
      <c r="CG42" s="815"/>
      <c r="CH42" s="88">
        <f t="shared" si="859"/>
        <v>0</v>
      </c>
      <c r="CI42" s="88">
        <f t="shared" si="860"/>
        <v>1</v>
      </c>
      <c r="CJ42" s="151">
        <f t="shared" si="861"/>
        <v>1</v>
      </c>
      <c r="CK42" s="151">
        <f t="shared" si="189"/>
        <v>1</v>
      </c>
      <c r="CL42" s="151">
        <f t="shared" si="190"/>
        <v>1</v>
      </c>
      <c r="CM42" s="151">
        <f t="shared" si="191"/>
        <v>0</v>
      </c>
      <c r="CN42" s="157">
        <f t="shared" si="192"/>
        <v>62420</v>
      </c>
      <c r="CO42" s="153">
        <f t="shared" si="193"/>
        <v>0</v>
      </c>
      <c r="CR42" s="848"/>
      <c r="CS42" s="745"/>
      <c r="CT42" s="746"/>
      <c r="CU42" s="746"/>
      <c r="CV42" s="746"/>
      <c r="CW42" s="747"/>
      <c r="CX42" s="744">
        <f>SUM(CW43)</f>
        <v>0</v>
      </c>
      <c r="CY42" s="88"/>
      <c r="CZ42" s="88"/>
      <c r="DA42" s="151"/>
      <c r="DB42" s="151"/>
      <c r="DC42" s="151"/>
      <c r="DD42" s="151"/>
      <c r="DE42" s="157">
        <f t="shared" si="868"/>
        <v>0</v>
      </c>
      <c r="DF42" s="153">
        <f t="shared" si="869"/>
        <v>0</v>
      </c>
      <c r="DI42" s="848"/>
      <c r="DJ42" s="745"/>
      <c r="DK42" s="746"/>
      <c r="DL42" s="746"/>
      <c r="DM42" s="746"/>
      <c r="DN42" s="747"/>
      <c r="DO42" s="744">
        <f>SUM(DN43)</f>
        <v>0</v>
      </c>
      <c r="DP42" s="88"/>
      <c r="DQ42" s="88"/>
      <c r="DR42" s="151"/>
      <c r="DS42" s="151"/>
      <c r="DT42" s="151"/>
      <c r="DU42" s="151"/>
      <c r="DV42" s="157">
        <f t="shared" si="876"/>
        <v>0</v>
      </c>
      <c r="DW42" s="153">
        <f t="shared" si="877"/>
        <v>0</v>
      </c>
      <c r="DZ42" s="848"/>
      <c r="EA42" s="745"/>
      <c r="EB42" s="746"/>
      <c r="EC42" s="746"/>
      <c r="ED42" s="746"/>
      <c r="EE42" s="747"/>
      <c r="EF42" s="744">
        <f>SUM(EE43)</f>
        <v>0</v>
      </c>
      <c r="EG42" s="88"/>
      <c r="EH42" s="88"/>
      <c r="EI42" s="151"/>
      <c r="EJ42" s="151"/>
      <c r="EK42" s="151"/>
      <c r="EL42" s="151"/>
      <c r="EM42" s="157">
        <f t="shared" si="884"/>
        <v>0</v>
      </c>
      <c r="EN42" s="153">
        <f t="shared" si="885"/>
        <v>0</v>
      </c>
      <c r="EQ42" s="848"/>
      <c r="ER42" s="745"/>
      <c r="ES42" s="746"/>
      <c r="ET42" s="746"/>
      <c r="EU42" s="746"/>
      <c r="EV42" s="747"/>
      <c r="EW42" s="744">
        <f>SUM(EV43)</f>
        <v>0</v>
      </c>
      <c r="EX42" s="88"/>
      <c r="EY42" s="88"/>
      <c r="EZ42" s="151"/>
      <c r="FA42" s="151"/>
      <c r="FB42" s="151"/>
      <c r="FC42" s="151"/>
      <c r="FD42" s="157">
        <f t="shared" si="892"/>
        <v>0</v>
      </c>
      <c r="FE42" s="153">
        <f t="shared" si="893"/>
        <v>0</v>
      </c>
      <c r="FH42" s="848"/>
      <c r="FI42" s="745"/>
      <c r="FJ42" s="746"/>
      <c r="FK42" s="746"/>
      <c r="FL42" s="746"/>
      <c r="FM42" s="747"/>
      <c r="FN42" s="744">
        <f>SUM(FM43)</f>
        <v>0</v>
      </c>
      <c r="FO42" s="88"/>
      <c r="FP42" s="88"/>
      <c r="FQ42" s="151"/>
      <c r="FR42" s="151"/>
      <c r="FS42" s="151"/>
      <c r="FT42" s="151"/>
      <c r="FU42" s="157">
        <f t="shared" si="900"/>
        <v>0</v>
      </c>
      <c r="FV42" s="153">
        <f t="shared" si="901"/>
        <v>0</v>
      </c>
      <c r="FY42" s="848"/>
      <c r="FZ42" s="745"/>
      <c r="GA42" s="746"/>
      <c r="GB42" s="746"/>
      <c r="GC42" s="746"/>
      <c r="GD42" s="747"/>
      <c r="GE42" s="744">
        <f>SUM(GD43)</f>
        <v>0</v>
      </c>
      <c r="GF42" s="88"/>
      <c r="GG42" s="88"/>
      <c r="GH42" s="151"/>
      <c r="GI42" s="151"/>
      <c r="GJ42" s="151"/>
      <c r="GK42" s="151"/>
      <c r="GL42" s="157">
        <f t="shared" si="908"/>
        <v>0</v>
      </c>
      <c r="GM42" s="153">
        <f t="shared" si="909"/>
        <v>0</v>
      </c>
      <c r="GP42" s="848"/>
      <c r="GQ42" s="745"/>
      <c r="GR42" s="746"/>
      <c r="GS42" s="746"/>
      <c r="GT42" s="746"/>
      <c r="GU42" s="747"/>
      <c r="GV42" s="744">
        <f>SUM(GU43)</f>
        <v>0</v>
      </c>
      <c r="GW42" s="88"/>
      <c r="GX42" s="88"/>
      <c r="GY42" s="151"/>
      <c r="GZ42" s="151"/>
      <c r="HA42" s="151"/>
      <c r="HB42" s="151"/>
      <c r="HC42" s="157">
        <f t="shared" si="916"/>
        <v>0</v>
      </c>
      <c r="HD42" s="153">
        <f t="shared" si="917"/>
        <v>0</v>
      </c>
      <c r="HG42" s="848"/>
      <c r="HH42" s="745"/>
      <c r="HI42" s="746"/>
      <c r="HJ42" s="746"/>
      <c r="HK42" s="746"/>
      <c r="HL42" s="747"/>
      <c r="HM42" s="744">
        <f>SUM(HL43)</f>
        <v>0</v>
      </c>
      <c r="HN42" s="88"/>
      <c r="HO42" s="88"/>
      <c r="HP42" s="151"/>
      <c r="HQ42" s="151"/>
      <c r="HR42" s="151"/>
      <c r="HS42" s="151"/>
      <c r="HT42" s="157">
        <f t="shared" si="924"/>
        <v>0</v>
      </c>
      <c r="HU42" s="153">
        <f t="shared" si="925"/>
        <v>0</v>
      </c>
      <c r="HX42" s="848"/>
      <c r="HY42" s="745"/>
      <c r="HZ42" s="746"/>
      <c r="IA42" s="746"/>
      <c r="IB42" s="746"/>
      <c r="IC42" s="747"/>
      <c r="ID42" s="744">
        <f>SUM(IC43)</f>
        <v>0</v>
      </c>
      <c r="IE42" s="88"/>
      <c r="IF42" s="88"/>
      <c r="IG42" s="151"/>
      <c r="IH42" s="151"/>
      <c r="II42" s="151"/>
      <c r="IJ42" s="151"/>
      <c r="IK42" s="157">
        <f t="shared" si="932"/>
        <v>0</v>
      </c>
      <c r="IL42" s="153">
        <f t="shared" si="933"/>
        <v>0</v>
      </c>
      <c r="IO42" s="848"/>
      <c r="IP42" s="745"/>
      <c r="IQ42" s="746"/>
      <c r="IR42" s="746"/>
      <c r="IS42" s="746"/>
      <c r="IT42" s="747"/>
      <c r="IU42" s="744">
        <f>SUM(IT43)</f>
        <v>0</v>
      </c>
      <c r="IV42" s="88"/>
      <c r="IW42" s="88"/>
      <c r="IX42" s="151"/>
      <c r="IY42" s="151"/>
      <c r="IZ42" s="151"/>
      <c r="JA42" s="151"/>
      <c r="JB42" s="157">
        <f t="shared" si="940"/>
        <v>0</v>
      </c>
      <c r="JC42" s="153">
        <f t="shared" si="941"/>
        <v>0</v>
      </c>
      <c r="JF42" s="848"/>
      <c r="JG42" s="745"/>
      <c r="JH42" s="746"/>
      <c r="JI42" s="746"/>
      <c r="JJ42" s="746"/>
      <c r="JK42" s="747"/>
      <c r="JL42" s="744">
        <f>SUM(JK43)</f>
        <v>0</v>
      </c>
      <c r="JM42" s="88"/>
      <c r="JN42" s="88"/>
      <c r="JO42" s="151"/>
      <c r="JP42" s="151"/>
      <c r="JQ42" s="151"/>
      <c r="JR42" s="151"/>
      <c r="JS42" s="157">
        <f t="shared" si="948"/>
        <v>0</v>
      </c>
      <c r="JT42" s="153">
        <f t="shared" si="949"/>
        <v>0</v>
      </c>
      <c r="JW42" s="848"/>
      <c r="JX42" s="745"/>
      <c r="JY42" s="746"/>
      <c r="JZ42" s="746"/>
      <c r="KA42" s="746"/>
      <c r="KB42" s="747"/>
      <c r="KC42" s="744">
        <f>SUM(KB43)</f>
        <v>0</v>
      </c>
      <c r="KD42" s="88"/>
      <c r="KE42" s="88"/>
      <c r="KF42" s="151"/>
      <c r="KG42" s="151"/>
      <c r="KH42" s="151"/>
      <c r="KI42" s="151"/>
      <c r="KJ42" s="157">
        <f t="shared" si="956"/>
        <v>0</v>
      </c>
      <c r="KK42" s="153">
        <f t="shared" si="957"/>
        <v>0</v>
      </c>
      <c r="KN42" s="848"/>
      <c r="KO42" s="745"/>
      <c r="KP42" s="746"/>
      <c r="KQ42" s="746"/>
      <c r="KR42" s="746"/>
      <c r="KS42" s="747"/>
      <c r="KT42" s="744">
        <f>SUM(KS43)</f>
        <v>0</v>
      </c>
      <c r="KU42" s="88"/>
      <c r="KV42" s="88"/>
      <c r="KW42" s="151"/>
      <c r="KX42" s="151"/>
      <c r="KY42" s="151"/>
      <c r="KZ42" s="151"/>
      <c r="LA42" s="157">
        <f t="shared" si="964"/>
        <v>0</v>
      </c>
      <c r="LB42" s="153">
        <f t="shared" si="965"/>
        <v>0</v>
      </c>
      <c r="LE42" s="848"/>
      <c r="LF42" s="745"/>
      <c r="LG42" s="746"/>
      <c r="LH42" s="746"/>
      <c r="LI42" s="746"/>
      <c r="LJ42" s="747"/>
      <c r="LK42" s="744">
        <f>SUM(LJ43)</f>
        <v>0</v>
      </c>
      <c r="LL42" s="88"/>
      <c r="LM42" s="88"/>
      <c r="LN42" s="151"/>
      <c r="LO42" s="151"/>
      <c r="LP42" s="151"/>
      <c r="LQ42" s="151"/>
      <c r="LR42" s="157">
        <f t="shared" si="972"/>
        <v>0</v>
      </c>
      <c r="LS42" s="153">
        <f t="shared" si="973"/>
        <v>0</v>
      </c>
      <c r="LV42" s="848"/>
      <c r="LW42" s="745"/>
      <c r="LX42" s="746"/>
      <c r="LY42" s="746"/>
      <c r="LZ42" s="746"/>
      <c r="MA42" s="747"/>
      <c r="MB42" s="744">
        <f>SUM(MA43)</f>
        <v>0</v>
      </c>
      <c r="MC42" s="88"/>
      <c r="MD42" s="88"/>
      <c r="ME42" s="151"/>
      <c r="MF42" s="151"/>
      <c r="MG42" s="151"/>
      <c r="MH42" s="151"/>
      <c r="MI42" s="157">
        <f t="shared" si="980"/>
        <v>0</v>
      </c>
      <c r="MJ42" s="153">
        <f t="shared" si="981"/>
        <v>0</v>
      </c>
      <c r="MM42" s="846"/>
      <c r="MN42" s="804"/>
      <c r="MO42" s="847"/>
      <c r="MP42" s="806"/>
      <c r="MQ42" s="828"/>
      <c r="MR42" s="784"/>
      <c r="MS42" s="784"/>
      <c r="MT42" s="88" t="e">
        <f t="shared" si="982"/>
        <v>#N/A</v>
      </c>
      <c r="MU42" s="88" t="e">
        <f t="shared" si="983"/>
        <v>#N/A</v>
      </c>
      <c r="MV42" s="151" t="e">
        <f t="shared" si="984"/>
        <v>#N/A</v>
      </c>
      <c r="MW42" s="151">
        <f t="shared" si="985"/>
        <v>0</v>
      </c>
      <c r="MX42" s="151">
        <f t="shared" si="986"/>
        <v>0</v>
      </c>
      <c r="MY42" s="151" t="e">
        <f t="shared" si="987"/>
        <v>#N/A</v>
      </c>
      <c r="MZ42" s="157">
        <f t="shared" si="988"/>
        <v>0</v>
      </c>
      <c r="NA42" s="153">
        <f t="shared" si="989"/>
        <v>0</v>
      </c>
      <c r="ND42" s="846"/>
      <c r="NE42" s="804"/>
      <c r="NF42" s="847"/>
      <c r="NG42" s="806"/>
      <c r="NH42" s="828"/>
      <c r="NI42" s="784"/>
      <c r="NJ42" s="784"/>
      <c r="NK42" s="88" t="e">
        <f t="shared" si="990"/>
        <v>#N/A</v>
      </c>
      <c r="NL42" s="88" t="e">
        <f t="shared" si="991"/>
        <v>#N/A</v>
      </c>
      <c r="NM42" s="151" t="e">
        <f t="shared" si="992"/>
        <v>#N/A</v>
      </c>
      <c r="NN42" s="151">
        <f t="shared" si="993"/>
        <v>0</v>
      </c>
      <c r="NO42" s="151">
        <f t="shared" si="994"/>
        <v>0</v>
      </c>
      <c r="NP42" s="151" t="e">
        <f t="shared" si="995"/>
        <v>#N/A</v>
      </c>
      <c r="NQ42" s="157">
        <f t="shared" si="996"/>
        <v>0</v>
      </c>
      <c r="NR42" s="153">
        <f t="shared" si="997"/>
        <v>0</v>
      </c>
      <c r="NU42" s="846"/>
      <c r="NV42" s="804"/>
      <c r="NW42" s="847"/>
      <c r="NX42" s="806"/>
      <c r="NY42" s="828"/>
      <c r="NZ42" s="784"/>
      <c r="OA42" s="784"/>
      <c r="OB42" s="88" t="e">
        <f t="shared" si="998"/>
        <v>#N/A</v>
      </c>
      <c r="OC42" s="88" t="e">
        <f t="shared" si="999"/>
        <v>#N/A</v>
      </c>
      <c r="OD42" s="151" t="e">
        <f t="shared" si="1000"/>
        <v>#N/A</v>
      </c>
      <c r="OE42" s="151">
        <f t="shared" si="1001"/>
        <v>0</v>
      </c>
      <c r="OF42" s="151">
        <f t="shared" si="1002"/>
        <v>0</v>
      </c>
      <c r="OG42" s="151" t="e">
        <f t="shared" si="1003"/>
        <v>#N/A</v>
      </c>
      <c r="OH42" s="157">
        <f t="shared" si="1004"/>
        <v>0</v>
      </c>
      <c r="OI42" s="153">
        <f t="shared" si="1005"/>
        <v>0</v>
      </c>
      <c r="OL42" s="846"/>
      <c r="OM42" s="804"/>
      <c r="ON42" s="847"/>
      <c r="OO42" s="806"/>
      <c r="OP42" s="828"/>
      <c r="OQ42" s="784"/>
      <c r="OR42" s="784"/>
      <c r="OS42" s="88" t="e">
        <f t="shared" si="1006"/>
        <v>#N/A</v>
      </c>
      <c r="OT42" s="88" t="e">
        <f t="shared" si="1007"/>
        <v>#N/A</v>
      </c>
      <c r="OU42" s="151" t="e">
        <f t="shared" si="1008"/>
        <v>#N/A</v>
      </c>
      <c r="OV42" s="151">
        <f t="shared" si="1009"/>
        <v>0</v>
      </c>
      <c r="OW42" s="151">
        <f t="shared" si="1010"/>
        <v>0</v>
      </c>
      <c r="OX42" s="151" t="e">
        <f t="shared" si="1011"/>
        <v>#N/A</v>
      </c>
      <c r="OY42" s="157">
        <f t="shared" si="1012"/>
        <v>0</v>
      </c>
      <c r="OZ42" s="153">
        <f t="shared" si="1013"/>
        <v>0</v>
      </c>
      <c r="PC42" s="846"/>
      <c r="PD42" s="804"/>
      <c r="PE42" s="847"/>
      <c r="PF42" s="806"/>
      <c r="PG42" s="828"/>
      <c r="PH42" s="784"/>
      <c r="PI42" s="784"/>
      <c r="PJ42" s="88" t="e">
        <f t="shared" si="1014"/>
        <v>#N/A</v>
      </c>
      <c r="PK42" s="88" t="e">
        <f t="shared" si="1015"/>
        <v>#N/A</v>
      </c>
      <c r="PL42" s="151" t="e">
        <f t="shared" si="1016"/>
        <v>#N/A</v>
      </c>
      <c r="PM42" s="151">
        <f t="shared" si="1017"/>
        <v>0</v>
      </c>
      <c r="PN42" s="151">
        <f t="shared" si="1018"/>
        <v>0</v>
      </c>
      <c r="PO42" s="151" t="e">
        <f t="shared" si="1019"/>
        <v>#N/A</v>
      </c>
      <c r="PP42" s="157">
        <f t="shared" si="1020"/>
        <v>0</v>
      </c>
      <c r="PQ42" s="153">
        <f t="shared" si="1021"/>
        <v>0</v>
      </c>
      <c r="PT42" s="846"/>
      <c r="PU42" s="804"/>
      <c r="PV42" s="847"/>
      <c r="PW42" s="806"/>
      <c r="PX42" s="828"/>
      <c r="PY42" s="784"/>
      <c r="PZ42" s="784"/>
      <c r="QA42" s="88" t="e">
        <f t="shared" si="1022"/>
        <v>#N/A</v>
      </c>
      <c r="QB42" s="88" t="e">
        <f t="shared" si="1023"/>
        <v>#N/A</v>
      </c>
      <c r="QC42" s="151" t="e">
        <f t="shared" si="1024"/>
        <v>#N/A</v>
      </c>
      <c r="QD42" s="151">
        <f t="shared" si="1025"/>
        <v>0</v>
      </c>
      <c r="QE42" s="151">
        <f t="shared" si="1026"/>
        <v>0</v>
      </c>
      <c r="QF42" s="151" t="e">
        <f t="shared" si="1027"/>
        <v>#N/A</v>
      </c>
      <c r="QG42" s="157">
        <f t="shared" si="1028"/>
        <v>0</v>
      </c>
      <c r="QH42" s="153">
        <f t="shared" si="1029"/>
        <v>0</v>
      </c>
      <c r="QK42" s="846"/>
      <c r="QL42" s="804"/>
      <c r="QM42" s="847"/>
      <c r="QN42" s="806"/>
      <c r="QO42" s="828"/>
      <c r="QP42" s="784"/>
      <c r="QQ42" s="784"/>
      <c r="QR42" s="88" t="e">
        <f t="shared" si="1030"/>
        <v>#N/A</v>
      </c>
      <c r="QS42" s="88" t="e">
        <f t="shared" si="1031"/>
        <v>#N/A</v>
      </c>
      <c r="QT42" s="151" t="e">
        <f t="shared" si="1032"/>
        <v>#N/A</v>
      </c>
      <c r="QU42" s="151">
        <f t="shared" si="1033"/>
        <v>0</v>
      </c>
      <c r="QV42" s="151">
        <f t="shared" si="1034"/>
        <v>0</v>
      </c>
      <c r="QW42" s="151" t="e">
        <f t="shared" si="1035"/>
        <v>#N/A</v>
      </c>
      <c r="QX42" s="157">
        <f t="shared" si="1036"/>
        <v>0</v>
      </c>
      <c r="QY42" s="153">
        <f t="shared" si="1037"/>
        <v>0</v>
      </c>
      <c r="RB42" s="846"/>
      <c r="RC42" s="804"/>
      <c r="RD42" s="847"/>
      <c r="RE42" s="806"/>
      <c r="RF42" s="828"/>
      <c r="RG42" s="784"/>
      <c r="RH42" s="784"/>
      <c r="RI42" s="88" t="e">
        <f t="shared" si="1038"/>
        <v>#N/A</v>
      </c>
      <c r="RJ42" s="88" t="e">
        <f t="shared" si="1039"/>
        <v>#N/A</v>
      </c>
      <c r="RK42" s="151" t="e">
        <f t="shared" si="1040"/>
        <v>#N/A</v>
      </c>
      <c r="RL42" s="151">
        <f t="shared" si="1041"/>
        <v>0</v>
      </c>
      <c r="RM42" s="151">
        <f t="shared" si="1042"/>
        <v>0</v>
      </c>
      <c r="RN42" s="151" t="e">
        <f t="shared" si="1043"/>
        <v>#N/A</v>
      </c>
      <c r="RO42" s="157">
        <f t="shared" si="1044"/>
        <v>0</v>
      </c>
      <c r="RP42" s="153">
        <f t="shared" si="1045"/>
        <v>0</v>
      </c>
      <c r="RS42" s="846"/>
      <c r="RT42" s="804"/>
      <c r="RU42" s="847"/>
      <c r="RV42" s="806"/>
      <c r="RW42" s="828"/>
      <c r="RX42" s="784"/>
      <c r="RY42" s="784"/>
      <c r="RZ42" s="88" t="e">
        <f t="shared" si="1046"/>
        <v>#N/A</v>
      </c>
      <c r="SA42" s="88" t="e">
        <f t="shared" si="1047"/>
        <v>#N/A</v>
      </c>
      <c r="SB42" s="151" t="e">
        <f t="shared" si="1048"/>
        <v>#N/A</v>
      </c>
      <c r="SC42" s="151">
        <f t="shared" si="1049"/>
        <v>0</v>
      </c>
      <c r="SD42" s="151">
        <f t="shared" si="1050"/>
        <v>0</v>
      </c>
      <c r="SE42" s="151" t="e">
        <f t="shared" si="1051"/>
        <v>#N/A</v>
      </c>
      <c r="SF42" s="157">
        <f t="shared" si="1052"/>
        <v>0</v>
      </c>
      <c r="SG42" s="153">
        <f t="shared" si="1053"/>
        <v>0</v>
      </c>
      <c r="SJ42" s="846"/>
      <c r="SK42" s="804"/>
      <c r="SL42" s="847"/>
      <c r="SM42" s="806"/>
      <c r="SN42" s="828"/>
      <c r="SO42" s="784"/>
      <c r="SP42" s="784"/>
      <c r="SQ42" s="88" t="e">
        <f t="shared" si="1054"/>
        <v>#N/A</v>
      </c>
      <c r="SR42" s="88" t="e">
        <f t="shared" si="1055"/>
        <v>#N/A</v>
      </c>
      <c r="SS42" s="151" t="e">
        <f t="shared" si="1056"/>
        <v>#N/A</v>
      </c>
      <c r="ST42" s="151">
        <f t="shared" si="1057"/>
        <v>0</v>
      </c>
      <c r="SU42" s="151">
        <f t="shared" si="1058"/>
        <v>0</v>
      </c>
      <c r="SV42" s="151" t="e">
        <f t="shared" si="1059"/>
        <v>#N/A</v>
      </c>
      <c r="SW42" s="157">
        <f t="shared" si="1060"/>
        <v>0</v>
      </c>
      <c r="SX42" s="153">
        <f t="shared" si="1061"/>
        <v>0</v>
      </c>
    </row>
    <row r="43" spans="2:518" ht="46.5" thickTop="1" thickBot="1">
      <c r="B43" s="290" t="s">
        <v>296</v>
      </c>
      <c r="C43" s="293" t="s">
        <v>330</v>
      </c>
      <c r="D43" s="295" t="s">
        <v>336</v>
      </c>
      <c r="E43" s="295">
        <v>1898</v>
      </c>
      <c r="F43" s="765">
        <v>0</v>
      </c>
      <c r="G43" s="766">
        <v>0</v>
      </c>
      <c r="H43" s="851" t="e">
        <f>H42/G50</f>
        <v>#DIV/0!</v>
      </c>
      <c r="K43" s="290" t="s">
        <v>296</v>
      </c>
      <c r="L43" s="293" t="s">
        <v>330</v>
      </c>
      <c r="M43" s="295" t="s">
        <v>336</v>
      </c>
      <c r="N43" s="295">
        <v>1898</v>
      </c>
      <c r="O43" s="765">
        <v>2800</v>
      </c>
      <c r="P43" s="766">
        <f>N43*O43</f>
        <v>5314400</v>
      </c>
      <c r="Q43" s="851">
        <f>Q42/Q50</f>
        <v>3.5852753394853124E-2</v>
      </c>
      <c r="R43" s="88">
        <f>IF(EXACT(VLOOKUP(K43,OFERTA_0,2,FALSE),L43),1,0)</f>
        <v>1</v>
      </c>
      <c r="S43" s="88">
        <f>IF(EXACT(VLOOKUP(K43,OFERTA_0,3,FALSE),M43),1,0)</f>
        <v>1</v>
      </c>
      <c r="T43" s="151">
        <f>IF(EXACT(VLOOKUP(K43,OFERTA_0,4,FALSE),N43),1,0)</f>
        <v>1</v>
      </c>
      <c r="U43" s="151">
        <f t="shared" si="169"/>
        <v>1</v>
      </c>
      <c r="V43" s="151">
        <f t="shared" si="170"/>
        <v>1</v>
      </c>
      <c r="W43" s="151">
        <f t="shared" si="171"/>
        <v>1</v>
      </c>
      <c r="X43" s="157">
        <f t="shared" si="172"/>
        <v>5314400</v>
      </c>
      <c r="Y43" s="153">
        <f t="shared" si="173"/>
        <v>0</v>
      </c>
      <c r="Z43" s="101"/>
      <c r="AA43" s="101"/>
      <c r="AB43" s="852" t="s">
        <v>296</v>
      </c>
      <c r="AC43" s="787" t="s">
        <v>330</v>
      </c>
      <c r="AD43" s="788" t="s">
        <v>336</v>
      </c>
      <c r="AE43" s="788">
        <v>1898</v>
      </c>
      <c r="AF43" s="789">
        <v>2604.6</v>
      </c>
      <c r="AG43" s="790">
        <f>AE43*AF43</f>
        <v>4943530.8</v>
      </c>
      <c r="AH43" s="851">
        <f>AH42/AH50</f>
        <v>3.4035793165161532E-2</v>
      </c>
      <c r="AI43" s="88">
        <f>IF(EXACT(VLOOKUP(AB43,OFERTA_0,2,FALSE),AC43),1,0)</f>
        <v>1</v>
      </c>
      <c r="AJ43" s="88">
        <f>IF(EXACT(VLOOKUP(AB43,OFERTA_0,3,FALSE),AD43),1,0)</f>
        <v>1</v>
      </c>
      <c r="AK43" s="151">
        <f>IF(EXACT(VLOOKUP(AB43,OFERTA_0,4,FALSE),AE43),1,0)</f>
        <v>1</v>
      </c>
      <c r="AL43" s="151">
        <f t="shared" si="174"/>
        <v>1</v>
      </c>
      <c r="AM43" s="151">
        <f t="shared" si="175"/>
        <v>1</v>
      </c>
      <c r="AN43" s="151">
        <f t="shared" si="176"/>
        <v>1</v>
      </c>
      <c r="AO43" s="157">
        <f t="shared" si="177"/>
        <v>4943531</v>
      </c>
      <c r="AP43" s="153">
        <f t="shared" si="178"/>
        <v>-0.20000000018626451</v>
      </c>
      <c r="AQ43" s="101"/>
      <c r="AR43" s="101"/>
      <c r="AS43" s="290" t="s">
        <v>296</v>
      </c>
      <c r="AT43" s="293" t="s">
        <v>330</v>
      </c>
      <c r="AU43" s="295" t="s">
        <v>336</v>
      </c>
      <c r="AV43" s="295">
        <v>1898</v>
      </c>
      <c r="AW43" s="765">
        <v>3551.7999999999997</v>
      </c>
      <c r="AX43" s="766">
        <f>AV43*AW43</f>
        <v>6741316.3999999994</v>
      </c>
      <c r="AY43" s="851">
        <f>AY42/AY50</f>
        <v>4.6236078070792413E-2</v>
      </c>
      <c r="AZ43" s="88">
        <f>IF(EXACT(VLOOKUP(AS43,OFERTA_0,2,FALSE),AT43),1,0)</f>
        <v>1</v>
      </c>
      <c r="BA43" s="88">
        <f>IF(EXACT(VLOOKUP(AS43,OFERTA_0,3,FALSE),AU43),1,0)</f>
        <v>1</v>
      </c>
      <c r="BB43" s="151">
        <f>IF(EXACT(VLOOKUP(AS43,OFERTA_0,4,FALSE),AV43),1,0)</f>
        <v>1</v>
      </c>
      <c r="BC43" s="151">
        <f t="shared" si="179"/>
        <v>1</v>
      </c>
      <c r="BD43" s="151">
        <f t="shared" si="180"/>
        <v>1</v>
      </c>
      <c r="BE43" s="151">
        <f t="shared" si="181"/>
        <v>1</v>
      </c>
      <c r="BF43" s="157">
        <f t="shared" si="182"/>
        <v>6741316</v>
      </c>
      <c r="BG43" s="153">
        <f t="shared" si="183"/>
        <v>0.39999999944120646</v>
      </c>
      <c r="BJ43" s="290" t="s">
        <v>296</v>
      </c>
      <c r="BK43" s="293" t="s">
        <v>330</v>
      </c>
      <c r="BL43" s="295" t="s">
        <v>336</v>
      </c>
      <c r="BM43" s="295">
        <v>1898</v>
      </c>
      <c r="BN43" s="765">
        <v>1620</v>
      </c>
      <c r="BO43" s="766">
        <f>BM43*BN43</f>
        <v>3074760</v>
      </c>
      <c r="BP43" s="851">
        <f>BP42/BP50</f>
        <v>2.3382929216006376E-2</v>
      </c>
      <c r="BQ43" s="88">
        <f>IF(EXACT(VLOOKUP(BJ43,OFERTA_0,2,FALSE),BK43),1,0)</f>
        <v>1</v>
      </c>
      <c r="BR43" s="88">
        <f>IF(EXACT(VLOOKUP(BJ43,OFERTA_0,3,FALSE),BL43),1,0)</f>
        <v>1</v>
      </c>
      <c r="BS43" s="151">
        <f>IF(EXACT(VLOOKUP(BJ43,OFERTA_0,4,FALSE),BM43),1,0)</f>
        <v>1</v>
      </c>
      <c r="BT43" s="151">
        <f t="shared" si="184"/>
        <v>1</v>
      </c>
      <c r="BU43" s="151">
        <f t="shared" si="185"/>
        <v>1</v>
      </c>
      <c r="BV43" s="151">
        <f t="shared" si="186"/>
        <v>1</v>
      </c>
      <c r="BW43" s="157">
        <f t="shared" si="187"/>
        <v>3074760</v>
      </c>
      <c r="BX43" s="153">
        <f t="shared" si="188"/>
        <v>0</v>
      </c>
      <c r="CA43" s="754" t="s">
        <v>474</v>
      </c>
      <c r="CB43" s="755" t="s">
        <v>475</v>
      </c>
      <c r="CC43" s="756"/>
      <c r="CD43" s="756"/>
      <c r="CE43" s="756"/>
      <c r="CF43" s="757"/>
      <c r="CG43" s="853">
        <v>4198894</v>
      </c>
      <c r="CH43" s="88"/>
      <c r="CI43" s="88"/>
      <c r="CJ43" s="151"/>
      <c r="CK43" s="151"/>
      <c r="CL43" s="151"/>
      <c r="CM43" s="151"/>
      <c r="CN43" s="157"/>
      <c r="CO43" s="153"/>
      <c r="CR43" s="290"/>
      <c r="CS43" s="293"/>
      <c r="CT43" s="295"/>
      <c r="CU43" s="295"/>
      <c r="CV43" s="765"/>
      <c r="CW43" s="766"/>
      <c r="CX43" s="851" t="e">
        <f>CX42/CW50</f>
        <v>#DIV/0!</v>
      </c>
      <c r="CY43" s="88" t="e">
        <f t="shared" ref="CY43" si="1062">IF(EXACT(VLOOKUP(CR43,OFERTA_0,2,FALSE),CS43),1,0)</f>
        <v>#N/A</v>
      </c>
      <c r="CZ43" s="88" t="e">
        <f t="shared" ref="CZ43" si="1063">IF(EXACT(VLOOKUP(CR43,OFERTA_0,3,FALSE),CT43),1,0)</f>
        <v>#N/A</v>
      </c>
      <c r="DA43" s="151" t="e">
        <f t="shared" ref="DA43" si="1064">IF(EXACT(VLOOKUP(CR43,OFERTA_0,4,FALSE),CU43),1,0)</f>
        <v>#N/A</v>
      </c>
      <c r="DB43" s="151">
        <f t="shared" ref="DB43" si="1065">IF(CV43=0,0,1)</f>
        <v>0</v>
      </c>
      <c r="DC43" s="151">
        <f t="shared" ref="DC43" si="1066">IF(CW43=0,0,1)</f>
        <v>0</v>
      </c>
      <c r="DD43" s="151" t="e">
        <f t="shared" ref="DD43" si="1067">PRODUCT(CY43:DC43)</f>
        <v>#N/A</v>
      </c>
      <c r="DE43" s="157">
        <f t="shared" si="868"/>
        <v>0</v>
      </c>
      <c r="DF43" s="153">
        <f t="shared" si="869"/>
        <v>0</v>
      </c>
      <c r="DI43" s="290"/>
      <c r="DJ43" s="293"/>
      <c r="DK43" s="295"/>
      <c r="DL43" s="295"/>
      <c r="DM43" s="765"/>
      <c r="DN43" s="766"/>
      <c r="DO43" s="851" t="e">
        <f>DO42/DN50</f>
        <v>#DIV/0!</v>
      </c>
      <c r="DP43" s="88" t="e">
        <f t="shared" ref="DP43" si="1068">IF(EXACT(VLOOKUP(DI43,OFERTA_0,2,FALSE),DJ43),1,0)</f>
        <v>#N/A</v>
      </c>
      <c r="DQ43" s="88" t="e">
        <f t="shared" ref="DQ43" si="1069">IF(EXACT(VLOOKUP(DI43,OFERTA_0,3,FALSE),DK43),1,0)</f>
        <v>#N/A</v>
      </c>
      <c r="DR43" s="151" t="e">
        <f t="shared" ref="DR43" si="1070">IF(EXACT(VLOOKUP(DI43,OFERTA_0,4,FALSE),DL43),1,0)</f>
        <v>#N/A</v>
      </c>
      <c r="DS43" s="151">
        <f t="shared" ref="DS43" si="1071">IF(DM43=0,0,1)</f>
        <v>0</v>
      </c>
      <c r="DT43" s="151">
        <f t="shared" ref="DT43" si="1072">IF(DN43=0,0,1)</f>
        <v>0</v>
      </c>
      <c r="DU43" s="151" t="e">
        <f t="shared" ref="DU43" si="1073">PRODUCT(DP43:DT43)</f>
        <v>#N/A</v>
      </c>
      <c r="DV43" s="157">
        <f t="shared" si="876"/>
        <v>0</v>
      </c>
      <c r="DW43" s="153">
        <f t="shared" si="877"/>
        <v>0</v>
      </c>
      <c r="DZ43" s="290"/>
      <c r="EA43" s="293"/>
      <c r="EB43" s="295"/>
      <c r="EC43" s="295"/>
      <c r="ED43" s="765"/>
      <c r="EE43" s="766"/>
      <c r="EF43" s="851" t="e">
        <f>EF42/EE50</f>
        <v>#DIV/0!</v>
      </c>
      <c r="EG43" s="88" t="e">
        <f t="shared" ref="EG43" si="1074">IF(EXACT(VLOOKUP(DZ43,OFERTA_0,2,FALSE),EA43),1,0)</f>
        <v>#N/A</v>
      </c>
      <c r="EH43" s="88" t="e">
        <f t="shared" ref="EH43" si="1075">IF(EXACT(VLOOKUP(DZ43,OFERTA_0,3,FALSE),EB43),1,0)</f>
        <v>#N/A</v>
      </c>
      <c r="EI43" s="151" t="e">
        <f t="shared" ref="EI43" si="1076">IF(EXACT(VLOOKUP(DZ43,OFERTA_0,4,FALSE),EC43),1,0)</f>
        <v>#N/A</v>
      </c>
      <c r="EJ43" s="151">
        <f t="shared" ref="EJ43" si="1077">IF(ED43=0,0,1)</f>
        <v>0</v>
      </c>
      <c r="EK43" s="151">
        <f t="shared" ref="EK43" si="1078">IF(EE43=0,0,1)</f>
        <v>0</v>
      </c>
      <c r="EL43" s="151" t="e">
        <f t="shared" ref="EL43" si="1079">PRODUCT(EG43:EK43)</f>
        <v>#N/A</v>
      </c>
      <c r="EM43" s="157">
        <f t="shared" si="884"/>
        <v>0</v>
      </c>
      <c r="EN43" s="153">
        <f t="shared" si="885"/>
        <v>0</v>
      </c>
      <c r="EQ43" s="290"/>
      <c r="ER43" s="293"/>
      <c r="ES43" s="295"/>
      <c r="ET43" s="295"/>
      <c r="EU43" s="765"/>
      <c r="EV43" s="766"/>
      <c r="EW43" s="851" t="e">
        <f>EW42/EV50</f>
        <v>#DIV/0!</v>
      </c>
      <c r="EX43" s="88" t="e">
        <f t="shared" ref="EX43" si="1080">IF(EXACT(VLOOKUP(EQ43,OFERTA_0,2,FALSE),ER43),1,0)</f>
        <v>#N/A</v>
      </c>
      <c r="EY43" s="88" t="e">
        <f t="shared" ref="EY43" si="1081">IF(EXACT(VLOOKUP(EQ43,OFERTA_0,3,FALSE),ES43),1,0)</f>
        <v>#N/A</v>
      </c>
      <c r="EZ43" s="151" t="e">
        <f t="shared" ref="EZ43" si="1082">IF(EXACT(VLOOKUP(EQ43,OFERTA_0,4,FALSE),ET43),1,0)</f>
        <v>#N/A</v>
      </c>
      <c r="FA43" s="151">
        <f t="shared" ref="FA43" si="1083">IF(EU43=0,0,1)</f>
        <v>0</v>
      </c>
      <c r="FB43" s="151">
        <f t="shared" ref="FB43" si="1084">IF(EV43=0,0,1)</f>
        <v>0</v>
      </c>
      <c r="FC43" s="151" t="e">
        <f t="shared" ref="FC43" si="1085">PRODUCT(EX43:FB43)</f>
        <v>#N/A</v>
      </c>
      <c r="FD43" s="157">
        <f t="shared" si="892"/>
        <v>0</v>
      </c>
      <c r="FE43" s="153">
        <f t="shared" si="893"/>
        <v>0</v>
      </c>
      <c r="FH43" s="290"/>
      <c r="FI43" s="293"/>
      <c r="FJ43" s="295"/>
      <c r="FK43" s="295"/>
      <c r="FL43" s="765"/>
      <c r="FM43" s="766"/>
      <c r="FN43" s="851" t="e">
        <f>FN42/FM50</f>
        <v>#DIV/0!</v>
      </c>
      <c r="FO43" s="88" t="e">
        <f t="shared" ref="FO43" si="1086">IF(EXACT(VLOOKUP(FH43,OFERTA_0,2,FALSE),FI43),1,0)</f>
        <v>#N/A</v>
      </c>
      <c r="FP43" s="88" t="e">
        <f t="shared" ref="FP43" si="1087">IF(EXACT(VLOOKUP(FH43,OFERTA_0,3,FALSE),FJ43),1,0)</f>
        <v>#N/A</v>
      </c>
      <c r="FQ43" s="151" t="e">
        <f t="shared" ref="FQ43" si="1088">IF(EXACT(VLOOKUP(FH43,OFERTA_0,4,FALSE),FK43),1,0)</f>
        <v>#N/A</v>
      </c>
      <c r="FR43" s="151">
        <f t="shared" ref="FR43" si="1089">IF(FL43=0,0,1)</f>
        <v>0</v>
      </c>
      <c r="FS43" s="151">
        <f t="shared" ref="FS43" si="1090">IF(FM43=0,0,1)</f>
        <v>0</v>
      </c>
      <c r="FT43" s="151" t="e">
        <f t="shared" ref="FT43" si="1091">PRODUCT(FO43:FS43)</f>
        <v>#N/A</v>
      </c>
      <c r="FU43" s="157">
        <f t="shared" si="900"/>
        <v>0</v>
      </c>
      <c r="FV43" s="153">
        <f t="shared" si="901"/>
        <v>0</v>
      </c>
      <c r="FY43" s="290"/>
      <c r="FZ43" s="293"/>
      <c r="GA43" s="295"/>
      <c r="GB43" s="295"/>
      <c r="GC43" s="765"/>
      <c r="GD43" s="766"/>
      <c r="GE43" s="851" t="e">
        <f>GE42/GD50</f>
        <v>#DIV/0!</v>
      </c>
      <c r="GF43" s="88" t="e">
        <f t="shared" ref="GF43" si="1092">IF(EXACT(VLOOKUP(FY43,OFERTA_0,2,FALSE),FZ43),1,0)</f>
        <v>#N/A</v>
      </c>
      <c r="GG43" s="88" t="e">
        <f t="shared" ref="GG43" si="1093">IF(EXACT(VLOOKUP(FY43,OFERTA_0,3,FALSE),GA43),1,0)</f>
        <v>#N/A</v>
      </c>
      <c r="GH43" s="151" t="e">
        <f t="shared" ref="GH43" si="1094">IF(EXACT(VLOOKUP(FY43,OFERTA_0,4,FALSE),GB43),1,0)</f>
        <v>#N/A</v>
      </c>
      <c r="GI43" s="151">
        <f t="shared" ref="GI43" si="1095">IF(GC43=0,0,1)</f>
        <v>0</v>
      </c>
      <c r="GJ43" s="151">
        <f t="shared" ref="GJ43" si="1096">IF(GD43=0,0,1)</f>
        <v>0</v>
      </c>
      <c r="GK43" s="151" t="e">
        <f t="shared" ref="GK43" si="1097">PRODUCT(GF43:GJ43)</f>
        <v>#N/A</v>
      </c>
      <c r="GL43" s="157">
        <f t="shared" si="908"/>
        <v>0</v>
      </c>
      <c r="GM43" s="153">
        <f t="shared" si="909"/>
        <v>0</v>
      </c>
      <c r="GP43" s="290"/>
      <c r="GQ43" s="293"/>
      <c r="GR43" s="295"/>
      <c r="GS43" s="295"/>
      <c r="GT43" s="765"/>
      <c r="GU43" s="766"/>
      <c r="GV43" s="851" t="e">
        <f>GV42/GU50</f>
        <v>#DIV/0!</v>
      </c>
      <c r="GW43" s="88" t="e">
        <f t="shared" ref="GW43" si="1098">IF(EXACT(VLOOKUP(GP43,OFERTA_0,2,FALSE),GQ43),1,0)</f>
        <v>#N/A</v>
      </c>
      <c r="GX43" s="88" t="e">
        <f t="shared" ref="GX43" si="1099">IF(EXACT(VLOOKUP(GP43,OFERTA_0,3,FALSE),GR43),1,0)</f>
        <v>#N/A</v>
      </c>
      <c r="GY43" s="151" t="e">
        <f t="shared" ref="GY43" si="1100">IF(EXACT(VLOOKUP(GP43,OFERTA_0,4,FALSE),GS43),1,0)</f>
        <v>#N/A</v>
      </c>
      <c r="GZ43" s="151">
        <f t="shared" ref="GZ43" si="1101">IF(GT43=0,0,1)</f>
        <v>0</v>
      </c>
      <c r="HA43" s="151">
        <f t="shared" ref="HA43" si="1102">IF(GU43=0,0,1)</f>
        <v>0</v>
      </c>
      <c r="HB43" s="151" t="e">
        <f t="shared" ref="HB43" si="1103">PRODUCT(GW43:HA43)</f>
        <v>#N/A</v>
      </c>
      <c r="HC43" s="157">
        <f t="shared" si="916"/>
        <v>0</v>
      </c>
      <c r="HD43" s="153">
        <f t="shared" si="917"/>
        <v>0</v>
      </c>
      <c r="HG43" s="290"/>
      <c r="HH43" s="293"/>
      <c r="HI43" s="295"/>
      <c r="HJ43" s="295"/>
      <c r="HK43" s="765"/>
      <c r="HL43" s="766"/>
      <c r="HM43" s="851" t="e">
        <f>HM42/HL50</f>
        <v>#DIV/0!</v>
      </c>
      <c r="HN43" s="88" t="e">
        <f t="shared" ref="HN43" si="1104">IF(EXACT(VLOOKUP(HG43,OFERTA_0,2,FALSE),HH43),1,0)</f>
        <v>#N/A</v>
      </c>
      <c r="HO43" s="88" t="e">
        <f t="shared" ref="HO43" si="1105">IF(EXACT(VLOOKUP(HG43,OFERTA_0,3,FALSE),HI43),1,0)</f>
        <v>#N/A</v>
      </c>
      <c r="HP43" s="151" t="e">
        <f t="shared" ref="HP43" si="1106">IF(EXACT(VLOOKUP(HG43,OFERTA_0,4,FALSE),HJ43),1,0)</f>
        <v>#N/A</v>
      </c>
      <c r="HQ43" s="151">
        <f t="shared" ref="HQ43" si="1107">IF(HK43=0,0,1)</f>
        <v>0</v>
      </c>
      <c r="HR43" s="151">
        <f t="shared" ref="HR43" si="1108">IF(HL43=0,0,1)</f>
        <v>0</v>
      </c>
      <c r="HS43" s="151" t="e">
        <f t="shared" ref="HS43" si="1109">PRODUCT(HN43:HR43)</f>
        <v>#N/A</v>
      </c>
      <c r="HT43" s="157">
        <f t="shared" si="924"/>
        <v>0</v>
      </c>
      <c r="HU43" s="153">
        <f t="shared" si="925"/>
        <v>0</v>
      </c>
      <c r="HX43" s="290"/>
      <c r="HY43" s="293"/>
      <c r="HZ43" s="295"/>
      <c r="IA43" s="295"/>
      <c r="IB43" s="765"/>
      <c r="IC43" s="766"/>
      <c r="ID43" s="851" t="e">
        <f>ID42/IC50</f>
        <v>#DIV/0!</v>
      </c>
      <c r="IE43" s="88" t="e">
        <f t="shared" ref="IE43" si="1110">IF(EXACT(VLOOKUP(HX43,OFERTA_0,2,FALSE),HY43),1,0)</f>
        <v>#N/A</v>
      </c>
      <c r="IF43" s="88" t="e">
        <f t="shared" ref="IF43" si="1111">IF(EXACT(VLOOKUP(HX43,OFERTA_0,3,FALSE),HZ43),1,0)</f>
        <v>#N/A</v>
      </c>
      <c r="IG43" s="151" t="e">
        <f t="shared" ref="IG43" si="1112">IF(EXACT(VLOOKUP(HX43,OFERTA_0,4,FALSE),IA43),1,0)</f>
        <v>#N/A</v>
      </c>
      <c r="IH43" s="151">
        <f t="shared" ref="IH43" si="1113">IF(IB43=0,0,1)</f>
        <v>0</v>
      </c>
      <c r="II43" s="151">
        <f t="shared" ref="II43" si="1114">IF(IC43=0,0,1)</f>
        <v>0</v>
      </c>
      <c r="IJ43" s="151" t="e">
        <f t="shared" ref="IJ43" si="1115">PRODUCT(IE43:II43)</f>
        <v>#N/A</v>
      </c>
      <c r="IK43" s="157">
        <f t="shared" si="932"/>
        <v>0</v>
      </c>
      <c r="IL43" s="153">
        <f t="shared" si="933"/>
        <v>0</v>
      </c>
      <c r="IO43" s="290"/>
      <c r="IP43" s="293"/>
      <c r="IQ43" s="295"/>
      <c r="IR43" s="295"/>
      <c r="IS43" s="765"/>
      <c r="IT43" s="766"/>
      <c r="IU43" s="851" t="e">
        <f>IU42/IT50</f>
        <v>#DIV/0!</v>
      </c>
      <c r="IV43" s="88" t="e">
        <f t="shared" ref="IV43" si="1116">IF(EXACT(VLOOKUP(IO43,OFERTA_0,2,FALSE),IP43),1,0)</f>
        <v>#N/A</v>
      </c>
      <c r="IW43" s="88" t="e">
        <f t="shared" ref="IW43" si="1117">IF(EXACT(VLOOKUP(IO43,OFERTA_0,3,FALSE),IQ43),1,0)</f>
        <v>#N/A</v>
      </c>
      <c r="IX43" s="151" t="e">
        <f t="shared" ref="IX43" si="1118">IF(EXACT(VLOOKUP(IO43,OFERTA_0,4,FALSE),IR43),1,0)</f>
        <v>#N/A</v>
      </c>
      <c r="IY43" s="151">
        <f t="shared" ref="IY43" si="1119">IF(IS43=0,0,1)</f>
        <v>0</v>
      </c>
      <c r="IZ43" s="151">
        <f t="shared" ref="IZ43" si="1120">IF(IT43=0,0,1)</f>
        <v>0</v>
      </c>
      <c r="JA43" s="151" t="e">
        <f t="shared" ref="JA43" si="1121">PRODUCT(IV43:IZ43)</f>
        <v>#N/A</v>
      </c>
      <c r="JB43" s="157">
        <f t="shared" si="940"/>
        <v>0</v>
      </c>
      <c r="JC43" s="153">
        <f t="shared" si="941"/>
        <v>0</v>
      </c>
      <c r="JF43" s="290"/>
      <c r="JG43" s="293"/>
      <c r="JH43" s="295"/>
      <c r="JI43" s="295"/>
      <c r="JJ43" s="765"/>
      <c r="JK43" s="766"/>
      <c r="JL43" s="851" t="e">
        <f>JL42/JK50</f>
        <v>#DIV/0!</v>
      </c>
      <c r="JM43" s="88" t="e">
        <f t="shared" ref="JM43" si="1122">IF(EXACT(VLOOKUP(JF43,OFERTA_0,2,FALSE),JG43),1,0)</f>
        <v>#N/A</v>
      </c>
      <c r="JN43" s="88" t="e">
        <f t="shared" ref="JN43" si="1123">IF(EXACT(VLOOKUP(JF43,OFERTA_0,3,FALSE),JH43),1,0)</f>
        <v>#N/A</v>
      </c>
      <c r="JO43" s="151" t="e">
        <f t="shared" ref="JO43" si="1124">IF(EXACT(VLOOKUP(JF43,OFERTA_0,4,FALSE),JI43),1,0)</f>
        <v>#N/A</v>
      </c>
      <c r="JP43" s="151">
        <f t="shared" ref="JP43" si="1125">IF(JJ43=0,0,1)</f>
        <v>0</v>
      </c>
      <c r="JQ43" s="151">
        <f t="shared" ref="JQ43" si="1126">IF(JK43=0,0,1)</f>
        <v>0</v>
      </c>
      <c r="JR43" s="151" t="e">
        <f t="shared" ref="JR43" si="1127">PRODUCT(JM43:JQ43)</f>
        <v>#N/A</v>
      </c>
      <c r="JS43" s="157">
        <f t="shared" si="948"/>
        <v>0</v>
      </c>
      <c r="JT43" s="153">
        <f t="shared" si="949"/>
        <v>0</v>
      </c>
      <c r="JW43" s="290"/>
      <c r="JX43" s="293"/>
      <c r="JY43" s="295"/>
      <c r="JZ43" s="295"/>
      <c r="KA43" s="765"/>
      <c r="KB43" s="766"/>
      <c r="KC43" s="851" t="e">
        <f>KC42/KB50</f>
        <v>#DIV/0!</v>
      </c>
      <c r="KD43" s="88" t="e">
        <f t="shared" ref="KD43" si="1128">IF(EXACT(VLOOKUP(JW43,OFERTA_0,2,FALSE),JX43),1,0)</f>
        <v>#N/A</v>
      </c>
      <c r="KE43" s="88" t="e">
        <f t="shared" ref="KE43" si="1129">IF(EXACT(VLOOKUP(JW43,OFERTA_0,3,FALSE),JY43),1,0)</f>
        <v>#N/A</v>
      </c>
      <c r="KF43" s="151" t="e">
        <f t="shared" ref="KF43" si="1130">IF(EXACT(VLOOKUP(JW43,OFERTA_0,4,FALSE),JZ43),1,0)</f>
        <v>#N/A</v>
      </c>
      <c r="KG43" s="151">
        <f t="shared" ref="KG43" si="1131">IF(KA43=0,0,1)</f>
        <v>0</v>
      </c>
      <c r="KH43" s="151">
        <f t="shared" ref="KH43" si="1132">IF(KB43=0,0,1)</f>
        <v>0</v>
      </c>
      <c r="KI43" s="151" t="e">
        <f t="shared" ref="KI43" si="1133">PRODUCT(KD43:KH43)</f>
        <v>#N/A</v>
      </c>
      <c r="KJ43" s="157">
        <f t="shared" si="956"/>
        <v>0</v>
      </c>
      <c r="KK43" s="153">
        <f t="shared" si="957"/>
        <v>0</v>
      </c>
      <c r="KN43" s="290"/>
      <c r="KO43" s="293"/>
      <c r="KP43" s="295"/>
      <c r="KQ43" s="295"/>
      <c r="KR43" s="765"/>
      <c r="KS43" s="766"/>
      <c r="KT43" s="851" t="e">
        <f>KT42/KS50</f>
        <v>#DIV/0!</v>
      </c>
      <c r="KU43" s="88" t="e">
        <f t="shared" ref="KU43" si="1134">IF(EXACT(VLOOKUP(KN43,OFERTA_0,2,FALSE),KO43),1,0)</f>
        <v>#N/A</v>
      </c>
      <c r="KV43" s="88" t="e">
        <f t="shared" ref="KV43" si="1135">IF(EXACT(VLOOKUP(KN43,OFERTA_0,3,FALSE),KP43),1,0)</f>
        <v>#N/A</v>
      </c>
      <c r="KW43" s="151" t="e">
        <f t="shared" ref="KW43" si="1136">IF(EXACT(VLOOKUP(KN43,OFERTA_0,4,FALSE),KQ43),1,0)</f>
        <v>#N/A</v>
      </c>
      <c r="KX43" s="151">
        <f t="shared" ref="KX43" si="1137">IF(KR43=0,0,1)</f>
        <v>0</v>
      </c>
      <c r="KY43" s="151">
        <f t="shared" ref="KY43" si="1138">IF(KS43=0,0,1)</f>
        <v>0</v>
      </c>
      <c r="KZ43" s="151" t="e">
        <f t="shared" ref="KZ43" si="1139">PRODUCT(KU43:KY43)</f>
        <v>#N/A</v>
      </c>
      <c r="LA43" s="157">
        <f t="shared" si="964"/>
        <v>0</v>
      </c>
      <c r="LB43" s="153">
        <f t="shared" si="965"/>
        <v>0</v>
      </c>
      <c r="LE43" s="290"/>
      <c r="LF43" s="293"/>
      <c r="LG43" s="295"/>
      <c r="LH43" s="295"/>
      <c r="LI43" s="765"/>
      <c r="LJ43" s="766"/>
      <c r="LK43" s="851" t="e">
        <f>LK42/LJ50</f>
        <v>#DIV/0!</v>
      </c>
      <c r="LL43" s="88" t="e">
        <f t="shared" ref="LL43" si="1140">IF(EXACT(VLOOKUP(LE43,OFERTA_0,2,FALSE),LF43),1,0)</f>
        <v>#N/A</v>
      </c>
      <c r="LM43" s="88" t="e">
        <f t="shared" ref="LM43" si="1141">IF(EXACT(VLOOKUP(LE43,OFERTA_0,3,FALSE),LG43),1,0)</f>
        <v>#N/A</v>
      </c>
      <c r="LN43" s="151" t="e">
        <f t="shared" ref="LN43" si="1142">IF(EXACT(VLOOKUP(LE43,OFERTA_0,4,FALSE),LH43),1,0)</f>
        <v>#N/A</v>
      </c>
      <c r="LO43" s="151">
        <f t="shared" ref="LO43" si="1143">IF(LI43=0,0,1)</f>
        <v>0</v>
      </c>
      <c r="LP43" s="151">
        <f t="shared" ref="LP43" si="1144">IF(LJ43=0,0,1)</f>
        <v>0</v>
      </c>
      <c r="LQ43" s="151" t="e">
        <f t="shared" ref="LQ43" si="1145">PRODUCT(LL43:LP43)</f>
        <v>#N/A</v>
      </c>
      <c r="LR43" s="157">
        <f t="shared" si="972"/>
        <v>0</v>
      </c>
      <c r="LS43" s="153">
        <f t="shared" si="973"/>
        <v>0</v>
      </c>
      <c r="LV43" s="290"/>
      <c r="LW43" s="293"/>
      <c r="LX43" s="295"/>
      <c r="LY43" s="295"/>
      <c r="LZ43" s="765"/>
      <c r="MA43" s="766"/>
      <c r="MB43" s="851" t="e">
        <f>MB42/MA50</f>
        <v>#DIV/0!</v>
      </c>
      <c r="MC43" s="88" t="e">
        <f t="shared" ref="MC43" si="1146">IF(EXACT(VLOOKUP(LV43,OFERTA_0,2,FALSE),LW43),1,0)</f>
        <v>#N/A</v>
      </c>
      <c r="MD43" s="88" t="e">
        <f t="shared" ref="MD43" si="1147">IF(EXACT(VLOOKUP(LV43,OFERTA_0,3,FALSE),LX43),1,0)</f>
        <v>#N/A</v>
      </c>
      <c r="ME43" s="151" t="e">
        <f t="shared" ref="ME43" si="1148">IF(EXACT(VLOOKUP(LV43,OFERTA_0,4,FALSE),LY43),1,0)</f>
        <v>#N/A</v>
      </c>
      <c r="MF43" s="151">
        <f t="shared" ref="MF43" si="1149">IF(LZ43=0,0,1)</f>
        <v>0</v>
      </c>
      <c r="MG43" s="151">
        <f t="shared" ref="MG43" si="1150">IF(MA43=0,0,1)</f>
        <v>0</v>
      </c>
      <c r="MH43" s="151" t="e">
        <f t="shared" ref="MH43" si="1151">PRODUCT(MC43:MG43)</f>
        <v>#N/A</v>
      </c>
      <c r="MI43" s="157">
        <f t="shared" si="980"/>
        <v>0</v>
      </c>
      <c r="MJ43" s="153">
        <f t="shared" si="981"/>
        <v>0</v>
      </c>
      <c r="MM43" s="846"/>
      <c r="MN43" s="804"/>
      <c r="MO43" s="847"/>
      <c r="MP43" s="806"/>
      <c r="MQ43" s="828"/>
      <c r="MR43" s="784"/>
      <c r="MS43" s="784"/>
      <c r="MT43" s="88" t="e">
        <f t="shared" si="982"/>
        <v>#N/A</v>
      </c>
      <c r="MU43" s="88" t="e">
        <f t="shared" si="983"/>
        <v>#N/A</v>
      </c>
      <c r="MV43" s="151" t="e">
        <f t="shared" si="984"/>
        <v>#N/A</v>
      </c>
      <c r="MW43" s="151">
        <f t="shared" si="985"/>
        <v>0</v>
      </c>
      <c r="MX43" s="151">
        <f t="shared" si="986"/>
        <v>0</v>
      </c>
      <c r="MY43" s="151" t="e">
        <f t="shared" si="987"/>
        <v>#N/A</v>
      </c>
      <c r="MZ43" s="157">
        <f t="shared" si="988"/>
        <v>0</v>
      </c>
      <c r="NA43" s="153">
        <f t="shared" si="989"/>
        <v>0</v>
      </c>
      <c r="ND43" s="846"/>
      <c r="NE43" s="804"/>
      <c r="NF43" s="847"/>
      <c r="NG43" s="806"/>
      <c r="NH43" s="828"/>
      <c r="NI43" s="784"/>
      <c r="NJ43" s="784"/>
      <c r="NK43" s="88" t="e">
        <f t="shared" si="990"/>
        <v>#N/A</v>
      </c>
      <c r="NL43" s="88" t="e">
        <f t="shared" si="991"/>
        <v>#N/A</v>
      </c>
      <c r="NM43" s="151" t="e">
        <f t="shared" si="992"/>
        <v>#N/A</v>
      </c>
      <c r="NN43" s="151">
        <f t="shared" si="993"/>
        <v>0</v>
      </c>
      <c r="NO43" s="151">
        <f t="shared" si="994"/>
        <v>0</v>
      </c>
      <c r="NP43" s="151" t="e">
        <f t="shared" si="995"/>
        <v>#N/A</v>
      </c>
      <c r="NQ43" s="157">
        <f t="shared" si="996"/>
        <v>0</v>
      </c>
      <c r="NR43" s="153">
        <f t="shared" si="997"/>
        <v>0</v>
      </c>
      <c r="NU43" s="846"/>
      <c r="NV43" s="804"/>
      <c r="NW43" s="847"/>
      <c r="NX43" s="806"/>
      <c r="NY43" s="828"/>
      <c r="NZ43" s="784"/>
      <c r="OA43" s="784"/>
      <c r="OB43" s="88" t="e">
        <f t="shared" si="998"/>
        <v>#N/A</v>
      </c>
      <c r="OC43" s="88" t="e">
        <f t="shared" si="999"/>
        <v>#N/A</v>
      </c>
      <c r="OD43" s="151" t="e">
        <f t="shared" si="1000"/>
        <v>#N/A</v>
      </c>
      <c r="OE43" s="151">
        <f t="shared" si="1001"/>
        <v>0</v>
      </c>
      <c r="OF43" s="151">
        <f t="shared" si="1002"/>
        <v>0</v>
      </c>
      <c r="OG43" s="151" t="e">
        <f t="shared" si="1003"/>
        <v>#N/A</v>
      </c>
      <c r="OH43" s="157">
        <f t="shared" si="1004"/>
        <v>0</v>
      </c>
      <c r="OI43" s="153">
        <f t="shared" si="1005"/>
        <v>0</v>
      </c>
      <c r="OL43" s="846"/>
      <c r="OM43" s="804"/>
      <c r="ON43" s="847"/>
      <c r="OO43" s="806"/>
      <c r="OP43" s="828"/>
      <c r="OQ43" s="784"/>
      <c r="OR43" s="784"/>
      <c r="OS43" s="88" t="e">
        <f t="shared" si="1006"/>
        <v>#N/A</v>
      </c>
      <c r="OT43" s="88" t="e">
        <f t="shared" si="1007"/>
        <v>#N/A</v>
      </c>
      <c r="OU43" s="151" t="e">
        <f t="shared" si="1008"/>
        <v>#N/A</v>
      </c>
      <c r="OV43" s="151">
        <f t="shared" si="1009"/>
        <v>0</v>
      </c>
      <c r="OW43" s="151">
        <f t="shared" si="1010"/>
        <v>0</v>
      </c>
      <c r="OX43" s="151" t="e">
        <f t="shared" si="1011"/>
        <v>#N/A</v>
      </c>
      <c r="OY43" s="157">
        <f t="shared" si="1012"/>
        <v>0</v>
      </c>
      <c r="OZ43" s="153">
        <f t="shared" si="1013"/>
        <v>0</v>
      </c>
      <c r="PC43" s="846"/>
      <c r="PD43" s="804"/>
      <c r="PE43" s="847"/>
      <c r="PF43" s="806"/>
      <c r="PG43" s="828"/>
      <c r="PH43" s="784"/>
      <c r="PI43" s="784"/>
      <c r="PJ43" s="88" t="e">
        <f t="shared" si="1014"/>
        <v>#N/A</v>
      </c>
      <c r="PK43" s="88" t="e">
        <f t="shared" si="1015"/>
        <v>#N/A</v>
      </c>
      <c r="PL43" s="151" t="e">
        <f t="shared" si="1016"/>
        <v>#N/A</v>
      </c>
      <c r="PM43" s="151">
        <f t="shared" si="1017"/>
        <v>0</v>
      </c>
      <c r="PN43" s="151">
        <f t="shared" si="1018"/>
        <v>0</v>
      </c>
      <c r="PO43" s="151" t="e">
        <f t="shared" si="1019"/>
        <v>#N/A</v>
      </c>
      <c r="PP43" s="157">
        <f t="shared" si="1020"/>
        <v>0</v>
      </c>
      <c r="PQ43" s="153">
        <f t="shared" si="1021"/>
        <v>0</v>
      </c>
      <c r="PT43" s="846"/>
      <c r="PU43" s="804"/>
      <c r="PV43" s="847"/>
      <c r="PW43" s="806"/>
      <c r="PX43" s="828"/>
      <c r="PY43" s="784"/>
      <c r="PZ43" s="784"/>
      <c r="QA43" s="88" t="e">
        <f t="shared" si="1022"/>
        <v>#N/A</v>
      </c>
      <c r="QB43" s="88" t="e">
        <f t="shared" si="1023"/>
        <v>#N/A</v>
      </c>
      <c r="QC43" s="151" t="e">
        <f t="shared" si="1024"/>
        <v>#N/A</v>
      </c>
      <c r="QD43" s="151">
        <f t="shared" si="1025"/>
        <v>0</v>
      </c>
      <c r="QE43" s="151">
        <f t="shared" si="1026"/>
        <v>0</v>
      </c>
      <c r="QF43" s="151" t="e">
        <f t="shared" si="1027"/>
        <v>#N/A</v>
      </c>
      <c r="QG43" s="157">
        <f t="shared" si="1028"/>
        <v>0</v>
      </c>
      <c r="QH43" s="153">
        <f t="shared" si="1029"/>
        <v>0</v>
      </c>
      <c r="QK43" s="846"/>
      <c r="QL43" s="804"/>
      <c r="QM43" s="847"/>
      <c r="QN43" s="806"/>
      <c r="QO43" s="828"/>
      <c r="QP43" s="784"/>
      <c r="QQ43" s="784"/>
      <c r="QR43" s="88" t="e">
        <f t="shared" si="1030"/>
        <v>#N/A</v>
      </c>
      <c r="QS43" s="88" t="e">
        <f t="shared" si="1031"/>
        <v>#N/A</v>
      </c>
      <c r="QT43" s="151" t="e">
        <f t="shared" si="1032"/>
        <v>#N/A</v>
      </c>
      <c r="QU43" s="151">
        <f t="shared" si="1033"/>
        <v>0</v>
      </c>
      <c r="QV43" s="151">
        <f t="shared" si="1034"/>
        <v>0</v>
      </c>
      <c r="QW43" s="151" t="e">
        <f t="shared" si="1035"/>
        <v>#N/A</v>
      </c>
      <c r="QX43" s="157">
        <f t="shared" si="1036"/>
        <v>0</v>
      </c>
      <c r="QY43" s="153">
        <f t="shared" si="1037"/>
        <v>0</v>
      </c>
      <c r="RB43" s="846"/>
      <c r="RC43" s="804"/>
      <c r="RD43" s="847"/>
      <c r="RE43" s="806"/>
      <c r="RF43" s="828"/>
      <c r="RG43" s="784"/>
      <c r="RH43" s="784"/>
      <c r="RI43" s="88" t="e">
        <f t="shared" si="1038"/>
        <v>#N/A</v>
      </c>
      <c r="RJ43" s="88" t="e">
        <f t="shared" si="1039"/>
        <v>#N/A</v>
      </c>
      <c r="RK43" s="151" t="e">
        <f t="shared" si="1040"/>
        <v>#N/A</v>
      </c>
      <c r="RL43" s="151">
        <f t="shared" si="1041"/>
        <v>0</v>
      </c>
      <c r="RM43" s="151">
        <f t="shared" si="1042"/>
        <v>0</v>
      </c>
      <c r="RN43" s="151" t="e">
        <f t="shared" si="1043"/>
        <v>#N/A</v>
      </c>
      <c r="RO43" s="157">
        <f t="shared" si="1044"/>
        <v>0</v>
      </c>
      <c r="RP43" s="153">
        <f t="shared" si="1045"/>
        <v>0</v>
      </c>
      <c r="RS43" s="846"/>
      <c r="RT43" s="804"/>
      <c r="RU43" s="847"/>
      <c r="RV43" s="806"/>
      <c r="RW43" s="828"/>
      <c r="RX43" s="784"/>
      <c r="RY43" s="784"/>
      <c r="RZ43" s="88" t="e">
        <f t="shared" si="1046"/>
        <v>#N/A</v>
      </c>
      <c r="SA43" s="88" t="e">
        <f t="shared" si="1047"/>
        <v>#N/A</v>
      </c>
      <c r="SB43" s="151" t="e">
        <f t="shared" si="1048"/>
        <v>#N/A</v>
      </c>
      <c r="SC43" s="151">
        <f t="shared" si="1049"/>
        <v>0</v>
      </c>
      <c r="SD43" s="151">
        <f t="shared" si="1050"/>
        <v>0</v>
      </c>
      <c r="SE43" s="151" t="e">
        <f t="shared" si="1051"/>
        <v>#N/A</v>
      </c>
      <c r="SF43" s="157">
        <f t="shared" si="1052"/>
        <v>0</v>
      </c>
      <c r="SG43" s="153">
        <f t="shared" si="1053"/>
        <v>0</v>
      </c>
      <c r="SJ43" s="846"/>
      <c r="SK43" s="804"/>
      <c r="SL43" s="847"/>
      <c r="SM43" s="806"/>
      <c r="SN43" s="828"/>
      <c r="SO43" s="784"/>
      <c r="SP43" s="784"/>
      <c r="SQ43" s="88" t="e">
        <f t="shared" si="1054"/>
        <v>#N/A</v>
      </c>
      <c r="SR43" s="88" t="e">
        <f t="shared" si="1055"/>
        <v>#N/A</v>
      </c>
      <c r="SS43" s="151" t="e">
        <f t="shared" si="1056"/>
        <v>#N/A</v>
      </c>
      <c r="ST43" s="151">
        <f t="shared" si="1057"/>
        <v>0</v>
      </c>
      <c r="SU43" s="151">
        <f t="shared" si="1058"/>
        <v>0</v>
      </c>
      <c r="SV43" s="151" t="e">
        <f t="shared" si="1059"/>
        <v>#N/A</v>
      </c>
      <c r="SW43" s="157">
        <f t="shared" si="1060"/>
        <v>0</v>
      </c>
      <c r="SX43" s="153">
        <f t="shared" si="1061"/>
        <v>0</v>
      </c>
    </row>
    <row r="44" spans="2:518" ht="46.5" thickTop="1" thickBot="1">
      <c r="B44" s="848">
        <v>43586</v>
      </c>
      <c r="C44" s="745" t="s">
        <v>331</v>
      </c>
      <c r="D44" s="746"/>
      <c r="E44" s="746"/>
      <c r="F44" s="746"/>
      <c r="G44" s="747"/>
      <c r="H44" s="744">
        <f>SUM(G45+G46)</f>
        <v>0</v>
      </c>
      <c r="K44" s="848">
        <v>43586</v>
      </c>
      <c r="L44" s="745" t="s">
        <v>331</v>
      </c>
      <c r="M44" s="748"/>
      <c r="N44" s="748"/>
      <c r="O44" s="748"/>
      <c r="P44" s="749"/>
      <c r="Q44" s="744">
        <f>SUM(P45+P46)</f>
        <v>366400</v>
      </c>
      <c r="R44" s="88"/>
      <c r="S44" s="88"/>
      <c r="T44" s="151"/>
      <c r="U44" s="151"/>
      <c r="V44" s="151"/>
      <c r="W44" s="151"/>
      <c r="X44" s="157"/>
      <c r="Y44" s="153"/>
      <c r="Z44" s="101"/>
      <c r="AA44" s="101"/>
      <c r="AB44" s="849">
        <v>43586</v>
      </c>
      <c r="AC44" s="835" t="s">
        <v>331</v>
      </c>
      <c r="AD44" s="836"/>
      <c r="AE44" s="836"/>
      <c r="AF44" s="836"/>
      <c r="AG44" s="837"/>
      <c r="AH44" s="744">
        <f>SUM(AG45+AG46+AG47)</f>
        <v>161545.60000000003</v>
      </c>
      <c r="AI44" s="88"/>
      <c r="AJ44" s="88"/>
      <c r="AK44" s="151"/>
      <c r="AL44" s="151"/>
      <c r="AM44" s="151"/>
      <c r="AN44" s="151"/>
      <c r="AO44" s="157"/>
      <c r="AP44" s="153"/>
      <c r="AQ44" s="101"/>
      <c r="AR44" s="101"/>
      <c r="AS44" s="848">
        <v>43586</v>
      </c>
      <c r="AT44" s="745" t="s">
        <v>331</v>
      </c>
      <c r="AU44" s="748"/>
      <c r="AV44" s="748"/>
      <c r="AW44" s="748"/>
      <c r="AX44" s="749"/>
      <c r="AY44" s="744">
        <f>SUM(AX45+AX46)</f>
        <v>262768.8</v>
      </c>
      <c r="AZ44" s="88"/>
      <c r="BA44" s="88"/>
      <c r="BB44" s="151"/>
      <c r="BC44" s="151"/>
      <c r="BD44" s="151"/>
      <c r="BE44" s="151"/>
      <c r="BF44" s="157"/>
      <c r="BG44" s="153"/>
      <c r="BJ44" s="848">
        <v>43586</v>
      </c>
      <c r="BK44" s="745" t="s">
        <v>331</v>
      </c>
      <c r="BL44" s="748"/>
      <c r="BM44" s="748"/>
      <c r="BN44" s="748"/>
      <c r="BO44" s="749"/>
      <c r="BP44" s="744">
        <f>SUM(BO45+BO46)</f>
        <v>402312</v>
      </c>
      <c r="BQ44" s="88"/>
      <c r="BR44" s="88"/>
      <c r="BS44" s="151"/>
      <c r="BT44" s="151"/>
      <c r="BU44" s="151"/>
      <c r="BV44" s="151"/>
      <c r="BW44" s="157"/>
      <c r="BX44" s="153"/>
      <c r="CA44" s="773" t="s">
        <v>476</v>
      </c>
      <c r="CB44" s="774" t="s">
        <v>477</v>
      </c>
      <c r="CC44" s="775" t="s">
        <v>478</v>
      </c>
      <c r="CD44" s="776">
        <v>1898</v>
      </c>
      <c r="CE44" s="850">
        <v>2212</v>
      </c>
      <c r="CF44" s="778">
        <v>4198894</v>
      </c>
      <c r="CG44" s="854">
        <v>0.04</v>
      </c>
      <c r="CH44" s="88">
        <f>IF(EXACT(VLOOKUP(CA44,OFERTA_0,2,FALSE),CB44),1,0)</f>
        <v>0</v>
      </c>
      <c r="CI44" s="88">
        <f>IF(EXACT(VLOOKUP(CA44,OFERTA_0,3,FALSE),CC44),1,0)</f>
        <v>1</v>
      </c>
      <c r="CJ44" s="151">
        <f>IF(EXACT(VLOOKUP(CA44,OFERTA_0,4,FALSE),CD44),1,0)</f>
        <v>1</v>
      </c>
      <c r="CK44" s="151">
        <f t="shared" si="189"/>
        <v>1</v>
      </c>
      <c r="CL44" s="151">
        <f t="shared" si="190"/>
        <v>1</v>
      </c>
      <c r="CM44" s="151">
        <f t="shared" si="191"/>
        <v>0</v>
      </c>
      <c r="CN44" s="157">
        <f t="shared" si="192"/>
        <v>4198894</v>
      </c>
      <c r="CO44" s="153">
        <f t="shared" si="193"/>
        <v>0</v>
      </c>
      <c r="CR44" s="848"/>
      <c r="CS44" s="745"/>
      <c r="CT44" s="746"/>
      <c r="CU44" s="746"/>
      <c r="CV44" s="746"/>
      <c r="CW44" s="747"/>
      <c r="CX44" s="744">
        <f>SUM(CW45+CW46)</f>
        <v>0</v>
      </c>
      <c r="CY44" s="88"/>
      <c r="CZ44" s="88"/>
      <c r="DA44" s="151"/>
      <c r="DB44" s="151"/>
      <c r="DC44" s="151"/>
      <c r="DD44" s="151"/>
      <c r="DE44" s="157">
        <f t="shared" si="868"/>
        <v>0</v>
      </c>
      <c r="DF44" s="153">
        <f t="shared" si="869"/>
        <v>0</v>
      </c>
      <c r="DI44" s="848"/>
      <c r="DJ44" s="745"/>
      <c r="DK44" s="746"/>
      <c r="DL44" s="746"/>
      <c r="DM44" s="746"/>
      <c r="DN44" s="747"/>
      <c r="DO44" s="744">
        <f>SUM(DN45+DN46)</f>
        <v>0</v>
      </c>
      <c r="DP44" s="88"/>
      <c r="DQ44" s="88"/>
      <c r="DR44" s="151"/>
      <c r="DS44" s="151"/>
      <c r="DT44" s="151"/>
      <c r="DU44" s="151"/>
      <c r="DV44" s="157">
        <f t="shared" si="876"/>
        <v>0</v>
      </c>
      <c r="DW44" s="153">
        <f t="shared" si="877"/>
        <v>0</v>
      </c>
      <c r="DZ44" s="848"/>
      <c r="EA44" s="745"/>
      <c r="EB44" s="746"/>
      <c r="EC44" s="746"/>
      <c r="ED44" s="746"/>
      <c r="EE44" s="747"/>
      <c r="EF44" s="744">
        <f>SUM(EE45+EE46)</f>
        <v>0</v>
      </c>
      <c r="EG44" s="88"/>
      <c r="EH44" s="88"/>
      <c r="EI44" s="151"/>
      <c r="EJ44" s="151"/>
      <c r="EK44" s="151"/>
      <c r="EL44" s="151"/>
      <c r="EM44" s="157">
        <f t="shared" si="884"/>
        <v>0</v>
      </c>
      <c r="EN44" s="153">
        <f t="shared" si="885"/>
        <v>0</v>
      </c>
      <c r="EQ44" s="848"/>
      <c r="ER44" s="745"/>
      <c r="ES44" s="746"/>
      <c r="ET44" s="746"/>
      <c r="EU44" s="746"/>
      <c r="EV44" s="747"/>
      <c r="EW44" s="744">
        <f>SUM(EV45+EV46)</f>
        <v>0</v>
      </c>
      <c r="EX44" s="88"/>
      <c r="EY44" s="88"/>
      <c r="EZ44" s="151"/>
      <c r="FA44" s="151"/>
      <c r="FB44" s="151"/>
      <c r="FC44" s="151"/>
      <c r="FD44" s="157">
        <f t="shared" si="892"/>
        <v>0</v>
      </c>
      <c r="FE44" s="153">
        <f t="shared" si="893"/>
        <v>0</v>
      </c>
      <c r="FH44" s="848"/>
      <c r="FI44" s="745"/>
      <c r="FJ44" s="746"/>
      <c r="FK44" s="746"/>
      <c r="FL44" s="746"/>
      <c r="FM44" s="747"/>
      <c r="FN44" s="744">
        <f>SUM(FM45+FM46)</f>
        <v>0</v>
      </c>
      <c r="FO44" s="88"/>
      <c r="FP44" s="88"/>
      <c r="FQ44" s="151"/>
      <c r="FR44" s="151"/>
      <c r="FS44" s="151"/>
      <c r="FT44" s="151"/>
      <c r="FU44" s="157">
        <f t="shared" si="900"/>
        <v>0</v>
      </c>
      <c r="FV44" s="153">
        <f t="shared" si="901"/>
        <v>0</v>
      </c>
      <c r="FY44" s="848"/>
      <c r="FZ44" s="745"/>
      <c r="GA44" s="746"/>
      <c r="GB44" s="746"/>
      <c r="GC44" s="746"/>
      <c r="GD44" s="747"/>
      <c r="GE44" s="744">
        <f>SUM(GD45+GD46)</f>
        <v>0</v>
      </c>
      <c r="GF44" s="88"/>
      <c r="GG44" s="88"/>
      <c r="GH44" s="151"/>
      <c r="GI44" s="151"/>
      <c r="GJ44" s="151"/>
      <c r="GK44" s="151"/>
      <c r="GL44" s="157">
        <f t="shared" si="908"/>
        <v>0</v>
      </c>
      <c r="GM44" s="153">
        <f t="shared" si="909"/>
        <v>0</v>
      </c>
      <c r="GP44" s="848"/>
      <c r="GQ44" s="745"/>
      <c r="GR44" s="746"/>
      <c r="GS44" s="746"/>
      <c r="GT44" s="746"/>
      <c r="GU44" s="747"/>
      <c r="GV44" s="744">
        <f>SUM(GU45+GU46)</f>
        <v>0</v>
      </c>
      <c r="GW44" s="88"/>
      <c r="GX44" s="88"/>
      <c r="GY44" s="151"/>
      <c r="GZ44" s="151"/>
      <c r="HA44" s="151"/>
      <c r="HB44" s="151"/>
      <c r="HC44" s="157">
        <f t="shared" si="916"/>
        <v>0</v>
      </c>
      <c r="HD44" s="153">
        <f t="shared" si="917"/>
        <v>0</v>
      </c>
      <c r="HG44" s="848"/>
      <c r="HH44" s="745"/>
      <c r="HI44" s="746"/>
      <c r="HJ44" s="746"/>
      <c r="HK44" s="746"/>
      <c r="HL44" s="747"/>
      <c r="HM44" s="744">
        <f>SUM(HL45+HL46)</f>
        <v>0</v>
      </c>
      <c r="HN44" s="88"/>
      <c r="HO44" s="88"/>
      <c r="HP44" s="151"/>
      <c r="HQ44" s="151"/>
      <c r="HR44" s="151"/>
      <c r="HS44" s="151"/>
      <c r="HT44" s="157">
        <f t="shared" si="924"/>
        <v>0</v>
      </c>
      <c r="HU44" s="153">
        <f t="shared" si="925"/>
        <v>0</v>
      </c>
      <c r="HX44" s="848"/>
      <c r="HY44" s="745"/>
      <c r="HZ44" s="746"/>
      <c r="IA44" s="746"/>
      <c r="IB44" s="746"/>
      <c r="IC44" s="747"/>
      <c r="ID44" s="744">
        <f>SUM(IC45+IC46)</f>
        <v>0</v>
      </c>
      <c r="IE44" s="88"/>
      <c r="IF44" s="88"/>
      <c r="IG44" s="151"/>
      <c r="IH44" s="151"/>
      <c r="II44" s="151"/>
      <c r="IJ44" s="151"/>
      <c r="IK44" s="157">
        <f t="shared" si="932"/>
        <v>0</v>
      </c>
      <c r="IL44" s="153">
        <f t="shared" si="933"/>
        <v>0</v>
      </c>
      <c r="IO44" s="848"/>
      <c r="IP44" s="745"/>
      <c r="IQ44" s="746"/>
      <c r="IR44" s="746"/>
      <c r="IS44" s="746"/>
      <c r="IT44" s="747"/>
      <c r="IU44" s="744">
        <f>SUM(IT45+IT46)</f>
        <v>0</v>
      </c>
      <c r="IV44" s="88"/>
      <c r="IW44" s="88"/>
      <c r="IX44" s="151"/>
      <c r="IY44" s="151"/>
      <c r="IZ44" s="151"/>
      <c r="JA44" s="151"/>
      <c r="JB44" s="157">
        <f t="shared" si="940"/>
        <v>0</v>
      </c>
      <c r="JC44" s="153">
        <f t="shared" si="941"/>
        <v>0</v>
      </c>
      <c r="JF44" s="848"/>
      <c r="JG44" s="745"/>
      <c r="JH44" s="746"/>
      <c r="JI44" s="746"/>
      <c r="JJ44" s="746"/>
      <c r="JK44" s="747"/>
      <c r="JL44" s="744">
        <f>SUM(JK45+JK46)</f>
        <v>0</v>
      </c>
      <c r="JM44" s="88"/>
      <c r="JN44" s="88"/>
      <c r="JO44" s="151"/>
      <c r="JP44" s="151"/>
      <c r="JQ44" s="151"/>
      <c r="JR44" s="151"/>
      <c r="JS44" s="157">
        <f t="shared" si="948"/>
        <v>0</v>
      </c>
      <c r="JT44" s="153">
        <f t="shared" si="949"/>
        <v>0</v>
      </c>
      <c r="JW44" s="848"/>
      <c r="JX44" s="745"/>
      <c r="JY44" s="746"/>
      <c r="JZ44" s="746"/>
      <c r="KA44" s="746"/>
      <c r="KB44" s="747"/>
      <c r="KC44" s="744">
        <f>SUM(KB45+KB46)</f>
        <v>0</v>
      </c>
      <c r="KD44" s="88"/>
      <c r="KE44" s="88"/>
      <c r="KF44" s="151"/>
      <c r="KG44" s="151"/>
      <c r="KH44" s="151"/>
      <c r="KI44" s="151"/>
      <c r="KJ44" s="157">
        <f t="shared" si="956"/>
        <v>0</v>
      </c>
      <c r="KK44" s="153">
        <f t="shared" si="957"/>
        <v>0</v>
      </c>
      <c r="KN44" s="848"/>
      <c r="KO44" s="745"/>
      <c r="KP44" s="746"/>
      <c r="KQ44" s="746"/>
      <c r="KR44" s="746"/>
      <c r="KS44" s="747"/>
      <c r="KT44" s="744">
        <f>SUM(KS45+KS46)</f>
        <v>0</v>
      </c>
      <c r="KU44" s="88"/>
      <c r="KV44" s="88"/>
      <c r="KW44" s="151"/>
      <c r="KX44" s="151"/>
      <c r="KY44" s="151"/>
      <c r="KZ44" s="151"/>
      <c r="LA44" s="157">
        <f t="shared" si="964"/>
        <v>0</v>
      </c>
      <c r="LB44" s="153">
        <f t="shared" si="965"/>
        <v>0</v>
      </c>
      <c r="LE44" s="848"/>
      <c r="LF44" s="745"/>
      <c r="LG44" s="746"/>
      <c r="LH44" s="746"/>
      <c r="LI44" s="746"/>
      <c r="LJ44" s="747"/>
      <c r="LK44" s="744">
        <f>SUM(LJ45+LJ46)</f>
        <v>0</v>
      </c>
      <c r="LL44" s="88"/>
      <c r="LM44" s="88"/>
      <c r="LN44" s="151"/>
      <c r="LO44" s="151"/>
      <c r="LP44" s="151"/>
      <c r="LQ44" s="151"/>
      <c r="LR44" s="157">
        <f t="shared" si="972"/>
        <v>0</v>
      </c>
      <c r="LS44" s="153">
        <f t="shared" si="973"/>
        <v>0</v>
      </c>
      <c r="LV44" s="848"/>
      <c r="LW44" s="745"/>
      <c r="LX44" s="746"/>
      <c r="LY44" s="746"/>
      <c r="LZ44" s="746"/>
      <c r="MA44" s="747"/>
      <c r="MB44" s="744">
        <f>SUM(MA45+MA46)</f>
        <v>0</v>
      </c>
      <c r="MC44" s="88"/>
      <c r="MD44" s="88"/>
      <c r="ME44" s="151"/>
      <c r="MF44" s="151"/>
      <c r="MG44" s="151"/>
      <c r="MH44" s="151"/>
      <c r="MI44" s="157">
        <f t="shared" si="980"/>
        <v>0</v>
      </c>
      <c r="MJ44" s="153">
        <f t="shared" si="981"/>
        <v>0</v>
      </c>
      <c r="MM44" s="846"/>
      <c r="MN44" s="804"/>
      <c r="MO44" s="847"/>
      <c r="MP44" s="806"/>
      <c r="MQ44" s="828"/>
      <c r="MR44" s="784"/>
      <c r="MS44" s="784"/>
      <c r="MT44" s="88" t="e">
        <f t="shared" si="982"/>
        <v>#N/A</v>
      </c>
      <c r="MU44" s="88" t="e">
        <f t="shared" si="983"/>
        <v>#N/A</v>
      </c>
      <c r="MV44" s="151" t="e">
        <f t="shared" si="984"/>
        <v>#N/A</v>
      </c>
      <c r="MW44" s="151">
        <f t="shared" si="985"/>
        <v>0</v>
      </c>
      <c r="MX44" s="151">
        <f t="shared" si="986"/>
        <v>0</v>
      </c>
      <c r="MY44" s="151" t="e">
        <f t="shared" si="987"/>
        <v>#N/A</v>
      </c>
      <c r="MZ44" s="157">
        <f t="shared" si="988"/>
        <v>0</v>
      </c>
      <c r="NA44" s="153">
        <f t="shared" si="989"/>
        <v>0</v>
      </c>
      <c r="ND44" s="846"/>
      <c r="NE44" s="804"/>
      <c r="NF44" s="847"/>
      <c r="NG44" s="806"/>
      <c r="NH44" s="828"/>
      <c r="NI44" s="784"/>
      <c r="NJ44" s="784"/>
      <c r="NK44" s="88" t="e">
        <f t="shared" si="990"/>
        <v>#N/A</v>
      </c>
      <c r="NL44" s="88" t="e">
        <f t="shared" si="991"/>
        <v>#N/A</v>
      </c>
      <c r="NM44" s="151" t="e">
        <f t="shared" si="992"/>
        <v>#N/A</v>
      </c>
      <c r="NN44" s="151">
        <f t="shared" si="993"/>
        <v>0</v>
      </c>
      <c r="NO44" s="151">
        <f t="shared" si="994"/>
        <v>0</v>
      </c>
      <c r="NP44" s="151" t="e">
        <f t="shared" si="995"/>
        <v>#N/A</v>
      </c>
      <c r="NQ44" s="157">
        <f t="shared" si="996"/>
        <v>0</v>
      </c>
      <c r="NR44" s="153">
        <f t="shared" si="997"/>
        <v>0</v>
      </c>
      <c r="NU44" s="846"/>
      <c r="NV44" s="804"/>
      <c r="NW44" s="847"/>
      <c r="NX44" s="806"/>
      <c r="NY44" s="828"/>
      <c r="NZ44" s="784"/>
      <c r="OA44" s="784"/>
      <c r="OB44" s="88" t="e">
        <f t="shared" si="998"/>
        <v>#N/A</v>
      </c>
      <c r="OC44" s="88" t="e">
        <f t="shared" si="999"/>
        <v>#N/A</v>
      </c>
      <c r="OD44" s="151" t="e">
        <f t="shared" si="1000"/>
        <v>#N/A</v>
      </c>
      <c r="OE44" s="151">
        <f t="shared" si="1001"/>
        <v>0</v>
      </c>
      <c r="OF44" s="151">
        <f t="shared" si="1002"/>
        <v>0</v>
      </c>
      <c r="OG44" s="151" t="e">
        <f t="shared" si="1003"/>
        <v>#N/A</v>
      </c>
      <c r="OH44" s="157">
        <f t="shared" si="1004"/>
        <v>0</v>
      </c>
      <c r="OI44" s="153">
        <f t="shared" si="1005"/>
        <v>0</v>
      </c>
      <c r="OL44" s="846"/>
      <c r="OM44" s="804"/>
      <c r="ON44" s="847"/>
      <c r="OO44" s="806"/>
      <c r="OP44" s="828"/>
      <c r="OQ44" s="784"/>
      <c r="OR44" s="784"/>
      <c r="OS44" s="88" t="e">
        <f t="shared" si="1006"/>
        <v>#N/A</v>
      </c>
      <c r="OT44" s="88" t="e">
        <f t="shared" si="1007"/>
        <v>#N/A</v>
      </c>
      <c r="OU44" s="151" t="e">
        <f t="shared" si="1008"/>
        <v>#N/A</v>
      </c>
      <c r="OV44" s="151">
        <f t="shared" si="1009"/>
        <v>0</v>
      </c>
      <c r="OW44" s="151">
        <f t="shared" si="1010"/>
        <v>0</v>
      </c>
      <c r="OX44" s="151" t="e">
        <f t="shared" si="1011"/>
        <v>#N/A</v>
      </c>
      <c r="OY44" s="157">
        <f t="shared" si="1012"/>
        <v>0</v>
      </c>
      <c r="OZ44" s="153">
        <f t="shared" si="1013"/>
        <v>0</v>
      </c>
      <c r="PC44" s="846"/>
      <c r="PD44" s="804"/>
      <c r="PE44" s="847"/>
      <c r="PF44" s="806"/>
      <c r="PG44" s="828"/>
      <c r="PH44" s="784"/>
      <c r="PI44" s="784"/>
      <c r="PJ44" s="88" t="e">
        <f t="shared" si="1014"/>
        <v>#N/A</v>
      </c>
      <c r="PK44" s="88" t="e">
        <f t="shared" si="1015"/>
        <v>#N/A</v>
      </c>
      <c r="PL44" s="151" t="e">
        <f t="shared" si="1016"/>
        <v>#N/A</v>
      </c>
      <c r="PM44" s="151">
        <f t="shared" si="1017"/>
        <v>0</v>
      </c>
      <c r="PN44" s="151">
        <f t="shared" si="1018"/>
        <v>0</v>
      </c>
      <c r="PO44" s="151" t="e">
        <f t="shared" si="1019"/>
        <v>#N/A</v>
      </c>
      <c r="PP44" s="157">
        <f t="shared" si="1020"/>
        <v>0</v>
      </c>
      <c r="PQ44" s="153">
        <f t="shared" si="1021"/>
        <v>0</v>
      </c>
      <c r="PT44" s="846"/>
      <c r="PU44" s="804"/>
      <c r="PV44" s="847"/>
      <c r="PW44" s="806"/>
      <c r="PX44" s="828"/>
      <c r="PY44" s="784"/>
      <c r="PZ44" s="784"/>
      <c r="QA44" s="88" t="e">
        <f t="shared" si="1022"/>
        <v>#N/A</v>
      </c>
      <c r="QB44" s="88" t="e">
        <f t="shared" si="1023"/>
        <v>#N/A</v>
      </c>
      <c r="QC44" s="151" t="e">
        <f t="shared" si="1024"/>
        <v>#N/A</v>
      </c>
      <c r="QD44" s="151">
        <f t="shared" si="1025"/>
        <v>0</v>
      </c>
      <c r="QE44" s="151">
        <f t="shared" si="1026"/>
        <v>0</v>
      </c>
      <c r="QF44" s="151" t="e">
        <f t="shared" si="1027"/>
        <v>#N/A</v>
      </c>
      <c r="QG44" s="157">
        <f t="shared" si="1028"/>
        <v>0</v>
      </c>
      <c r="QH44" s="153">
        <f t="shared" si="1029"/>
        <v>0</v>
      </c>
      <c r="QK44" s="846"/>
      <c r="QL44" s="804"/>
      <c r="QM44" s="847"/>
      <c r="QN44" s="806"/>
      <c r="QO44" s="828"/>
      <c r="QP44" s="784"/>
      <c r="QQ44" s="784"/>
      <c r="QR44" s="88" t="e">
        <f t="shared" si="1030"/>
        <v>#N/A</v>
      </c>
      <c r="QS44" s="88" t="e">
        <f t="shared" si="1031"/>
        <v>#N/A</v>
      </c>
      <c r="QT44" s="151" t="e">
        <f t="shared" si="1032"/>
        <v>#N/A</v>
      </c>
      <c r="QU44" s="151">
        <f t="shared" si="1033"/>
        <v>0</v>
      </c>
      <c r="QV44" s="151">
        <f t="shared" si="1034"/>
        <v>0</v>
      </c>
      <c r="QW44" s="151" t="e">
        <f t="shared" si="1035"/>
        <v>#N/A</v>
      </c>
      <c r="QX44" s="157">
        <f t="shared" si="1036"/>
        <v>0</v>
      </c>
      <c r="QY44" s="153">
        <f t="shared" si="1037"/>
        <v>0</v>
      </c>
      <c r="RB44" s="846"/>
      <c r="RC44" s="804"/>
      <c r="RD44" s="847"/>
      <c r="RE44" s="806"/>
      <c r="RF44" s="828"/>
      <c r="RG44" s="784"/>
      <c r="RH44" s="784"/>
      <c r="RI44" s="88" t="e">
        <f t="shared" si="1038"/>
        <v>#N/A</v>
      </c>
      <c r="RJ44" s="88" t="e">
        <f t="shared" si="1039"/>
        <v>#N/A</v>
      </c>
      <c r="RK44" s="151" t="e">
        <f t="shared" si="1040"/>
        <v>#N/A</v>
      </c>
      <c r="RL44" s="151">
        <f t="shared" si="1041"/>
        <v>0</v>
      </c>
      <c r="RM44" s="151">
        <f t="shared" si="1042"/>
        <v>0</v>
      </c>
      <c r="RN44" s="151" t="e">
        <f t="shared" si="1043"/>
        <v>#N/A</v>
      </c>
      <c r="RO44" s="157">
        <f t="shared" si="1044"/>
        <v>0</v>
      </c>
      <c r="RP44" s="153">
        <f t="shared" si="1045"/>
        <v>0</v>
      </c>
      <c r="RS44" s="846"/>
      <c r="RT44" s="804"/>
      <c r="RU44" s="847"/>
      <c r="RV44" s="806"/>
      <c r="RW44" s="828"/>
      <c r="RX44" s="784"/>
      <c r="RY44" s="784"/>
      <c r="RZ44" s="88" t="e">
        <f t="shared" si="1046"/>
        <v>#N/A</v>
      </c>
      <c r="SA44" s="88" t="e">
        <f t="shared" si="1047"/>
        <v>#N/A</v>
      </c>
      <c r="SB44" s="151" t="e">
        <f t="shared" si="1048"/>
        <v>#N/A</v>
      </c>
      <c r="SC44" s="151">
        <f t="shared" si="1049"/>
        <v>0</v>
      </c>
      <c r="SD44" s="151">
        <f t="shared" si="1050"/>
        <v>0</v>
      </c>
      <c r="SE44" s="151" t="e">
        <f t="shared" si="1051"/>
        <v>#N/A</v>
      </c>
      <c r="SF44" s="157">
        <f t="shared" si="1052"/>
        <v>0</v>
      </c>
      <c r="SG44" s="153">
        <f t="shared" si="1053"/>
        <v>0</v>
      </c>
      <c r="SJ44" s="846"/>
      <c r="SK44" s="804"/>
      <c r="SL44" s="847"/>
      <c r="SM44" s="806"/>
      <c r="SN44" s="828"/>
      <c r="SO44" s="784"/>
      <c r="SP44" s="784"/>
      <c r="SQ44" s="88" t="e">
        <f t="shared" si="1054"/>
        <v>#N/A</v>
      </c>
      <c r="SR44" s="88" t="e">
        <f t="shared" si="1055"/>
        <v>#N/A</v>
      </c>
      <c r="SS44" s="151" t="e">
        <f t="shared" si="1056"/>
        <v>#N/A</v>
      </c>
      <c r="ST44" s="151">
        <f t="shared" si="1057"/>
        <v>0</v>
      </c>
      <c r="SU44" s="151">
        <f t="shared" si="1058"/>
        <v>0</v>
      </c>
      <c r="SV44" s="151" t="e">
        <f t="shared" si="1059"/>
        <v>#N/A</v>
      </c>
      <c r="SW44" s="157">
        <f t="shared" si="1060"/>
        <v>0</v>
      </c>
      <c r="SX44" s="153">
        <f t="shared" si="1061"/>
        <v>0</v>
      </c>
    </row>
    <row r="45" spans="2:518" ht="16.5" thickTop="1" thickBot="1">
      <c r="B45" s="291" t="s">
        <v>297</v>
      </c>
      <c r="C45" s="293" t="s">
        <v>332</v>
      </c>
      <c r="D45" s="295" t="s">
        <v>336</v>
      </c>
      <c r="E45" s="295">
        <v>12</v>
      </c>
      <c r="F45" s="765">
        <v>0</v>
      </c>
      <c r="G45" s="766">
        <v>0</v>
      </c>
      <c r="H45" s="855" t="e">
        <f>H44/G50</f>
        <v>#DIV/0!</v>
      </c>
      <c r="K45" s="291" t="s">
        <v>297</v>
      </c>
      <c r="L45" s="293" t="s">
        <v>332</v>
      </c>
      <c r="M45" s="295" t="s">
        <v>336</v>
      </c>
      <c r="N45" s="295">
        <v>12</v>
      </c>
      <c r="O45" s="765">
        <v>25200</v>
      </c>
      <c r="P45" s="766">
        <f t="shared" ref="P45:P47" si="1152">N45*O45</f>
        <v>302400</v>
      </c>
      <c r="Q45" s="855">
        <f>Q44/Q50</f>
        <v>2.47185925859442E-3</v>
      </c>
      <c r="R45" s="88">
        <f>IF(EXACT(VLOOKUP(K45,OFERTA_0,2,FALSE),L45),1,0)</f>
        <v>1</v>
      </c>
      <c r="S45" s="88">
        <f>IF(EXACT(VLOOKUP(K45,OFERTA_0,3,FALSE),M45),1,0)</f>
        <v>1</v>
      </c>
      <c r="T45" s="151">
        <f>IF(EXACT(VLOOKUP(K45,OFERTA_0,4,FALSE),N45),1,0)</f>
        <v>1</v>
      </c>
      <c r="U45" s="151">
        <f t="shared" si="169"/>
        <v>1</v>
      </c>
      <c r="V45" s="151">
        <f t="shared" si="170"/>
        <v>1</v>
      </c>
      <c r="W45" s="151">
        <f t="shared" si="171"/>
        <v>1</v>
      </c>
      <c r="X45" s="157">
        <f t="shared" si="172"/>
        <v>302400</v>
      </c>
      <c r="Y45" s="153">
        <f t="shared" si="173"/>
        <v>0</v>
      </c>
      <c r="Z45" s="101"/>
      <c r="AA45" s="101"/>
      <c r="AB45" s="856" t="s">
        <v>297</v>
      </c>
      <c r="AC45" s="787" t="s">
        <v>332</v>
      </c>
      <c r="AD45" s="788" t="s">
        <v>336</v>
      </c>
      <c r="AE45" s="788">
        <v>12</v>
      </c>
      <c r="AF45" s="789">
        <v>6576.0000000000009</v>
      </c>
      <c r="AG45" s="790">
        <f t="shared" ref="AG45:AG47" si="1153">AE45*AF45</f>
        <v>78912.000000000015</v>
      </c>
      <c r="AH45" s="855">
        <f>AH44/AH50</f>
        <v>1.1122278490389742E-3</v>
      </c>
      <c r="AI45" s="88">
        <f>IF(EXACT(VLOOKUP(AB45,OFERTA_0,2,FALSE),AC45),1,0)</f>
        <v>1</v>
      </c>
      <c r="AJ45" s="88">
        <f>IF(EXACT(VLOOKUP(AB45,OFERTA_0,3,FALSE),AD45),1,0)</f>
        <v>1</v>
      </c>
      <c r="AK45" s="151">
        <f>IF(EXACT(VLOOKUP(AB45,OFERTA_0,4,FALSE),AE45),1,0)</f>
        <v>1</v>
      </c>
      <c r="AL45" s="151">
        <f t="shared" si="174"/>
        <v>1</v>
      </c>
      <c r="AM45" s="151">
        <f t="shared" si="175"/>
        <v>1</v>
      </c>
      <c r="AN45" s="151">
        <f t="shared" si="176"/>
        <v>1</v>
      </c>
      <c r="AO45" s="157">
        <f t="shared" si="177"/>
        <v>78912</v>
      </c>
      <c r="AP45" s="153">
        <f t="shared" si="178"/>
        <v>0</v>
      </c>
      <c r="AQ45" s="101"/>
      <c r="AR45" s="101"/>
      <c r="AS45" s="291" t="s">
        <v>297</v>
      </c>
      <c r="AT45" s="293" t="s">
        <v>332</v>
      </c>
      <c r="AU45" s="295" t="s">
        <v>336</v>
      </c>
      <c r="AV45" s="295">
        <v>12</v>
      </c>
      <c r="AW45" s="765">
        <v>15457.4</v>
      </c>
      <c r="AX45" s="766">
        <f t="shared" ref="AX45:AX47" si="1154">AV45*AW45</f>
        <v>185488.8</v>
      </c>
      <c r="AY45" s="855">
        <f>AY44/AY50</f>
        <v>1.8022294208544251E-3</v>
      </c>
      <c r="AZ45" s="88">
        <f>IF(EXACT(VLOOKUP(AS45,OFERTA_0,2,FALSE),AT45),1,0)</f>
        <v>1</v>
      </c>
      <c r="BA45" s="88">
        <f>IF(EXACT(VLOOKUP(AS45,OFERTA_0,3,FALSE),AU45),1,0)</f>
        <v>1</v>
      </c>
      <c r="BB45" s="151">
        <f>IF(EXACT(VLOOKUP(AS45,OFERTA_0,4,FALSE),AV45),1,0)</f>
        <v>1</v>
      </c>
      <c r="BC45" s="151">
        <f t="shared" si="179"/>
        <v>1</v>
      </c>
      <c r="BD45" s="151">
        <f t="shared" si="180"/>
        <v>1</v>
      </c>
      <c r="BE45" s="151">
        <f t="shared" si="181"/>
        <v>1</v>
      </c>
      <c r="BF45" s="157">
        <f t="shared" si="182"/>
        <v>185489</v>
      </c>
      <c r="BG45" s="153">
        <f t="shared" si="183"/>
        <v>-0.20000000001164153</v>
      </c>
      <c r="BJ45" s="291" t="s">
        <v>297</v>
      </c>
      <c r="BK45" s="293" t="s">
        <v>332</v>
      </c>
      <c r="BL45" s="295" t="s">
        <v>336</v>
      </c>
      <c r="BM45" s="295">
        <v>12</v>
      </c>
      <c r="BN45" s="765">
        <v>31250</v>
      </c>
      <c r="BO45" s="766">
        <f t="shared" ref="BO45:BO47" si="1155">BM45*BN45</f>
        <v>375000</v>
      </c>
      <c r="BP45" s="855">
        <f>BP44/BP50</f>
        <v>3.0595015606909018E-3</v>
      </c>
      <c r="BQ45" s="88">
        <f>IF(EXACT(VLOOKUP(BJ45,OFERTA_0,2,FALSE),BK45),1,0)</f>
        <v>1</v>
      </c>
      <c r="BR45" s="88">
        <f>IF(EXACT(VLOOKUP(BJ45,OFERTA_0,3,FALSE),BL45),1,0)</f>
        <v>1</v>
      </c>
      <c r="BS45" s="151">
        <f>IF(EXACT(VLOOKUP(BJ45,OFERTA_0,4,FALSE),BM45),1,0)</f>
        <v>1</v>
      </c>
      <c r="BT45" s="151">
        <f t="shared" si="184"/>
        <v>1</v>
      </c>
      <c r="BU45" s="151">
        <f t="shared" si="185"/>
        <v>1</v>
      </c>
      <c r="BV45" s="151">
        <f t="shared" si="186"/>
        <v>1</v>
      </c>
      <c r="BW45" s="157">
        <f t="shared" si="187"/>
        <v>375000</v>
      </c>
      <c r="BX45" s="153">
        <f t="shared" si="188"/>
        <v>0</v>
      </c>
      <c r="CA45" s="754" t="s">
        <v>479</v>
      </c>
      <c r="CB45" s="755" t="s">
        <v>480</v>
      </c>
      <c r="CC45" s="756"/>
      <c r="CD45" s="756"/>
      <c r="CE45" s="756"/>
      <c r="CF45" s="757"/>
      <c r="CG45" s="857">
        <v>188140</v>
      </c>
      <c r="CH45" s="88"/>
      <c r="CI45" s="88"/>
      <c r="CJ45" s="151"/>
      <c r="CK45" s="151"/>
      <c r="CL45" s="151"/>
      <c r="CM45" s="151"/>
      <c r="CN45" s="157"/>
      <c r="CO45" s="153"/>
      <c r="CR45" s="291"/>
      <c r="CS45" s="293"/>
      <c r="CT45" s="295"/>
      <c r="CU45" s="295"/>
      <c r="CV45" s="765"/>
      <c r="CW45" s="766"/>
      <c r="CX45" s="855" t="e">
        <f>CX44/CW50</f>
        <v>#DIV/0!</v>
      </c>
      <c r="CY45" s="88" t="e">
        <f t="shared" ref="CY45:CY47" si="1156">IF(EXACT(VLOOKUP(CR45,OFERTA_0,2,FALSE),CS45),1,0)</f>
        <v>#N/A</v>
      </c>
      <c r="CZ45" s="88" t="e">
        <f t="shared" ref="CZ45:CZ47" si="1157">IF(EXACT(VLOOKUP(CR45,OFERTA_0,3,FALSE),CT45),1,0)</f>
        <v>#N/A</v>
      </c>
      <c r="DA45" s="151" t="e">
        <f t="shared" ref="DA45:DA47" si="1158">IF(EXACT(VLOOKUP(CR45,OFERTA_0,4,FALSE),CU45),1,0)</f>
        <v>#N/A</v>
      </c>
      <c r="DB45" s="151">
        <f t="shared" ref="DB45:DB47" si="1159">IF(CV45=0,0,1)</f>
        <v>0</v>
      </c>
      <c r="DC45" s="151">
        <f t="shared" ref="DC45:DC47" si="1160">IF(CW45=0,0,1)</f>
        <v>0</v>
      </c>
      <c r="DD45" s="151" t="e">
        <f t="shared" ref="DD45:DD47" si="1161">PRODUCT(CY45:DC45)</f>
        <v>#N/A</v>
      </c>
      <c r="DE45" s="157">
        <f t="shared" si="868"/>
        <v>0</v>
      </c>
      <c r="DF45" s="153">
        <f t="shared" si="869"/>
        <v>0</v>
      </c>
      <c r="DI45" s="291"/>
      <c r="DJ45" s="293"/>
      <c r="DK45" s="295"/>
      <c r="DL45" s="295"/>
      <c r="DM45" s="765"/>
      <c r="DN45" s="766"/>
      <c r="DO45" s="855" t="e">
        <f>DO44/DN50</f>
        <v>#DIV/0!</v>
      </c>
      <c r="DP45" s="88" t="e">
        <f t="shared" ref="DP45:DP47" si="1162">IF(EXACT(VLOOKUP(DI45,OFERTA_0,2,FALSE),DJ45),1,0)</f>
        <v>#N/A</v>
      </c>
      <c r="DQ45" s="88" t="e">
        <f t="shared" ref="DQ45:DQ47" si="1163">IF(EXACT(VLOOKUP(DI45,OFERTA_0,3,FALSE),DK45),1,0)</f>
        <v>#N/A</v>
      </c>
      <c r="DR45" s="151" t="e">
        <f t="shared" ref="DR45:DR47" si="1164">IF(EXACT(VLOOKUP(DI45,OFERTA_0,4,FALSE),DL45),1,0)</f>
        <v>#N/A</v>
      </c>
      <c r="DS45" s="151">
        <f t="shared" ref="DS45:DS47" si="1165">IF(DM45=0,0,1)</f>
        <v>0</v>
      </c>
      <c r="DT45" s="151">
        <f t="shared" ref="DT45:DT47" si="1166">IF(DN45=0,0,1)</f>
        <v>0</v>
      </c>
      <c r="DU45" s="151" t="e">
        <f t="shared" ref="DU45:DU47" si="1167">PRODUCT(DP45:DT45)</f>
        <v>#N/A</v>
      </c>
      <c r="DV45" s="157">
        <f t="shared" si="876"/>
        <v>0</v>
      </c>
      <c r="DW45" s="153">
        <f t="shared" si="877"/>
        <v>0</v>
      </c>
      <c r="DZ45" s="291"/>
      <c r="EA45" s="293"/>
      <c r="EB45" s="295"/>
      <c r="EC45" s="295"/>
      <c r="ED45" s="765"/>
      <c r="EE45" s="766"/>
      <c r="EF45" s="855" t="e">
        <f>EF44/EE50</f>
        <v>#DIV/0!</v>
      </c>
      <c r="EG45" s="88" t="e">
        <f t="shared" ref="EG45:EG47" si="1168">IF(EXACT(VLOOKUP(DZ45,OFERTA_0,2,FALSE),EA45),1,0)</f>
        <v>#N/A</v>
      </c>
      <c r="EH45" s="88" t="e">
        <f t="shared" ref="EH45:EH47" si="1169">IF(EXACT(VLOOKUP(DZ45,OFERTA_0,3,FALSE),EB45),1,0)</f>
        <v>#N/A</v>
      </c>
      <c r="EI45" s="151" t="e">
        <f t="shared" ref="EI45:EI47" si="1170">IF(EXACT(VLOOKUP(DZ45,OFERTA_0,4,FALSE),EC45),1,0)</f>
        <v>#N/A</v>
      </c>
      <c r="EJ45" s="151">
        <f t="shared" ref="EJ45:EJ47" si="1171">IF(ED45=0,0,1)</f>
        <v>0</v>
      </c>
      <c r="EK45" s="151">
        <f t="shared" ref="EK45:EK47" si="1172">IF(EE45=0,0,1)</f>
        <v>0</v>
      </c>
      <c r="EL45" s="151" t="e">
        <f t="shared" ref="EL45:EL47" si="1173">PRODUCT(EG45:EK45)</f>
        <v>#N/A</v>
      </c>
      <c r="EM45" s="157">
        <f t="shared" si="884"/>
        <v>0</v>
      </c>
      <c r="EN45" s="153">
        <f t="shared" si="885"/>
        <v>0</v>
      </c>
      <c r="EQ45" s="291"/>
      <c r="ER45" s="293"/>
      <c r="ES45" s="295"/>
      <c r="ET45" s="295"/>
      <c r="EU45" s="765"/>
      <c r="EV45" s="766"/>
      <c r="EW45" s="855" t="e">
        <f>EW44/EV50</f>
        <v>#DIV/0!</v>
      </c>
      <c r="EX45" s="88" t="e">
        <f t="shared" ref="EX45:EX47" si="1174">IF(EXACT(VLOOKUP(EQ45,OFERTA_0,2,FALSE),ER45),1,0)</f>
        <v>#N/A</v>
      </c>
      <c r="EY45" s="88" t="e">
        <f t="shared" ref="EY45:EY47" si="1175">IF(EXACT(VLOOKUP(EQ45,OFERTA_0,3,FALSE),ES45),1,0)</f>
        <v>#N/A</v>
      </c>
      <c r="EZ45" s="151" t="e">
        <f t="shared" ref="EZ45:EZ47" si="1176">IF(EXACT(VLOOKUP(EQ45,OFERTA_0,4,FALSE),ET45),1,0)</f>
        <v>#N/A</v>
      </c>
      <c r="FA45" s="151">
        <f t="shared" ref="FA45:FA47" si="1177">IF(EU45=0,0,1)</f>
        <v>0</v>
      </c>
      <c r="FB45" s="151">
        <f t="shared" ref="FB45:FB47" si="1178">IF(EV45=0,0,1)</f>
        <v>0</v>
      </c>
      <c r="FC45" s="151" t="e">
        <f t="shared" ref="FC45:FC47" si="1179">PRODUCT(EX45:FB45)</f>
        <v>#N/A</v>
      </c>
      <c r="FD45" s="157">
        <f t="shared" si="892"/>
        <v>0</v>
      </c>
      <c r="FE45" s="153">
        <f t="shared" si="893"/>
        <v>0</v>
      </c>
      <c r="FH45" s="291"/>
      <c r="FI45" s="293"/>
      <c r="FJ45" s="295"/>
      <c r="FK45" s="295"/>
      <c r="FL45" s="765"/>
      <c r="FM45" s="766"/>
      <c r="FN45" s="855" t="e">
        <f>FN44/FM50</f>
        <v>#DIV/0!</v>
      </c>
      <c r="FO45" s="88" t="e">
        <f t="shared" ref="FO45:FO47" si="1180">IF(EXACT(VLOOKUP(FH45,OFERTA_0,2,FALSE),FI45),1,0)</f>
        <v>#N/A</v>
      </c>
      <c r="FP45" s="88" t="e">
        <f t="shared" ref="FP45:FP47" si="1181">IF(EXACT(VLOOKUP(FH45,OFERTA_0,3,FALSE),FJ45),1,0)</f>
        <v>#N/A</v>
      </c>
      <c r="FQ45" s="151" t="e">
        <f t="shared" ref="FQ45:FQ47" si="1182">IF(EXACT(VLOOKUP(FH45,OFERTA_0,4,FALSE),FK45),1,0)</f>
        <v>#N/A</v>
      </c>
      <c r="FR45" s="151">
        <f t="shared" ref="FR45:FR47" si="1183">IF(FL45=0,0,1)</f>
        <v>0</v>
      </c>
      <c r="FS45" s="151">
        <f t="shared" ref="FS45:FS47" si="1184">IF(FM45=0,0,1)</f>
        <v>0</v>
      </c>
      <c r="FT45" s="151" t="e">
        <f t="shared" ref="FT45:FT47" si="1185">PRODUCT(FO45:FS45)</f>
        <v>#N/A</v>
      </c>
      <c r="FU45" s="157">
        <f t="shared" si="900"/>
        <v>0</v>
      </c>
      <c r="FV45" s="153">
        <f t="shared" si="901"/>
        <v>0</v>
      </c>
      <c r="FY45" s="291"/>
      <c r="FZ45" s="293"/>
      <c r="GA45" s="295"/>
      <c r="GB45" s="295"/>
      <c r="GC45" s="765"/>
      <c r="GD45" s="766"/>
      <c r="GE45" s="855" t="e">
        <f>GE44/GD50</f>
        <v>#DIV/0!</v>
      </c>
      <c r="GF45" s="88" t="e">
        <f t="shared" ref="GF45:GF47" si="1186">IF(EXACT(VLOOKUP(FY45,OFERTA_0,2,FALSE),FZ45),1,0)</f>
        <v>#N/A</v>
      </c>
      <c r="GG45" s="88" t="e">
        <f t="shared" ref="GG45:GG47" si="1187">IF(EXACT(VLOOKUP(FY45,OFERTA_0,3,FALSE),GA45),1,0)</f>
        <v>#N/A</v>
      </c>
      <c r="GH45" s="151" t="e">
        <f t="shared" ref="GH45:GH47" si="1188">IF(EXACT(VLOOKUP(FY45,OFERTA_0,4,FALSE),GB45),1,0)</f>
        <v>#N/A</v>
      </c>
      <c r="GI45" s="151">
        <f t="shared" ref="GI45:GI47" si="1189">IF(GC45=0,0,1)</f>
        <v>0</v>
      </c>
      <c r="GJ45" s="151">
        <f t="shared" ref="GJ45:GJ47" si="1190">IF(GD45=0,0,1)</f>
        <v>0</v>
      </c>
      <c r="GK45" s="151" t="e">
        <f t="shared" ref="GK45:GK47" si="1191">PRODUCT(GF45:GJ45)</f>
        <v>#N/A</v>
      </c>
      <c r="GL45" s="157">
        <f t="shared" si="908"/>
        <v>0</v>
      </c>
      <c r="GM45" s="153">
        <f t="shared" si="909"/>
        <v>0</v>
      </c>
      <c r="GP45" s="291"/>
      <c r="GQ45" s="293"/>
      <c r="GR45" s="295"/>
      <c r="GS45" s="295"/>
      <c r="GT45" s="765"/>
      <c r="GU45" s="766"/>
      <c r="GV45" s="855" t="e">
        <f>GV44/GU50</f>
        <v>#DIV/0!</v>
      </c>
      <c r="GW45" s="88" t="e">
        <f t="shared" ref="GW45:GW47" si="1192">IF(EXACT(VLOOKUP(GP45,OFERTA_0,2,FALSE),GQ45),1,0)</f>
        <v>#N/A</v>
      </c>
      <c r="GX45" s="88" t="e">
        <f t="shared" ref="GX45:GX47" si="1193">IF(EXACT(VLOOKUP(GP45,OFERTA_0,3,FALSE),GR45),1,0)</f>
        <v>#N/A</v>
      </c>
      <c r="GY45" s="151" t="e">
        <f t="shared" ref="GY45:GY47" si="1194">IF(EXACT(VLOOKUP(GP45,OFERTA_0,4,FALSE),GS45),1,0)</f>
        <v>#N/A</v>
      </c>
      <c r="GZ45" s="151">
        <f t="shared" ref="GZ45:GZ47" si="1195">IF(GT45=0,0,1)</f>
        <v>0</v>
      </c>
      <c r="HA45" s="151">
        <f t="shared" ref="HA45:HA47" si="1196">IF(GU45=0,0,1)</f>
        <v>0</v>
      </c>
      <c r="HB45" s="151" t="e">
        <f t="shared" ref="HB45:HB47" si="1197">PRODUCT(GW45:HA45)</f>
        <v>#N/A</v>
      </c>
      <c r="HC45" s="157">
        <f t="shared" si="916"/>
        <v>0</v>
      </c>
      <c r="HD45" s="153">
        <f t="shared" si="917"/>
        <v>0</v>
      </c>
      <c r="HG45" s="291"/>
      <c r="HH45" s="293"/>
      <c r="HI45" s="295"/>
      <c r="HJ45" s="295"/>
      <c r="HK45" s="765"/>
      <c r="HL45" s="766"/>
      <c r="HM45" s="855" t="e">
        <f>HM44/HL50</f>
        <v>#DIV/0!</v>
      </c>
      <c r="HN45" s="88" t="e">
        <f t="shared" ref="HN45:HN47" si="1198">IF(EXACT(VLOOKUP(HG45,OFERTA_0,2,FALSE),HH45),1,0)</f>
        <v>#N/A</v>
      </c>
      <c r="HO45" s="88" t="e">
        <f t="shared" ref="HO45:HO47" si="1199">IF(EXACT(VLOOKUP(HG45,OFERTA_0,3,FALSE),HI45),1,0)</f>
        <v>#N/A</v>
      </c>
      <c r="HP45" s="151" t="e">
        <f t="shared" ref="HP45:HP47" si="1200">IF(EXACT(VLOOKUP(HG45,OFERTA_0,4,FALSE),HJ45),1,0)</f>
        <v>#N/A</v>
      </c>
      <c r="HQ45" s="151">
        <f t="shared" ref="HQ45:HQ47" si="1201">IF(HK45=0,0,1)</f>
        <v>0</v>
      </c>
      <c r="HR45" s="151">
        <f t="shared" ref="HR45:HR47" si="1202">IF(HL45=0,0,1)</f>
        <v>0</v>
      </c>
      <c r="HS45" s="151" t="e">
        <f t="shared" ref="HS45:HS47" si="1203">PRODUCT(HN45:HR45)</f>
        <v>#N/A</v>
      </c>
      <c r="HT45" s="157">
        <f t="shared" si="924"/>
        <v>0</v>
      </c>
      <c r="HU45" s="153">
        <f t="shared" si="925"/>
        <v>0</v>
      </c>
      <c r="HX45" s="291"/>
      <c r="HY45" s="293"/>
      <c r="HZ45" s="295"/>
      <c r="IA45" s="295"/>
      <c r="IB45" s="765"/>
      <c r="IC45" s="766"/>
      <c r="ID45" s="855" t="e">
        <f>ID44/IC50</f>
        <v>#DIV/0!</v>
      </c>
      <c r="IE45" s="88" t="e">
        <f t="shared" ref="IE45:IE47" si="1204">IF(EXACT(VLOOKUP(HX45,OFERTA_0,2,FALSE),HY45),1,0)</f>
        <v>#N/A</v>
      </c>
      <c r="IF45" s="88" t="e">
        <f t="shared" ref="IF45:IF47" si="1205">IF(EXACT(VLOOKUP(HX45,OFERTA_0,3,FALSE),HZ45),1,0)</f>
        <v>#N/A</v>
      </c>
      <c r="IG45" s="151" t="e">
        <f t="shared" ref="IG45:IG47" si="1206">IF(EXACT(VLOOKUP(HX45,OFERTA_0,4,FALSE),IA45),1,0)</f>
        <v>#N/A</v>
      </c>
      <c r="IH45" s="151">
        <f t="shared" ref="IH45:IH47" si="1207">IF(IB45=0,0,1)</f>
        <v>0</v>
      </c>
      <c r="II45" s="151">
        <f t="shared" ref="II45:II47" si="1208">IF(IC45=0,0,1)</f>
        <v>0</v>
      </c>
      <c r="IJ45" s="151" t="e">
        <f t="shared" ref="IJ45:IJ47" si="1209">PRODUCT(IE45:II45)</f>
        <v>#N/A</v>
      </c>
      <c r="IK45" s="157">
        <f t="shared" si="932"/>
        <v>0</v>
      </c>
      <c r="IL45" s="153">
        <f t="shared" si="933"/>
        <v>0</v>
      </c>
      <c r="IO45" s="291"/>
      <c r="IP45" s="293"/>
      <c r="IQ45" s="295"/>
      <c r="IR45" s="295"/>
      <c r="IS45" s="765"/>
      <c r="IT45" s="766"/>
      <c r="IU45" s="855" t="e">
        <f>IU44/IT50</f>
        <v>#DIV/0!</v>
      </c>
      <c r="IV45" s="88" t="e">
        <f t="shared" ref="IV45:IV47" si="1210">IF(EXACT(VLOOKUP(IO45,OFERTA_0,2,FALSE),IP45),1,0)</f>
        <v>#N/A</v>
      </c>
      <c r="IW45" s="88" t="e">
        <f t="shared" ref="IW45:IW47" si="1211">IF(EXACT(VLOOKUP(IO45,OFERTA_0,3,FALSE),IQ45),1,0)</f>
        <v>#N/A</v>
      </c>
      <c r="IX45" s="151" t="e">
        <f t="shared" ref="IX45:IX47" si="1212">IF(EXACT(VLOOKUP(IO45,OFERTA_0,4,FALSE),IR45),1,0)</f>
        <v>#N/A</v>
      </c>
      <c r="IY45" s="151">
        <f t="shared" ref="IY45:IY47" si="1213">IF(IS45=0,0,1)</f>
        <v>0</v>
      </c>
      <c r="IZ45" s="151">
        <f t="shared" ref="IZ45:IZ47" si="1214">IF(IT45=0,0,1)</f>
        <v>0</v>
      </c>
      <c r="JA45" s="151" t="e">
        <f t="shared" ref="JA45:JA47" si="1215">PRODUCT(IV45:IZ45)</f>
        <v>#N/A</v>
      </c>
      <c r="JB45" s="157">
        <f t="shared" si="940"/>
        <v>0</v>
      </c>
      <c r="JC45" s="153">
        <f t="shared" si="941"/>
        <v>0</v>
      </c>
      <c r="JF45" s="291"/>
      <c r="JG45" s="293"/>
      <c r="JH45" s="295"/>
      <c r="JI45" s="295"/>
      <c r="JJ45" s="765"/>
      <c r="JK45" s="766"/>
      <c r="JL45" s="855" t="e">
        <f>JL44/JK50</f>
        <v>#DIV/0!</v>
      </c>
      <c r="JM45" s="88" t="e">
        <f t="shared" ref="JM45:JM47" si="1216">IF(EXACT(VLOOKUP(JF45,OFERTA_0,2,FALSE),JG45),1,0)</f>
        <v>#N/A</v>
      </c>
      <c r="JN45" s="88" t="e">
        <f t="shared" ref="JN45:JN47" si="1217">IF(EXACT(VLOOKUP(JF45,OFERTA_0,3,FALSE),JH45),1,0)</f>
        <v>#N/A</v>
      </c>
      <c r="JO45" s="151" t="e">
        <f t="shared" ref="JO45:JO47" si="1218">IF(EXACT(VLOOKUP(JF45,OFERTA_0,4,FALSE),JI45),1,0)</f>
        <v>#N/A</v>
      </c>
      <c r="JP45" s="151">
        <f t="shared" ref="JP45:JP47" si="1219">IF(JJ45=0,0,1)</f>
        <v>0</v>
      </c>
      <c r="JQ45" s="151">
        <f t="shared" ref="JQ45:JQ47" si="1220">IF(JK45=0,0,1)</f>
        <v>0</v>
      </c>
      <c r="JR45" s="151" t="e">
        <f t="shared" ref="JR45:JR47" si="1221">PRODUCT(JM45:JQ45)</f>
        <v>#N/A</v>
      </c>
      <c r="JS45" s="157">
        <f t="shared" si="948"/>
        <v>0</v>
      </c>
      <c r="JT45" s="153">
        <f t="shared" si="949"/>
        <v>0</v>
      </c>
      <c r="JW45" s="291"/>
      <c r="JX45" s="293"/>
      <c r="JY45" s="295"/>
      <c r="JZ45" s="295"/>
      <c r="KA45" s="765"/>
      <c r="KB45" s="766"/>
      <c r="KC45" s="855" t="e">
        <f>KC44/KB50</f>
        <v>#DIV/0!</v>
      </c>
      <c r="KD45" s="88" t="e">
        <f t="shared" ref="KD45:KD47" si="1222">IF(EXACT(VLOOKUP(JW45,OFERTA_0,2,FALSE),JX45),1,0)</f>
        <v>#N/A</v>
      </c>
      <c r="KE45" s="88" t="e">
        <f t="shared" ref="KE45:KE47" si="1223">IF(EXACT(VLOOKUP(JW45,OFERTA_0,3,FALSE),JY45),1,0)</f>
        <v>#N/A</v>
      </c>
      <c r="KF45" s="151" t="e">
        <f t="shared" ref="KF45:KF47" si="1224">IF(EXACT(VLOOKUP(JW45,OFERTA_0,4,FALSE),JZ45),1,0)</f>
        <v>#N/A</v>
      </c>
      <c r="KG45" s="151">
        <f t="shared" ref="KG45:KG47" si="1225">IF(KA45=0,0,1)</f>
        <v>0</v>
      </c>
      <c r="KH45" s="151">
        <f t="shared" ref="KH45:KH47" si="1226">IF(KB45=0,0,1)</f>
        <v>0</v>
      </c>
      <c r="KI45" s="151" t="e">
        <f t="shared" ref="KI45:KI47" si="1227">PRODUCT(KD45:KH45)</f>
        <v>#N/A</v>
      </c>
      <c r="KJ45" s="157">
        <f t="shared" si="956"/>
        <v>0</v>
      </c>
      <c r="KK45" s="153">
        <f t="shared" si="957"/>
        <v>0</v>
      </c>
      <c r="KN45" s="291"/>
      <c r="KO45" s="293"/>
      <c r="KP45" s="295"/>
      <c r="KQ45" s="295"/>
      <c r="KR45" s="765"/>
      <c r="KS45" s="766"/>
      <c r="KT45" s="855" t="e">
        <f>KT44/KS50</f>
        <v>#DIV/0!</v>
      </c>
      <c r="KU45" s="88" t="e">
        <f t="shared" ref="KU45:KU47" si="1228">IF(EXACT(VLOOKUP(KN45,OFERTA_0,2,FALSE),KO45),1,0)</f>
        <v>#N/A</v>
      </c>
      <c r="KV45" s="88" t="e">
        <f t="shared" ref="KV45:KV47" si="1229">IF(EXACT(VLOOKUP(KN45,OFERTA_0,3,FALSE),KP45),1,0)</f>
        <v>#N/A</v>
      </c>
      <c r="KW45" s="151" t="e">
        <f t="shared" ref="KW45:KW47" si="1230">IF(EXACT(VLOOKUP(KN45,OFERTA_0,4,FALSE),KQ45),1,0)</f>
        <v>#N/A</v>
      </c>
      <c r="KX45" s="151">
        <f t="shared" ref="KX45:KX47" si="1231">IF(KR45=0,0,1)</f>
        <v>0</v>
      </c>
      <c r="KY45" s="151">
        <f t="shared" ref="KY45:KY47" si="1232">IF(KS45=0,0,1)</f>
        <v>0</v>
      </c>
      <c r="KZ45" s="151" t="e">
        <f t="shared" ref="KZ45:KZ47" si="1233">PRODUCT(KU45:KY45)</f>
        <v>#N/A</v>
      </c>
      <c r="LA45" s="157">
        <f t="shared" si="964"/>
        <v>0</v>
      </c>
      <c r="LB45" s="153">
        <f t="shared" si="965"/>
        <v>0</v>
      </c>
      <c r="LE45" s="291"/>
      <c r="LF45" s="293"/>
      <c r="LG45" s="295"/>
      <c r="LH45" s="295"/>
      <c r="LI45" s="765"/>
      <c r="LJ45" s="766"/>
      <c r="LK45" s="855" t="e">
        <f>LK44/LJ50</f>
        <v>#DIV/0!</v>
      </c>
      <c r="LL45" s="88" t="e">
        <f t="shared" ref="LL45:LL47" si="1234">IF(EXACT(VLOOKUP(LE45,OFERTA_0,2,FALSE),LF45),1,0)</f>
        <v>#N/A</v>
      </c>
      <c r="LM45" s="88" t="e">
        <f t="shared" ref="LM45:LM47" si="1235">IF(EXACT(VLOOKUP(LE45,OFERTA_0,3,FALSE),LG45),1,0)</f>
        <v>#N/A</v>
      </c>
      <c r="LN45" s="151" t="e">
        <f t="shared" ref="LN45:LN47" si="1236">IF(EXACT(VLOOKUP(LE45,OFERTA_0,4,FALSE),LH45),1,0)</f>
        <v>#N/A</v>
      </c>
      <c r="LO45" s="151">
        <f t="shared" ref="LO45:LO47" si="1237">IF(LI45=0,0,1)</f>
        <v>0</v>
      </c>
      <c r="LP45" s="151">
        <f t="shared" ref="LP45:LP47" si="1238">IF(LJ45=0,0,1)</f>
        <v>0</v>
      </c>
      <c r="LQ45" s="151" t="e">
        <f t="shared" ref="LQ45:LQ47" si="1239">PRODUCT(LL45:LP45)</f>
        <v>#N/A</v>
      </c>
      <c r="LR45" s="157">
        <f t="shared" si="972"/>
        <v>0</v>
      </c>
      <c r="LS45" s="153">
        <f t="shared" si="973"/>
        <v>0</v>
      </c>
      <c r="LV45" s="291"/>
      <c r="LW45" s="293"/>
      <c r="LX45" s="295"/>
      <c r="LY45" s="295"/>
      <c r="LZ45" s="765"/>
      <c r="MA45" s="766"/>
      <c r="MB45" s="855" t="e">
        <f>MB44/MA50</f>
        <v>#DIV/0!</v>
      </c>
      <c r="MC45" s="88" t="e">
        <f t="shared" ref="MC45:MC47" si="1240">IF(EXACT(VLOOKUP(LV45,OFERTA_0,2,FALSE),LW45),1,0)</f>
        <v>#N/A</v>
      </c>
      <c r="MD45" s="88" t="e">
        <f t="shared" ref="MD45:MD47" si="1241">IF(EXACT(VLOOKUP(LV45,OFERTA_0,3,FALSE),LX45),1,0)</f>
        <v>#N/A</v>
      </c>
      <c r="ME45" s="151" t="e">
        <f t="shared" ref="ME45:ME47" si="1242">IF(EXACT(VLOOKUP(LV45,OFERTA_0,4,FALSE),LY45),1,0)</f>
        <v>#N/A</v>
      </c>
      <c r="MF45" s="151">
        <f t="shared" ref="MF45:MF47" si="1243">IF(LZ45=0,0,1)</f>
        <v>0</v>
      </c>
      <c r="MG45" s="151">
        <f t="shared" ref="MG45:MG47" si="1244">IF(MA45=0,0,1)</f>
        <v>0</v>
      </c>
      <c r="MH45" s="151" t="e">
        <f t="shared" ref="MH45:MH47" si="1245">PRODUCT(MC45:MG45)</f>
        <v>#N/A</v>
      </c>
      <c r="MI45" s="157">
        <f t="shared" si="980"/>
        <v>0</v>
      </c>
      <c r="MJ45" s="153">
        <f t="shared" si="981"/>
        <v>0</v>
      </c>
      <c r="MM45" s="846"/>
      <c r="MN45" s="804"/>
      <c r="MO45" s="847"/>
      <c r="MP45" s="806"/>
      <c r="MQ45" s="828"/>
      <c r="MR45" s="784"/>
      <c r="MS45" s="784"/>
      <c r="MT45" s="88" t="e">
        <f t="shared" si="982"/>
        <v>#N/A</v>
      </c>
      <c r="MU45" s="88" t="e">
        <f t="shared" si="983"/>
        <v>#N/A</v>
      </c>
      <c r="MV45" s="151" t="e">
        <f t="shared" si="984"/>
        <v>#N/A</v>
      </c>
      <c r="MW45" s="151">
        <f t="shared" si="985"/>
        <v>0</v>
      </c>
      <c r="MX45" s="151">
        <f t="shared" si="986"/>
        <v>0</v>
      </c>
      <c r="MY45" s="151" t="e">
        <f t="shared" si="987"/>
        <v>#N/A</v>
      </c>
      <c r="MZ45" s="157">
        <f t="shared" si="988"/>
        <v>0</v>
      </c>
      <c r="NA45" s="153">
        <f t="shared" si="989"/>
        <v>0</v>
      </c>
      <c r="ND45" s="846"/>
      <c r="NE45" s="804"/>
      <c r="NF45" s="847"/>
      <c r="NG45" s="806"/>
      <c r="NH45" s="828"/>
      <c r="NI45" s="784"/>
      <c r="NJ45" s="784"/>
      <c r="NK45" s="88" t="e">
        <f t="shared" si="990"/>
        <v>#N/A</v>
      </c>
      <c r="NL45" s="88" t="e">
        <f t="shared" si="991"/>
        <v>#N/A</v>
      </c>
      <c r="NM45" s="151" t="e">
        <f t="shared" si="992"/>
        <v>#N/A</v>
      </c>
      <c r="NN45" s="151">
        <f t="shared" si="993"/>
        <v>0</v>
      </c>
      <c r="NO45" s="151">
        <f t="shared" si="994"/>
        <v>0</v>
      </c>
      <c r="NP45" s="151" t="e">
        <f t="shared" si="995"/>
        <v>#N/A</v>
      </c>
      <c r="NQ45" s="157">
        <f t="shared" si="996"/>
        <v>0</v>
      </c>
      <c r="NR45" s="153">
        <f t="shared" si="997"/>
        <v>0</v>
      </c>
      <c r="NU45" s="846"/>
      <c r="NV45" s="804"/>
      <c r="NW45" s="847"/>
      <c r="NX45" s="806"/>
      <c r="NY45" s="828"/>
      <c r="NZ45" s="784"/>
      <c r="OA45" s="784"/>
      <c r="OB45" s="88" t="e">
        <f t="shared" si="998"/>
        <v>#N/A</v>
      </c>
      <c r="OC45" s="88" t="e">
        <f t="shared" si="999"/>
        <v>#N/A</v>
      </c>
      <c r="OD45" s="151" t="e">
        <f t="shared" si="1000"/>
        <v>#N/A</v>
      </c>
      <c r="OE45" s="151">
        <f t="shared" si="1001"/>
        <v>0</v>
      </c>
      <c r="OF45" s="151">
        <f t="shared" si="1002"/>
        <v>0</v>
      </c>
      <c r="OG45" s="151" t="e">
        <f t="shared" si="1003"/>
        <v>#N/A</v>
      </c>
      <c r="OH45" s="157">
        <f t="shared" si="1004"/>
        <v>0</v>
      </c>
      <c r="OI45" s="153">
        <f t="shared" si="1005"/>
        <v>0</v>
      </c>
      <c r="OL45" s="846"/>
      <c r="OM45" s="804"/>
      <c r="ON45" s="847"/>
      <c r="OO45" s="806"/>
      <c r="OP45" s="828"/>
      <c r="OQ45" s="784"/>
      <c r="OR45" s="784"/>
      <c r="OS45" s="88" t="e">
        <f t="shared" si="1006"/>
        <v>#N/A</v>
      </c>
      <c r="OT45" s="88" t="e">
        <f t="shared" si="1007"/>
        <v>#N/A</v>
      </c>
      <c r="OU45" s="151" t="e">
        <f t="shared" si="1008"/>
        <v>#N/A</v>
      </c>
      <c r="OV45" s="151">
        <f t="shared" si="1009"/>
        <v>0</v>
      </c>
      <c r="OW45" s="151">
        <f t="shared" si="1010"/>
        <v>0</v>
      </c>
      <c r="OX45" s="151" t="e">
        <f t="shared" si="1011"/>
        <v>#N/A</v>
      </c>
      <c r="OY45" s="157">
        <f t="shared" si="1012"/>
        <v>0</v>
      </c>
      <c r="OZ45" s="153">
        <f t="shared" si="1013"/>
        <v>0</v>
      </c>
      <c r="PC45" s="846"/>
      <c r="PD45" s="804"/>
      <c r="PE45" s="847"/>
      <c r="PF45" s="806"/>
      <c r="PG45" s="828"/>
      <c r="PH45" s="784"/>
      <c r="PI45" s="784"/>
      <c r="PJ45" s="88" t="e">
        <f t="shared" si="1014"/>
        <v>#N/A</v>
      </c>
      <c r="PK45" s="88" t="e">
        <f t="shared" si="1015"/>
        <v>#N/A</v>
      </c>
      <c r="PL45" s="151" t="e">
        <f t="shared" si="1016"/>
        <v>#N/A</v>
      </c>
      <c r="PM45" s="151">
        <f t="shared" si="1017"/>
        <v>0</v>
      </c>
      <c r="PN45" s="151">
        <f t="shared" si="1018"/>
        <v>0</v>
      </c>
      <c r="PO45" s="151" t="e">
        <f t="shared" si="1019"/>
        <v>#N/A</v>
      </c>
      <c r="PP45" s="157">
        <f t="shared" si="1020"/>
        <v>0</v>
      </c>
      <c r="PQ45" s="153">
        <f t="shared" si="1021"/>
        <v>0</v>
      </c>
      <c r="PT45" s="846"/>
      <c r="PU45" s="804"/>
      <c r="PV45" s="847"/>
      <c r="PW45" s="806"/>
      <c r="PX45" s="828"/>
      <c r="PY45" s="784"/>
      <c r="PZ45" s="784"/>
      <c r="QA45" s="88" t="e">
        <f t="shared" si="1022"/>
        <v>#N/A</v>
      </c>
      <c r="QB45" s="88" t="e">
        <f t="shared" si="1023"/>
        <v>#N/A</v>
      </c>
      <c r="QC45" s="151" t="e">
        <f t="shared" si="1024"/>
        <v>#N/A</v>
      </c>
      <c r="QD45" s="151">
        <f t="shared" si="1025"/>
        <v>0</v>
      </c>
      <c r="QE45" s="151">
        <f t="shared" si="1026"/>
        <v>0</v>
      </c>
      <c r="QF45" s="151" t="e">
        <f t="shared" si="1027"/>
        <v>#N/A</v>
      </c>
      <c r="QG45" s="157">
        <f t="shared" si="1028"/>
        <v>0</v>
      </c>
      <c r="QH45" s="153">
        <f t="shared" si="1029"/>
        <v>0</v>
      </c>
      <c r="QK45" s="846"/>
      <c r="QL45" s="804"/>
      <c r="QM45" s="847"/>
      <c r="QN45" s="806"/>
      <c r="QO45" s="828"/>
      <c r="QP45" s="784"/>
      <c r="QQ45" s="784"/>
      <c r="QR45" s="88" t="e">
        <f t="shared" si="1030"/>
        <v>#N/A</v>
      </c>
      <c r="QS45" s="88" t="e">
        <f t="shared" si="1031"/>
        <v>#N/A</v>
      </c>
      <c r="QT45" s="151" t="e">
        <f t="shared" si="1032"/>
        <v>#N/A</v>
      </c>
      <c r="QU45" s="151">
        <f t="shared" si="1033"/>
        <v>0</v>
      </c>
      <c r="QV45" s="151">
        <f t="shared" si="1034"/>
        <v>0</v>
      </c>
      <c r="QW45" s="151" t="e">
        <f t="shared" si="1035"/>
        <v>#N/A</v>
      </c>
      <c r="QX45" s="157">
        <f t="shared" si="1036"/>
        <v>0</v>
      </c>
      <c r="QY45" s="153">
        <f t="shared" si="1037"/>
        <v>0</v>
      </c>
      <c r="RB45" s="846"/>
      <c r="RC45" s="804"/>
      <c r="RD45" s="847"/>
      <c r="RE45" s="806"/>
      <c r="RF45" s="828"/>
      <c r="RG45" s="784"/>
      <c r="RH45" s="784"/>
      <c r="RI45" s="88" t="e">
        <f t="shared" si="1038"/>
        <v>#N/A</v>
      </c>
      <c r="RJ45" s="88" t="e">
        <f t="shared" si="1039"/>
        <v>#N/A</v>
      </c>
      <c r="RK45" s="151" t="e">
        <f t="shared" si="1040"/>
        <v>#N/A</v>
      </c>
      <c r="RL45" s="151">
        <f t="shared" si="1041"/>
        <v>0</v>
      </c>
      <c r="RM45" s="151">
        <f t="shared" si="1042"/>
        <v>0</v>
      </c>
      <c r="RN45" s="151" t="e">
        <f t="shared" si="1043"/>
        <v>#N/A</v>
      </c>
      <c r="RO45" s="157">
        <f t="shared" si="1044"/>
        <v>0</v>
      </c>
      <c r="RP45" s="153">
        <f t="shared" si="1045"/>
        <v>0</v>
      </c>
      <c r="RS45" s="846"/>
      <c r="RT45" s="804"/>
      <c r="RU45" s="847"/>
      <c r="RV45" s="806"/>
      <c r="RW45" s="828"/>
      <c r="RX45" s="784"/>
      <c r="RY45" s="784"/>
      <c r="RZ45" s="88" t="e">
        <f t="shared" si="1046"/>
        <v>#N/A</v>
      </c>
      <c r="SA45" s="88" t="e">
        <f t="shared" si="1047"/>
        <v>#N/A</v>
      </c>
      <c r="SB45" s="151" t="e">
        <f t="shared" si="1048"/>
        <v>#N/A</v>
      </c>
      <c r="SC45" s="151">
        <f t="shared" si="1049"/>
        <v>0</v>
      </c>
      <c r="SD45" s="151">
        <f t="shared" si="1050"/>
        <v>0</v>
      </c>
      <c r="SE45" s="151" t="e">
        <f t="shared" si="1051"/>
        <v>#N/A</v>
      </c>
      <c r="SF45" s="157">
        <f t="shared" si="1052"/>
        <v>0</v>
      </c>
      <c r="SG45" s="153">
        <f t="shared" si="1053"/>
        <v>0</v>
      </c>
      <c r="SJ45" s="846"/>
      <c r="SK45" s="804"/>
      <c r="SL45" s="847"/>
      <c r="SM45" s="806"/>
      <c r="SN45" s="828"/>
      <c r="SO45" s="784"/>
      <c r="SP45" s="784"/>
      <c r="SQ45" s="88" t="e">
        <f t="shared" si="1054"/>
        <v>#N/A</v>
      </c>
      <c r="SR45" s="88" t="e">
        <f t="shared" si="1055"/>
        <v>#N/A</v>
      </c>
      <c r="SS45" s="151" t="e">
        <f t="shared" si="1056"/>
        <v>#N/A</v>
      </c>
      <c r="ST45" s="151">
        <f t="shared" si="1057"/>
        <v>0</v>
      </c>
      <c r="SU45" s="151">
        <f t="shared" si="1058"/>
        <v>0</v>
      </c>
      <c r="SV45" s="151" t="e">
        <f t="shared" si="1059"/>
        <v>#N/A</v>
      </c>
      <c r="SW45" s="157">
        <f t="shared" si="1060"/>
        <v>0</v>
      </c>
      <c r="SX45" s="153">
        <f t="shared" si="1061"/>
        <v>0</v>
      </c>
    </row>
    <row r="46" spans="2:518" ht="16.5" thickTop="1" thickBot="1">
      <c r="B46" s="292" t="s">
        <v>298</v>
      </c>
      <c r="C46" s="293" t="s">
        <v>333</v>
      </c>
      <c r="D46" s="295" t="s">
        <v>336</v>
      </c>
      <c r="E46" s="295">
        <v>8</v>
      </c>
      <c r="F46" s="765">
        <v>0</v>
      </c>
      <c r="G46" s="766">
        <v>0</v>
      </c>
      <c r="H46" s="858"/>
      <c r="K46" s="292" t="s">
        <v>298</v>
      </c>
      <c r="L46" s="293" t="s">
        <v>333</v>
      </c>
      <c r="M46" s="295" t="s">
        <v>336</v>
      </c>
      <c r="N46" s="295">
        <v>8</v>
      </c>
      <c r="O46" s="765">
        <v>8000</v>
      </c>
      <c r="P46" s="766">
        <f t="shared" si="1152"/>
        <v>64000</v>
      </c>
      <c r="Q46" s="858"/>
      <c r="R46" s="88">
        <f>IF(EXACT(VLOOKUP(K46,OFERTA_0,2,FALSE),L46),1,0)</f>
        <v>1</v>
      </c>
      <c r="S46" s="88">
        <f>IF(EXACT(VLOOKUP(K46,OFERTA_0,3,FALSE),M46),1,0)</f>
        <v>1</v>
      </c>
      <c r="T46" s="151">
        <f>IF(EXACT(VLOOKUP(K46,OFERTA_0,4,FALSE),N46),1,0)</f>
        <v>1</v>
      </c>
      <c r="U46" s="151">
        <f t="shared" si="169"/>
        <v>1</v>
      </c>
      <c r="V46" s="151">
        <f t="shared" si="170"/>
        <v>1</v>
      </c>
      <c r="W46" s="151">
        <f t="shared" si="171"/>
        <v>1</v>
      </c>
      <c r="X46" s="157">
        <f t="shared" si="172"/>
        <v>64000</v>
      </c>
      <c r="Y46" s="153">
        <f t="shared" si="173"/>
        <v>0</v>
      </c>
      <c r="Z46" s="101"/>
      <c r="AA46" s="101"/>
      <c r="AB46" s="859" t="s">
        <v>298</v>
      </c>
      <c r="AC46" s="787" t="s">
        <v>333</v>
      </c>
      <c r="AD46" s="788" t="s">
        <v>336</v>
      </c>
      <c r="AE46" s="788">
        <v>8</v>
      </c>
      <c r="AF46" s="789">
        <v>4860.8</v>
      </c>
      <c r="AG46" s="790">
        <f t="shared" si="1153"/>
        <v>38886.400000000001</v>
      </c>
      <c r="AH46" s="858"/>
      <c r="AI46" s="88">
        <f>IF(EXACT(VLOOKUP(AB46,OFERTA_0,2,FALSE),AC46),1,0)</f>
        <v>1</v>
      </c>
      <c r="AJ46" s="88">
        <f>IF(EXACT(VLOOKUP(AB46,OFERTA_0,3,FALSE),AD46),1,0)</f>
        <v>1</v>
      </c>
      <c r="AK46" s="151">
        <f>IF(EXACT(VLOOKUP(AB46,OFERTA_0,4,FALSE),AE46),1,0)</f>
        <v>1</v>
      </c>
      <c r="AL46" s="151">
        <f t="shared" si="174"/>
        <v>1</v>
      </c>
      <c r="AM46" s="151">
        <f t="shared" si="175"/>
        <v>1</v>
      </c>
      <c r="AN46" s="151">
        <f t="shared" si="176"/>
        <v>1</v>
      </c>
      <c r="AO46" s="157">
        <f t="shared" si="177"/>
        <v>38886</v>
      </c>
      <c r="AP46" s="153">
        <f t="shared" si="178"/>
        <v>0.40000000000145519</v>
      </c>
      <c r="AQ46" s="101"/>
      <c r="AR46" s="101"/>
      <c r="AS46" s="292" t="s">
        <v>298</v>
      </c>
      <c r="AT46" s="293" t="s">
        <v>333</v>
      </c>
      <c r="AU46" s="295" t="s">
        <v>336</v>
      </c>
      <c r="AV46" s="295">
        <v>8</v>
      </c>
      <c r="AW46" s="765">
        <v>9660</v>
      </c>
      <c r="AX46" s="766">
        <f t="shared" si="1154"/>
        <v>77280</v>
      </c>
      <c r="AY46" s="858"/>
      <c r="AZ46" s="88">
        <f>IF(EXACT(VLOOKUP(AS46,OFERTA_0,2,FALSE),AT46),1,0)</f>
        <v>1</v>
      </c>
      <c r="BA46" s="88">
        <f>IF(EXACT(VLOOKUP(AS46,OFERTA_0,3,FALSE),AU46),1,0)</f>
        <v>1</v>
      </c>
      <c r="BB46" s="151">
        <f>IF(EXACT(VLOOKUP(AS46,OFERTA_0,4,FALSE),AV46),1,0)</f>
        <v>1</v>
      </c>
      <c r="BC46" s="151">
        <f t="shared" si="179"/>
        <v>1</v>
      </c>
      <c r="BD46" s="151">
        <f t="shared" si="180"/>
        <v>1</v>
      </c>
      <c r="BE46" s="151">
        <f t="shared" si="181"/>
        <v>1</v>
      </c>
      <c r="BF46" s="157">
        <f t="shared" si="182"/>
        <v>77280</v>
      </c>
      <c r="BG46" s="153">
        <f t="shared" si="183"/>
        <v>0</v>
      </c>
      <c r="BJ46" s="292" t="s">
        <v>298</v>
      </c>
      <c r="BK46" s="293" t="s">
        <v>333</v>
      </c>
      <c r="BL46" s="295" t="s">
        <v>336</v>
      </c>
      <c r="BM46" s="295">
        <v>8</v>
      </c>
      <c r="BN46" s="765">
        <v>3414</v>
      </c>
      <c r="BO46" s="766">
        <f t="shared" si="1155"/>
        <v>27312</v>
      </c>
      <c r="BP46" s="858"/>
      <c r="BQ46" s="88">
        <f>IF(EXACT(VLOOKUP(BJ46,OFERTA_0,2,FALSE),BK46),1,0)</f>
        <v>1</v>
      </c>
      <c r="BR46" s="88">
        <f>IF(EXACT(VLOOKUP(BJ46,OFERTA_0,3,FALSE),BL46),1,0)</f>
        <v>1</v>
      </c>
      <c r="BS46" s="151">
        <f>IF(EXACT(VLOOKUP(BJ46,OFERTA_0,4,FALSE),BM46),1,0)</f>
        <v>1</v>
      </c>
      <c r="BT46" s="151">
        <f t="shared" si="184"/>
        <v>1</v>
      </c>
      <c r="BU46" s="151">
        <f t="shared" si="185"/>
        <v>1</v>
      </c>
      <c r="BV46" s="151">
        <f t="shared" si="186"/>
        <v>1</v>
      </c>
      <c r="BW46" s="157">
        <f t="shared" si="187"/>
        <v>27312</v>
      </c>
      <c r="BX46" s="153">
        <f t="shared" si="188"/>
        <v>0</v>
      </c>
      <c r="CA46" s="773" t="s">
        <v>481</v>
      </c>
      <c r="CB46" s="793" t="s">
        <v>482</v>
      </c>
      <c r="CC46" s="775" t="s">
        <v>478</v>
      </c>
      <c r="CD46" s="776">
        <v>12</v>
      </c>
      <c r="CE46" s="850">
        <v>11628</v>
      </c>
      <c r="CF46" s="778">
        <v>139535</v>
      </c>
      <c r="CG46" s="860">
        <v>1.8E-3</v>
      </c>
      <c r="CH46" s="88">
        <f>IF(EXACT(VLOOKUP(CA46,OFERTA_0,2,FALSE),CB46),1,0)</f>
        <v>1</v>
      </c>
      <c r="CI46" s="88">
        <f>IF(EXACT(VLOOKUP(CA46,OFERTA_0,3,FALSE),CC46),1,0)</f>
        <v>1</v>
      </c>
      <c r="CJ46" s="151">
        <f>IF(EXACT(VLOOKUP(CA46,OFERTA_0,4,FALSE),CD46),1,0)</f>
        <v>1</v>
      </c>
      <c r="CK46" s="151">
        <f t="shared" si="189"/>
        <v>1</v>
      </c>
      <c r="CL46" s="151">
        <f t="shared" si="190"/>
        <v>1</v>
      </c>
      <c r="CM46" s="151">
        <f t="shared" si="191"/>
        <v>1</v>
      </c>
      <c r="CN46" s="157">
        <f t="shared" si="192"/>
        <v>139535</v>
      </c>
      <c r="CO46" s="153">
        <f t="shared" si="193"/>
        <v>0</v>
      </c>
      <c r="CR46" s="292"/>
      <c r="CS46" s="293"/>
      <c r="CT46" s="295"/>
      <c r="CU46" s="295"/>
      <c r="CV46" s="765"/>
      <c r="CW46" s="766"/>
      <c r="CX46" s="858"/>
      <c r="CY46" s="88" t="e">
        <f t="shared" si="1156"/>
        <v>#N/A</v>
      </c>
      <c r="CZ46" s="88" t="e">
        <f t="shared" si="1157"/>
        <v>#N/A</v>
      </c>
      <c r="DA46" s="151" t="e">
        <f t="shared" si="1158"/>
        <v>#N/A</v>
      </c>
      <c r="DB46" s="151">
        <f t="shared" si="1159"/>
        <v>0</v>
      </c>
      <c r="DC46" s="151">
        <f t="shared" si="1160"/>
        <v>0</v>
      </c>
      <c r="DD46" s="151" t="e">
        <f t="shared" si="1161"/>
        <v>#N/A</v>
      </c>
      <c r="DE46" s="157">
        <f t="shared" si="868"/>
        <v>0</v>
      </c>
      <c r="DF46" s="153">
        <f t="shared" si="869"/>
        <v>0</v>
      </c>
      <c r="DI46" s="292"/>
      <c r="DJ46" s="293"/>
      <c r="DK46" s="295"/>
      <c r="DL46" s="295"/>
      <c r="DM46" s="765"/>
      <c r="DN46" s="766"/>
      <c r="DO46" s="858"/>
      <c r="DP46" s="88" t="e">
        <f t="shared" si="1162"/>
        <v>#N/A</v>
      </c>
      <c r="DQ46" s="88" t="e">
        <f t="shared" si="1163"/>
        <v>#N/A</v>
      </c>
      <c r="DR46" s="151" t="e">
        <f t="shared" si="1164"/>
        <v>#N/A</v>
      </c>
      <c r="DS46" s="151">
        <f t="shared" si="1165"/>
        <v>0</v>
      </c>
      <c r="DT46" s="151">
        <f t="shared" si="1166"/>
        <v>0</v>
      </c>
      <c r="DU46" s="151" t="e">
        <f t="shared" si="1167"/>
        <v>#N/A</v>
      </c>
      <c r="DV46" s="157">
        <f t="shared" si="876"/>
        <v>0</v>
      </c>
      <c r="DW46" s="153">
        <f t="shared" si="877"/>
        <v>0</v>
      </c>
      <c r="DZ46" s="292"/>
      <c r="EA46" s="293"/>
      <c r="EB46" s="295"/>
      <c r="EC46" s="295"/>
      <c r="ED46" s="765"/>
      <c r="EE46" s="766"/>
      <c r="EF46" s="858"/>
      <c r="EG46" s="88" t="e">
        <f t="shared" si="1168"/>
        <v>#N/A</v>
      </c>
      <c r="EH46" s="88" t="e">
        <f t="shared" si="1169"/>
        <v>#N/A</v>
      </c>
      <c r="EI46" s="151" t="e">
        <f t="shared" si="1170"/>
        <v>#N/A</v>
      </c>
      <c r="EJ46" s="151">
        <f t="shared" si="1171"/>
        <v>0</v>
      </c>
      <c r="EK46" s="151">
        <f t="shared" si="1172"/>
        <v>0</v>
      </c>
      <c r="EL46" s="151" t="e">
        <f t="shared" si="1173"/>
        <v>#N/A</v>
      </c>
      <c r="EM46" s="157">
        <f t="shared" si="884"/>
        <v>0</v>
      </c>
      <c r="EN46" s="153">
        <f t="shared" si="885"/>
        <v>0</v>
      </c>
      <c r="EQ46" s="292"/>
      <c r="ER46" s="293"/>
      <c r="ES46" s="295"/>
      <c r="ET46" s="295"/>
      <c r="EU46" s="765"/>
      <c r="EV46" s="766"/>
      <c r="EW46" s="858"/>
      <c r="EX46" s="88" t="e">
        <f t="shared" si="1174"/>
        <v>#N/A</v>
      </c>
      <c r="EY46" s="88" t="e">
        <f t="shared" si="1175"/>
        <v>#N/A</v>
      </c>
      <c r="EZ46" s="151" t="e">
        <f t="shared" si="1176"/>
        <v>#N/A</v>
      </c>
      <c r="FA46" s="151">
        <f t="shared" si="1177"/>
        <v>0</v>
      </c>
      <c r="FB46" s="151">
        <f t="shared" si="1178"/>
        <v>0</v>
      </c>
      <c r="FC46" s="151" t="e">
        <f t="shared" si="1179"/>
        <v>#N/A</v>
      </c>
      <c r="FD46" s="157">
        <f t="shared" si="892"/>
        <v>0</v>
      </c>
      <c r="FE46" s="153">
        <f t="shared" si="893"/>
        <v>0</v>
      </c>
      <c r="FH46" s="292"/>
      <c r="FI46" s="293"/>
      <c r="FJ46" s="295"/>
      <c r="FK46" s="295"/>
      <c r="FL46" s="765"/>
      <c r="FM46" s="766"/>
      <c r="FN46" s="858"/>
      <c r="FO46" s="88" t="e">
        <f t="shared" si="1180"/>
        <v>#N/A</v>
      </c>
      <c r="FP46" s="88" t="e">
        <f t="shared" si="1181"/>
        <v>#N/A</v>
      </c>
      <c r="FQ46" s="151" t="e">
        <f t="shared" si="1182"/>
        <v>#N/A</v>
      </c>
      <c r="FR46" s="151">
        <f t="shared" si="1183"/>
        <v>0</v>
      </c>
      <c r="FS46" s="151">
        <f t="shared" si="1184"/>
        <v>0</v>
      </c>
      <c r="FT46" s="151" t="e">
        <f t="shared" si="1185"/>
        <v>#N/A</v>
      </c>
      <c r="FU46" s="157">
        <f t="shared" si="900"/>
        <v>0</v>
      </c>
      <c r="FV46" s="153">
        <f t="shared" si="901"/>
        <v>0</v>
      </c>
      <c r="FY46" s="292"/>
      <c r="FZ46" s="293"/>
      <c r="GA46" s="295"/>
      <c r="GB46" s="295"/>
      <c r="GC46" s="765"/>
      <c r="GD46" s="766"/>
      <c r="GE46" s="858"/>
      <c r="GF46" s="88" t="e">
        <f t="shared" si="1186"/>
        <v>#N/A</v>
      </c>
      <c r="GG46" s="88" t="e">
        <f t="shared" si="1187"/>
        <v>#N/A</v>
      </c>
      <c r="GH46" s="151" t="e">
        <f t="shared" si="1188"/>
        <v>#N/A</v>
      </c>
      <c r="GI46" s="151">
        <f t="shared" si="1189"/>
        <v>0</v>
      </c>
      <c r="GJ46" s="151">
        <f t="shared" si="1190"/>
        <v>0</v>
      </c>
      <c r="GK46" s="151" t="e">
        <f t="shared" si="1191"/>
        <v>#N/A</v>
      </c>
      <c r="GL46" s="157">
        <f t="shared" si="908"/>
        <v>0</v>
      </c>
      <c r="GM46" s="153">
        <f t="shared" si="909"/>
        <v>0</v>
      </c>
      <c r="GP46" s="292"/>
      <c r="GQ46" s="293"/>
      <c r="GR46" s="295"/>
      <c r="GS46" s="295"/>
      <c r="GT46" s="765"/>
      <c r="GU46" s="766"/>
      <c r="GV46" s="858"/>
      <c r="GW46" s="88" t="e">
        <f t="shared" si="1192"/>
        <v>#N/A</v>
      </c>
      <c r="GX46" s="88" t="e">
        <f t="shared" si="1193"/>
        <v>#N/A</v>
      </c>
      <c r="GY46" s="151" t="e">
        <f t="shared" si="1194"/>
        <v>#N/A</v>
      </c>
      <c r="GZ46" s="151">
        <f t="shared" si="1195"/>
        <v>0</v>
      </c>
      <c r="HA46" s="151">
        <f t="shared" si="1196"/>
        <v>0</v>
      </c>
      <c r="HB46" s="151" t="e">
        <f t="shared" si="1197"/>
        <v>#N/A</v>
      </c>
      <c r="HC46" s="157">
        <f t="shared" si="916"/>
        <v>0</v>
      </c>
      <c r="HD46" s="153">
        <f t="shared" si="917"/>
        <v>0</v>
      </c>
      <c r="HG46" s="292"/>
      <c r="HH46" s="293"/>
      <c r="HI46" s="295"/>
      <c r="HJ46" s="295"/>
      <c r="HK46" s="765"/>
      <c r="HL46" s="766"/>
      <c r="HM46" s="858"/>
      <c r="HN46" s="88" t="e">
        <f t="shared" si="1198"/>
        <v>#N/A</v>
      </c>
      <c r="HO46" s="88" t="e">
        <f t="shared" si="1199"/>
        <v>#N/A</v>
      </c>
      <c r="HP46" s="151" t="e">
        <f t="shared" si="1200"/>
        <v>#N/A</v>
      </c>
      <c r="HQ46" s="151">
        <f t="shared" si="1201"/>
        <v>0</v>
      </c>
      <c r="HR46" s="151">
        <f t="shared" si="1202"/>
        <v>0</v>
      </c>
      <c r="HS46" s="151" t="e">
        <f t="shared" si="1203"/>
        <v>#N/A</v>
      </c>
      <c r="HT46" s="157">
        <f t="shared" si="924"/>
        <v>0</v>
      </c>
      <c r="HU46" s="153">
        <f t="shared" si="925"/>
        <v>0</v>
      </c>
      <c r="HX46" s="292"/>
      <c r="HY46" s="293"/>
      <c r="HZ46" s="295"/>
      <c r="IA46" s="295"/>
      <c r="IB46" s="765"/>
      <c r="IC46" s="766"/>
      <c r="ID46" s="858"/>
      <c r="IE46" s="88" t="e">
        <f t="shared" si="1204"/>
        <v>#N/A</v>
      </c>
      <c r="IF46" s="88" t="e">
        <f t="shared" si="1205"/>
        <v>#N/A</v>
      </c>
      <c r="IG46" s="151" t="e">
        <f t="shared" si="1206"/>
        <v>#N/A</v>
      </c>
      <c r="IH46" s="151">
        <f t="shared" si="1207"/>
        <v>0</v>
      </c>
      <c r="II46" s="151">
        <f t="shared" si="1208"/>
        <v>0</v>
      </c>
      <c r="IJ46" s="151" t="e">
        <f t="shared" si="1209"/>
        <v>#N/A</v>
      </c>
      <c r="IK46" s="157">
        <f t="shared" si="932"/>
        <v>0</v>
      </c>
      <c r="IL46" s="153">
        <f t="shared" si="933"/>
        <v>0</v>
      </c>
      <c r="IO46" s="292"/>
      <c r="IP46" s="293"/>
      <c r="IQ46" s="295"/>
      <c r="IR46" s="295"/>
      <c r="IS46" s="765"/>
      <c r="IT46" s="766"/>
      <c r="IU46" s="858"/>
      <c r="IV46" s="88" t="e">
        <f t="shared" si="1210"/>
        <v>#N/A</v>
      </c>
      <c r="IW46" s="88" t="e">
        <f t="shared" si="1211"/>
        <v>#N/A</v>
      </c>
      <c r="IX46" s="151" t="e">
        <f t="shared" si="1212"/>
        <v>#N/A</v>
      </c>
      <c r="IY46" s="151">
        <f t="shared" si="1213"/>
        <v>0</v>
      </c>
      <c r="IZ46" s="151">
        <f t="shared" si="1214"/>
        <v>0</v>
      </c>
      <c r="JA46" s="151" t="e">
        <f t="shared" si="1215"/>
        <v>#N/A</v>
      </c>
      <c r="JB46" s="157">
        <f t="shared" si="940"/>
        <v>0</v>
      </c>
      <c r="JC46" s="153">
        <f t="shared" si="941"/>
        <v>0</v>
      </c>
      <c r="JF46" s="292"/>
      <c r="JG46" s="293"/>
      <c r="JH46" s="295"/>
      <c r="JI46" s="295"/>
      <c r="JJ46" s="765"/>
      <c r="JK46" s="766"/>
      <c r="JL46" s="858"/>
      <c r="JM46" s="88" t="e">
        <f t="shared" si="1216"/>
        <v>#N/A</v>
      </c>
      <c r="JN46" s="88" t="e">
        <f t="shared" si="1217"/>
        <v>#N/A</v>
      </c>
      <c r="JO46" s="151" t="e">
        <f t="shared" si="1218"/>
        <v>#N/A</v>
      </c>
      <c r="JP46" s="151">
        <f t="shared" si="1219"/>
        <v>0</v>
      </c>
      <c r="JQ46" s="151">
        <f t="shared" si="1220"/>
        <v>0</v>
      </c>
      <c r="JR46" s="151" t="e">
        <f t="shared" si="1221"/>
        <v>#N/A</v>
      </c>
      <c r="JS46" s="157">
        <f t="shared" si="948"/>
        <v>0</v>
      </c>
      <c r="JT46" s="153">
        <f t="shared" si="949"/>
        <v>0</v>
      </c>
      <c r="JW46" s="292"/>
      <c r="JX46" s="293"/>
      <c r="JY46" s="295"/>
      <c r="JZ46" s="295"/>
      <c r="KA46" s="765"/>
      <c r="KB46" s="766"/>
      <c r="KC46" s="858"/>
      <c r="KD46" s="88" t="e">
        <f t="shared" si="1222"/>
        <v>#N/A</v>
      </c>
      <c r="KE46" s="88" t="e">
        <f t="shared" si="1223"/>
        <v>#N/A</v>
      </c>
      <c r="KF46" s="151" t="e">
        <f t="shared" si="1224"/>
        <v>#N/A</v>
      </c>
      <c r="KG46" s="151">
        <f t="shared" si="1225"/>
        <v>0</v>
      </c>
      <c r="KH46" s="151">
        <f t="shared" si="1226"/>
        <v>0</v>
      </c>
      <c r="KI46" s="151" t="e">
        <f t="shared" si="1227"/>
        <v>#N/A</v>
      </c>
      <c r="KJ46" s="157">
        <f t="shared" si="956"/>
        <v>0</v>
      </c>
      <c r="KK46" s="153">
        <f t="shared" si="957"/>
        <v>0</v>
      </c>
      <c r="KN46" s="292"/>
      <c r="KO46" s="293"/>
      <c r="KP46" s="295"/>
      <c r="KQ46" s="295"/>
      <c r="KR46" s="765"/>
      <c r="KS46" s="766"/>
      <c r="KT46" s="858"/>
      <c r="KU46" s="88" t="e">
        <f t="shared" si="1228"/>
        <v>#N/A</v>
      </c>
      <c r="KV46" s="88" t="e">
        <f t="shared" si="1229"/>
        <v>#N/A</v>
      </c>
      <c r="KW46" s="151" t="e">
        <f t="shared" si="1230"/>
        <v>#N/A</v>
      </c>
      <c r="KX46" s="151">
        <f t="shared" si="1231"/>
        <v>0</v>
      </c>
      <c r="KY46" s="151">
        <f t="shared" si="1232"/>
        <v>0</v>
      </c>
      <c r="KZ46" s="151" t="e">
        <f t="shared" si="1233"/>
        <v>#N/A</v>
      </c>
      <c r="LA46" s="157">
        <f t="shared" si="964"/>
        <v>0</v>
      </c>
      <c r="LB46" s="153">
        <f t="shared" si="965"/>
        <v>0</v>
      </c>
      <c r="LE46" s="292"/>
      <c r="LF46" s="293"/>
      <c r="LG46" s="295"/>
      <c r="LH46" s="295"/>
      <c r="LI46" s="765"/>
      <c r="LJ46" s="766"/>
      <c r="LK46" s="858"/>
      <c r="LL46" s="88" t="e">
        <f t="shared" si="1234"/>
        <v>#N/A</v>
      </c>
      <c r="LM46" s="88" t="e">
        <f t="shared" si="1235"/>
        <v>#N/A</v>
      </c>
      <c r="LN46" s="151" t="e">
        <f t="shared" si="1236"/>
        <v>#N/A</v>
      </c>
      <c r="LO46" s="151">
        <f t="shared" si="1237"/>
        <v>0</v>
      </c>
      <c r="LP46" s="151">
        <f t="shared" si="1238"/>
        <v>0</v>
      </c>
      <c r="LQ46" s="151" t="e">
        <f t="shared" si="1239"/>
        <v>#N/A</v>
      </c>
      <c r="LR46" s="157">
        <f t="shared" si="972"/>
        <v>0</v>
      </c>
      <c r="LS46" s="153">
        <f t="shared" si="973"/>
        <v>0</v>
      </c>
      <c r="LV46" s="292"/>
      <c r="LW46" s="293"/>
      <c r="LX46" s="295"/>
      <c r="LY46" s="295"/>
      <c r="LZ46" s="765"/>
      <c r="MA46" s="766"/>
      <c r="MB46" s="858"/>
      <c r="MC46" s="88" t="e">
        <f t="shared" si="1240"/>
        <v>#N/A</v>
      </c>
      <c r="MD46" s="88" t="e">
        <f t="shared" si="1241"/>
        <v>#N/A</v>
      </c>
      <c r="ME46" s="151" t="e">
        <f t="shared" si="1242"/>
        <v>#N/A</v>
      </c>
      <c r="MF46" s="151">
        <f t="shared" si="1243"/>
        <v>0</v>
      </c>
      <c r="MG46" s="151">
        <f t="shared" si="1244"/>
        <v>0</v>
      </c>
      <c r="MH46" s="151" t="e">
        <f t="shared" si="1245"/>
        <v>#N/A</v>
      </c>
      <c r="MI46" s="157">
        <f t="shared" si="980"/>
        <v>0</v>
      </c>
      <c r="MJ46" s="153">
        <f t="shared" si="981"/>
        <v>0</v>
      </c>
      <c r="MM46" s="846"/>
      <c r="MN46" s="804"/>
      <c r="MO46" s="861"/>
      <c r="MP46" s="806"/>
      <c r="MQ46" s="828"/>
      <c r="MR46" s="784"/>
      <c r="MS46" s="784"/>
      <c r="MT46" s="88" t="e">
        <f t="shared" si="982"/>
        <v>#N/A</v>
      </c>
      <c r="MU46" s="88" t="e">
        <f t="shared" si="983"/>
        <v>#N/A</v>
      </c>
      <c r="MV46" s="151" t="e">
        <f t="shared" si="984"/>
        <v>#N/A</v>
      </c>
      <c r="MW46" s="151">
        <f t="shared" si="985"/>
        <v>0</v>
      </c>
      <c r="MX46" s="151">
        <f t="shared" si="986"/>
        <v>0</v>
      </c>
      <c r="MY46" s="151" t="e">
        <f t="shared" si="987"/>
        <v>#N/A</v>
      </c>
      <c r="MZ46" s="157">
        <f t="shared" si="988"/>
        <v>0</v>
      </c>
      <c r="NA46" s="153">
        <f t="shared" si="989"/>
        <v>0</v>
      </c>
      <c r="ND46" s="846"/>
      <c r="NE46" s="804"/>
      <c r="NF46" s="861"/>
      <c r="NG46" s="806"/>
      <c r="NH46" s="828"/>
      <c r="NI46" s="784"/>
      <c r="NJ46" s="784"/>
      <c r="NK46" s="88" t="e">
        <f t="shared" si="990"/>
        <v>#N/A</v>
      </c>
      <c r="NL46" s="88" t="e">
        <f t="shared" si="991"/>
        <v>#N/A</v>
      </c>
      <c r="NM46" s="151" t="e">
        <f t="shared" si="992"/>
        <v>#N/A</v>
      </c>
      <c r="NN46" s="151">
        <f t="shared" si="993"/>
        <v>0</v>
      </c>
      <c r="NO46" s="151">
        <f t="shared" si="994"/>
        <v>0</v>
      </c>
      <c r="NP46" s="151" t="e">
        <f t="shared" si="995"/>
        <v>#N/A</v>
      </c>
      <c r="NQ46" s="157">
        <f t="shared" si="996"/>
        <v>0</v>
      </c>
      <c r="NR46" s="153">
        <f t="shared" si="997"/>
        <v>0</v>
      </c>
      <c r="NU46" s="846"/>
      <c r="NV46" s="804"/>
      <c r="NW46" s="861"/>
      <c r="NX46" s="806"/>
      <c r="NY46" s="828"/>
      <c r="NZ46" s="784"/>
      <c r="OA46" s="784"/>
      <c r="OB46" s="88" t="e">
        <f t="shared" si="998"/>
        <v>#N/A</v>
      </c>
      <c r="OC46" s="88" t="e">
        <f t="shared" si="999"/>
        <v>#N/A</v>
      </c>
      <c r="OD46" s="151" t="e">
        <f t="shared" si="1000"/>
        <v>#N/A</v>
      </c>
      <c r="OE46" s="151">
        <f t="shared" si="1001"/>
        <v>0</v>
      </c>
      <c r="OF46" s="151">
        <f t="shared" si="1002"/>
        <v>0</v>
      </c>
      <c r="OG46" s="151" t="e">
        <f t="shared" si="1003"/>
        <v>#N/A</v>
      </c>
      <c r="OH46" s="157">
        <f t="shared" si="1004"/>
        <v>0</v>
      </c>
      <c r="OI46" s="153">
        <f t="shared" si="1005"/>
        <v>0</v>
      </c>
      <c r="OL46" s="846"/>
      <c r="OM46" s="804"/>
      <c r="ON46" s="861"/>
      <c r="OO46" s="806"/>
      <c r="OP46" s="828"/>
      <c r="OQ46" s="784"/>
      <c r="OR46" s="784"/>
      <c r="OS46" s="88" t="e">
        <f t="shared" si="1006"/>
        <v>#N/A</v>
      </c>
      <c r="OT46" s="88" t="e">
        <f t="shared" si="1007"/>
        <v>#N/A</v>
      </c>
      <c r="OU46" s="151" t="e">
        <f t="shared" si="1008"/>
        <v>#N/A</v>
      </c>
      <c r="OV46" s="151">
        <f t="shared" si="1009"/>
        <v>0</v>
      </c>
      <c r="OW46" s="151">
        <f t="shared" si="1010"/>
        <v>0</v>
      </c>
      <c r="OX46" s="151" t="e">
        <f t="shared" si="1011"/>
        <v>#N/A</v>
      </c>
      <c r="OY46" s="157">
        <f t="shared" si="1012"/>
        <v>0</v>
      </c>
      <c r="OZ46" s="153">
        <f t="shared" si="1013"/>
        <v>0</v>
      </c>
      <c r="PC46" s="846"/>
      <c r="PD46" s="804"/>
      <c r="PE46" s="861"/>
      <c r="PF46" s="806"/>
      <c r="PG46" s="828"/>
      <c r="PH46" s="784"/>
      <c r="PI46" s="784"/>
      <c r="PJ46" s="88" t="e">
        <f t="shared" si="1014"/>
        <v>#N/A</v>
      </c>
      <c r="PK46" s="88" t="e">
        <f t="shared" si="1015"/>
        <v>#N/A</v>
      </c>
      <c r="PL46" s="151" t="e">
        <f t="shared" si="1016"/>
        <v>#N/A</v>
      </c>
      <c r="PM46" s="151">
        <f t="shared" si="1017"/>
        <v>0</v>
      </c>
      <c r="PN46" s="151">
        <f t="shared" si="1018"/>
        <v>0</v>
      </c>
      <c r="PO46" s="151" t="e">
        <f t="shared" si="1019"/>
        <v>#N/A</v>
      </c>
      <c r="PP46" s="157">
        <f t="shared" si="1020"/>
        <v>0</v>
      </c>
      <c r="PQ46" s="153">
        <f t="shared" si="1021"/>
        <v>0</v>
      </c>
      <c r="PT46" s="846"/>
      <c r="PU46" s="804"/>
      <c r="PV46" s="861"/>
      <c r="PW46" s="806"/>
      <c r="PX46" s="828"/>
      <c r="PY46" s="784"/>
      <c r="PZ46" s="784"/>
      <c r="QA46" s="88" t="e">
        <f t="shared" si="1022"/>
        <v>#N/A</v>
      </c>
      <c r="QB46" s="88" t="e">
        <f t="shared" si="1023"/>
        <v>#N/A</v>
      </c>
      <c r="QC46" s="151" t="e">
        <f t="shared" si="1024"/>
        <v>#N/A</v>
      </c>
      <c r="QD46" s="151">
        <f t="shared" si="1025"/>
        <v>0</v>
      </c>
      <c r="QE46" s="151">
        <f t="shared" si="1026"/>
        <v>0</v>
      </c>
      <c r="QF46" s="151" t="e">
        <f t="shared" si="1027"/>
        <v>#N/A</v>
      </c>
      <c r="QG46" s="157">
        <f t="shared" si="1028"/>
        <v>0</v>
      </c>
      <c r="QH46" s="153">
        <f t="shared" si="1029"/>
        <v>0</v>
      </c>
      <c r="QK46" s="846"/>
      <c r="QL46" s="804"/>
      <c r="QM46" s="861"/>
      <c r="QN46" s="806"/>
      <c r="QO46" s="828"/>
      <c r="QP46" s="784"/>
      <c r="QQ46" s="784"/>
      <c r="QR46" s="88" t="e">
        <f t="shared" si="1030"/>
        <v>#N/A</v>
      </c>
      <c r="QS46" s="88" t="e">
        <f t="shared" si="1031"/>
        <v>#N/A</v>
      </c>
      <c r="QT46" s="151" t="e">
        <f t="shared" si="1032"/>
        <v>#N/A</v>
      </c>
      <c r="QU46" s="151">
        <f t="shared" si="1033"/>
        <v>0</v>
      </c>
      <c r="QV46" s="151">
        <f t="shared" si="1034"/>
        <v>0</v>
      </c>
      <c r="QW46" s="151" t="e">
        <f t="shared" si="1035"/>
        <v>#N/A</v>
      </c>
      <c r="QX46" s="157">
        <f t="shared" si="1036"/>
        <v>0</v>
      </c>
      <c r="QY46" s="153">
        <f t="shared" si="1037"/>
        <v>0</v>
      </c>
      <c r="RB46" s="846"/>
      <c r="RC46" s="804"/>
      <c r="RD46" s="861"/>
      <c r="RE46" s="806"/>
      <c r="RF46" s="828"/>
      <c r="RG46" s="784"/>
      <c r="RH46" s="784"/>
      <c r="RI46" s="88" t="e">
        <f t="shared" si="1038"/>
        <v>#N/A</v>
      </c>
      <c r="RJ46" s="88" t="e">
        <f t="shared" si="1039"/>
        <v>#N/A</v>
      </c>
      <c r="RK46" s="151" t="e">
        <f t="shared" si="1040"/>
        <v>#N/A</v>
      </c>
      <c r="RL46" s="151">
        <f t="shared" si="1041"/>
        <v>0</v>
      </c>
      <c r="RM46" s="151">
        <f t="shared" si="1042"/>
        <v>0</v>
      </c>
      <c r="RN46" s="151" t="e">
        <f t="shared" si="1043"/>
        <v>#N/A</v>
      </c>
      <c r="RO46" s="157">
        <f t="shared" si="1044"/>
        <v>0</v>
      </c>
      <c r="RP46" s="153">
        <f t="shared" si="1045"/>
        <v>0</v>
      </c>
      <c r="RS46" s="846"/>
      <c r="RT46" s="804"/>
      <c r="RU46" s="861"/>
      <c r="RV46" s="806"/>
      <c r="RW46" s="828"/>
      <c r="RX46" s="784"/>
      <c r="RY46" s="784"/>
      <c r="RZ46" s="88" t="e">
        <f t="shared" si="1046"/>
        <v>#N/A</v>
      </c>
      <c r="SA46" s="88" t="e">
        <f t="shared" si="1047"/>
        <v>#N/A</v>
      </c>
      <c r="SB46" s="151" t="e">
        <f t="shared" si="1048"/>
        <v>#N/A</v>
      </c>
      <c r="SC46" s="151">
        <f t="shared" si="1049"/>
        <v>0</v>
      </c>
      <c r="SD46" s="151">
        <f t="shared" si="1050"/>
        <v>0</v>
      </c>
      <c r="SE46" s="151" t="e">
        <f t="shared" si="1051"/>
        <v>#N/A</v>
      </c>
      <c r="SF46" s="157">
        <f t="shared" si="1052"/>
        <v>0</v>
      </c>
      <c r="SG46" s="153">
        <f t="shared" si="1053"/>
        <v>0</v>
      </c>
      <c r="SJ46" s="846"/>
      <c r="SK46" s="804"/>
      <c r="SL46" s="861"/>
      <c r="SM46" s="806"/>
      <c r="SN46" s="828"/>
      <c r="SO46" s="784"/>
      <c r="SP46" s="784"/>
      <c r="SQ46" s="88" t="e">
        <f t="shared" si="1054"/>
        <v>#N/A</v>
      </c>
      <c r="SR46" s="88" t="e">
        <f t="shared" si="1055"/>
        <v>#N/A</v>
      </c>
      <c r="SS46" s="151" t="e">
        <f t="shared" si="1056"/>
        <v>#N/A</v>
      </c>
      <c r="ST46" s="151">
        <f t="shared" si="1057"/>
        <v>0</v>
      </c>
      <c r="SU46" s="151">
        <f t="shared" si="1058"/>
        <v>0</v>
      </c>
      <c r="SV46" s="151" t="e">
        <f t="shared" si="1059"/>
        <v>#N/A</v>
      </c>
      <c r="SW46" s="157">
        <f t="shared" si="1060"/>
        <v>0</v>
      </c>
      <c r="SX46" s="153">
        <f t="shared" si="1061"/>
        <v>0</v>
      </c>
    </row>
    <row r="47" spans="2:518" ht="24" thickTop="1" thickBot="1">
      <c r="B47" s="292" t="s">
        <v>299</v>
      </c>
      <c r="C47" s="293" t="s">
        <v>333</v>
      </c>
      <c r="D47" s="295" t="s">
        <v>336</v>
      </c>
      <c r="E47" s="295">
        <v>9</v>
      </c>
      <c r="F47" s="765">
        <v>0</v>
      </c>
      <c r="G47" s="766">
        <v>0</v>
      </c>
      <c r="H47" s="862"/>
      <c r="K47" s="292" t="s">
        <v>299</v>
      </c>
      <c r="L47" s="293" t="s">
        <v>333</v>
      </c>
      <c r="M47" s="295" t="s">
        <v>336</v>
      </c>
      <c r="N47" s="295">
        <v>9</v>
      </c>
      <c r="O47" s="765">
        <v>8000</v>
      </c>
      <c r="P47" s="766">
        <f t="shared" si="1152"/>
        <v>72000</v>
      </c>
      <c r="Q47" s="862"/>
      <c r="R47" s="88">
        <f>IF(EXACT(VLOOKUP(K47,OFERTA_0,2,FALSE),L47),1,0)</f>
        <v>1</v>
      </c>
      <c r="S47" s="88">
        <f>IF(EXACT(VLOOKUP(K47,OFERTA_0,3,FALSE),M47),1,0)</f>
        <v>1</v>
      </c>
      <c r="T47" s="151">
        <f>IF(EXACT(VLOOKUP(K47,OFERTA_0,4,FALSE),N47),1,0)</f>
        <v>1</v>
      </c>
      <c r="U47" s="151">
        <f t="shared" si="169"/>
        <v>1</v>
      </c>
      <c r="V47" s="151">
        <f t="shared" si="170"/>
        <v>1</v>
      </c>
      <c r="W47" s="151">
        <f t="shared" si="171"/>
        <v>1</v>
      </c>
      <c r="X47" s="157">
        <f t="shared" si="172"/>
        <v>72000</v>
      </c>
      <c r="Y47" s="153">
        <f t="shared" si="173"/>
        <v>0</v>
      </c>
      <c r="Z47" s="101"/>
      <c r="AA47" s="101"/>
      <c r="AB47" s="859" t="s">
        <v>299</v>
      </c>
      <c r="AC47" s="787" t="s">
        <v>333</v>
      </c>
      <c r="AD47" s="788" t="s">
        <v>336</v>
      </c>
      <c r="AE47" s="788">
        <v>9</v>
      </c>
      <c r="AF47" s="789">
        <v>4860.8</v>
      </c>
      <c r="AG47" s="790">
        <f t="shared" si="1153"/>
        <v>43747.200000000004</v>
      </c>
      <c r="AH47" s="862"/>
      <c r="AI47" s="88">
        <f>IF(EXACT(VLOOKUP(AB47,OFERTA_0,2,FALSE),AC47),1,0)</f>
        <v>1</v>
      </c>
      <c r="AJ47" s="88">
        <f>IF(EXACT(VLOOKUP(AB47,OFERTA_0,3,FALSE),AD47),1,0)</f>
        <v>1</v>
      </c>
      <c r="AK47" s="151">
        <f>IF(EXACT(VLOOKUP(AB47,OFERTA_0,4,FALSE),AE47),1,0)</f>
        <v>1</v>
      </c>
      <c r="AL47" s="151">
        <f t="shared" si="174"/>
        <v>1</v>
      </c>
      <c r="AM47" s="151">
        <f t="shared" si="175"/>
        <v>1</v>
      </c>
      <c r="AN47" s="151">
        <f t="shared" si="176"/>
        <v>1</v>
      </c>
      <c r="AO47" s="157">
        <f t="shared" si="177"/>
        <v>43747</v>
      </c>
      <c r="AP47" s="153">
        <f t="shared" si="178"/>
        <v>0.20000000000436557</v>
      </c>
      <c r="AQ47" s="101"/>
      <c r="AR47" s="101"/>
      <c r="AS47" s="292" t="s">
        <v>299</v>
      </c>
      <c r="AT47" s="293" t="s">
        <v>333</v>
      </c>
      <c r="AU47" s="295" t="s">
        <v>336</v>
      </c>
      <c r="AV47" s="295">
        <v>9</v>
      </c>
      <c r="AW47" s="765">
        <v>9660</v>
      </c>
      <c r="AX47" s="766">
        <f t="shared" si="1154"/>
        <v>86940</v>
      </c>
      <c r="AY47" s="862"/>
      <c r="AZ47" s="88">
        <f>IF(EXACT(VLOOKUP(AS47,OFERTA_0,2,FALSE),AT47),1,0)</f>
        <v>1</v>
      </c>
      <c r="BA47" s="88">
        <f>IF(EXACT(VLOOKUP(AS47,OFERTA_0,3,FALSE),AU47),1,0)</f>
        <v>1</v>
      </c>
      <c r="BB47" s="151">
        <f>IF(EXACT(VLOOKUP(AS47,OFERTA_0,4,FALSE),AV47),1,0)</f>
        <v>1</v>
      </c>
      <c r="BC47" s="151">
        <f t="shared" si="179"/>
        <v>1</v>
      </c>
      <c r="BD47" s="151">
        <f t="shared" si="180"/>
        <v>1</v>
      </c>
      <c r="BE47" s="151">
        <f t="shared" si="181"/>
        <v>1</v>
      </c>
      <c r="BF47" s="157">
        <f t="shared" si="182"/>
        <v>86940</v>
      </c>
      <c r="BG47" s="153">
        <f t="shared" si="183"/>
        <v>0</v>
      </c>
      <c r="BJ47" s="292" t="s">
        <v>299</v>
      </c>
      <c r="BK47" s="293" t="s">
        <v>333</v>
      </c>
      <c r="BL47" s="295" t="s">
        <v>336</v>
      </c>
      <c r="BM47" s="295">
        <v>9</v>
      </c>
      <c r="BN47" s="765">
        <v>3414</v>
      </c>
      <c r="BO47" s="766">
        <f t="shared" si="1155"/>
        <v>30726</v>
      </c>
      <c r="BP47" s="862"/>
      <c r="BQ47" s="88">
        <f>IF(EXACT(VLOOKUP(BJ47,OFERTA_0,2,FALSE),BK47),1,0)</f>
        <v>1</v>
      </c>
      <c r="BR47" s="88">
        <f>IF(EXACT(VLOOKUP(BJ47,OFERTA_0,3,FALSE),BL47),1,0)</f>
        <v>1</v>
      </c>
      <c r="BS47" s="151">
        <f>IF(EXACT(VLOOKUP(BJ47,OFERTA_0,4,FALSE),BM47),1,0)</f>
        <v>1</v>
      </c>
      <c r="BT47" s="151">
        <f t="shared" si="184"/>
        <v>1</v>
      </c>
      <c r="BU47" s="151">
        <f t="shared" si="185"/>
        <v>1</v>
      </c>
      <c r="BV47" s="151">
        <f t="shared" si="186"/>
        <v>1</v>
      </c>
      <c r="BW47" s="157">
        <f t="shared" si="187"/>
        <v>30726</v>
      </c>
      <c r="BX47" s="153">
        <f t="shared" si="188"/>
        <v>0</v>
      </c>
      <c r="CA47" s="773" t="s">
        <v>483</v>
      </c>
      <c r="CB47" s="774" t="s">
        <v>484</v>
      </c>
      <c r="CC47" s="775" t="s">
        <v>478</v>
      </c>
      <c r="CD47" s="776">
        <v>8</v>
      </c>
      <c r="CE47" s="850">
        <v>6076</v>
      </c>
      <c r="CF47" s="778">
        <v>48605</v>
      </c>
      <c r="CG47" s="863"/>
      <c r="CH47" s="88">
        <f>IF(EXACT(VLOOKUP(CA47,OFERTA_0,2,FALSE),CB47),1,0)</f>
        <v>0</v>
      </c>
      <c r="CI47" s="88">
        <f>IF(EXACT(VLOOKUP(CA47,OFERTA_0,3,FALSE),CC47),1,0)</f>
        <v>1</v>
      </c>
      <c r="CJ47" s="151">
        <f>IF(EXACT(VLOOKUP(CA47,OFERTA_0,4,FALSE),CD47),1,0)</f>
        <v>1</v>
      </c>
      <c r="CK47" s="151">
        <f t="shared" si="189"/>
        <v>1</v>
      </c>
      <c r="CL47" s="151">
        <f t="shared" si="190"/>
        <v>1</v>
      </c>
      <c r="CM47" s="151">
        <f t="shared" si="191"/>
        <v>0</v>
      </c>
      <c r="CN47" s="157">
        <f t="shared" si="192"/>
        <v>48605</v>
      </c>
      <c r="CO47" s="153">
        <f t="shared" si="193"/>
        <v>0</v>
      </c>
      <c r="CR47" s="292"/>
      <c r="CS47" s="293"/>
      <c r="CT47" s="295"/>
      <c r="CU47" s="295"/>
      <c r="CV47" s="765"/>
      <c r="CW47" s="766"/>
      <c r="CX47" s="862"/>
      <c r="CY47" s="88" t="e">
        <f t="shared" si="1156"/>
        <v>#N/A</v>
      </c>
      <c r="CZ47" s="88" t="e">
        <f t="shared" si="1157"/>
        <v>#N/A</v>
      </c>
      <c r="DA47" s="151" t="e">
        <f t="shared" si="1158"/>
        <v>#N/A</v>
      </c>
      <c r="DB47" s="151">
        <f t="shared" si="1159"/>
        <v>0</v>
      </c>
      <c r="DC47" s="151">
        <f t="shared" si="1160"/>
        <v>0</v>
      </c>
      <c r="DD47" s="151" t="e">
        <f t="shared" si="1161"/>
        <v>#N/A</v>
      </c>
      <c r="DE47" s="157">
        <f t="shared" si="868"/>
        <v>0</v>
      </c>
      <c r="DF47" s="153">
        <f t="shared" si="869"/>
        <v>0</v>
      </c>
      <c r="DI47" s="292"/>
      <c r="DJ47" s="293"/>
      <c r="DK47" s="295"/>
      <c r="DL47" s="295"/>
      <c r="DM47" s="765"/>
      <c r="DN47" s="766"/>
      <c r="DO47" s="862"/>
      <c r="DP47" s="88" t="e">
        <f t="shared" si="1162"/>
        <v>#N/A</v>
      </c>
      <c r="DQ47" s="88" t="e">
        <f t="shared" si="1163"/>
        <v>#N/A</v>
      </c>
      <c r="DR47" s="151" t="e">
        <f t="shared" si="1164"/>
        <v>#N/A</v>
      </c>
      <c r="DS47" s="151">
        <f t="shared" si="1165"/>
        <v>0</v>
      </c>
      <c r="DT47" s="151">
        <f t="shared" si="1166"/>
        <v>0</v>
      </c>
      <c r="DU47" s="151" t="e">
        <f t="shared" si="1167"/>
        <v>#N/A</v>
      </c>
      <c r="DV47" s="157">
        <f t="shared" si="876"/>
        <v>0</v>
      </c>
      <c r="DW47" s="153">
        <f t="shared" si="877"/>
        <v>0</v>
      </c>
      <c r="DZ47" s="292"/>
      <c r="EA47" s="293"/>
      <c r="EB47" s="295"/>
      <c r="EC47" s="295"/>
      <c r="ED47" s="765"/>
      <c r="EE47" s="766"/>
      <c r="EF47" s="862"/>
      <c r="EG47" s="88" t="e">
        <f t="shared" si="1168"/>
        <v>#N/A</v>
      </c>
      <c r="EH47" s="88" t="e">
        <f t="shared" si="1169"/>
        <v>#N/A</v>
      </c>
      <c r="EI47" s="151" t="e">
        <f t="shared" si="1170"/>
        <v>#N/A</v>
      </c>
      <c r="EJ47" s="151">
        <f t="shared" si="1171"/>
        <v>0</v>
      </c>
      <c r="EK47" s="151">
        <f t="shared" si="1172"/>
        <v>0</v>
      </c>
      <c r="EL47" s="151" t="e">
        <f t="shared" si="1173"/>
        <v>#N/A</v>
      </c>
      <c r="EM47" s="157">
        <f t="shared" si="884"/>
        <v>0</v>
      </c>
      <c r="EN47" s="153">
        <f t="shared" si="885"/>
        <v>0</v>
      </c>
      <c r="EQ47" s="292"/>
      <c r="ER47" s="293"/>
      <c r="ES47" s="295"/>
      <c r="ET47" s="295"/>
      <c r="EU47" s="765"/>
      <c r="EV47" s="766"/>
      <c r="EW47" s="862"/>
      <c r="EX47" s="88" t="e">
        <f t="shared" si="1174"/>
        <v>#N/A</v>
      </c>
      <c r="EY47" s="88" t="e">
        <f t="shared" si="1175"/>
        <v>#N/A</v>
      </c>
      <c r="EZ47" s="151" t="e">
        <f t="shared" si="1176"/>
        <v>#N/A</v>
      </c>
      <c r="FA47" s="151">
        <f t="shared" si="1177"/>
        <v>0</v>
      </c>
      <c r="FB47" s="151">
        <f t="shared" si="1178"/>
        <v>0</v>
      </c>
      <c r="FC47" s="151" t="e">
        <f t="shared" si="1179"/>
        <v>#N/A</v>
      </c>
      <c r="FD47" s="157">
        <f t="shared" si="892"/>
        <v>0</v>
      </c>
      <c r="FE47" s="153">
        <f t="shared" si="893"/>
        <v>0</v>
      </c>
      <c r="FH47" s="292"/>
      <c r="FI47" s="293"/>
      <c r="FJ47" s="295"/>
      <c r="FK47" s="295"/>
      <c r="FL47" s="765"/>
      <c r="FM47" s="766"/>
      <c r="FN47" s="862"/>
      <c r="FO47" s="88" t="e">
        <f t="shared" si="1180"/>
        <v>#N/A</v>
      </c>
      <c r="FP47" s="88" t="e">
        <f t="shared" si="1181"/>
        <v>#N/A</v>
      </c>
      <c r="FQ47" s="151" t="e">
        <f t="shared" si="1182"/>
        <v>#N/A</v>
      </c>
      <c r="FR47" s="151">
        <f t="shared" si="1183"/>
        <v>0</v>
      </c>
      <c r="FS47" s="151">
        <f t="shared" si="1184"/>
        <v>0</v>
      </c>
      <c r="FT47" s="151" t="e">
        <f t="shared" si="1185"/>
        <v>#N/A</v>
      </c>
      <c r="FU47" s="157">
        <f t="shared" si="900"/>
        <v>0</v>
      </c>
      <c r="FV47" s="153">
        <f t="shared" si="901"/>
        <v>0</v>
      </c>
      <c r="FY47" s="292"/>
      <c r="FZ47" s="293"/>
      <c r="GA47" s="295"/>
      <c r="GB47" s="295"/>
      <c r="GC47" s="765"/>
      <c r="GD47" s="766"/>
      <c r="GE47" s="862"/>
      <c r="GF47" s="88" t="e">
        <f t="shared" si="1186"/>
        <v>#N/A</v>
      </c>
      <c r="GG47" s="88" t="e">
        <f t="shared" si="1187"/>
        <v>#N/A</v>
      </c>
      <c r="GH47" s="151" t="e">
        <f t="shared" si="1188"/>
        <v>#N/A</v>
      </c>
      <c r="GI47" s="151">
        <f t="shared" si="1189"/>
        <v>0</v>
      </c>
      <c r="GJ47" s="151">
        <f t="shared" si="1190"/>
        <v>0</v>
      </c>
      <c r="GK47" s="151" t="e">
        <f t="shared" si="1191"/>
        <v>#N/A</v>
      </c>
      <c r="GL47" s="157">
        <f t="shared" si="908"/>
        <v>0</v>
      </c>
      <c r="GM47" s="153">
        <f t="shared" si="909"/>
        <v>0</v>
      </c>
      <c r="GP47" s="292"/>
      <c r="GQ47" s="293"/>
      <c r="GR47" s="295"/>
      <c r="GS47" s="295"/>
      <c r="GT47" s="765"/>
      <c r="GU47" s="766"/>
      <c r="GV47" s="862"/>
      <c r="GW47" s="88" t="e">
        <f t="shared" si="1192"/>
        <v>#N/A</v>
      </c>
      <c r="GX47" s="88" t="e">
        <f t="shared" si="1193"/>
        <v>#N/A</v>
      </c>
      <c r="GY47" s="151" t="e">
        <f t="shared" si="1194"/>
        <v>#N/A</v>
      </c>
      <c r="GZ47" s="151">
        <f t="shared" si="1195"/>
        <v>0</v>
      </c>
      <c r="HA47" s="151">
        <f t="shared" si="1196"/>
        <v>0</v>
      </c>
      <c r="HB47" s="151" t="e">
        <f t="shared" si="1197"/>
        <v>#N/A</v>
      </c>
      <c r="HC47" s="157">
        <f t="shared" si="916"/>
        <v>0</v>
      </c>
      <c r="HD47" s="153">
        <f t="shared" si="917"/>
        <v>0</v>
      </c>
      <c r="HG47" s="292"/>
      <c r="HH47" s="293"/>
      <c r="HI47" s="295"/>
      <c r="HJ47" s="295"/>
      <c r="HK47" s="765"/>
      <c r="HL47" s="766"/>
      <c r="HM47" s="862"/>
      <c r="HN47" s="88" t="e">
        <f t="shared" si="1198"/>
        <v>#N/A</v>
      </c>
      <c r="HO47" s="88" t="e">
        <f t="shared" si="1199"/>
        <v>#N/A</v>
      </c>
      <c r="HP47" s="151" t="e">
        <f t="shared" si="1200"/>
        <v>#N/A</v>
      </c>
      <c r="HQ47" s="151">
        <f t="shared" si="1201"/>
        <v>0</v>
      </c>
      <c r="HR47" s="151">
        <f t="shared" si="1202"/>
        <v>0</v>
      </c>
      <c r="HS47" s="151" t="e">
        <f t="shared" si="1203"/>
        <v>#N/A</v>
      </c>
      <c r="HT47" s="157">
        <f t="shared" si="924"/>
        <v>0</v>
      </c>
      <c r="HU47" s="153">
        <f t="shared" si="925"/>
        <v>0</v>
      </c>
      <c r="HX47" s="292"/>
      <c r="HY47" s="293"/>
      <c r="HZ47" s="295"/>
      <c r="IA47" s="295"/>
      <c r="IB47" s="765"/>
      <c r="IC47" s="766"/>
      <c r="ID47" s="862"/>
      <c r="IE47" s="88" t="e">
        <f t="shared" si="1204"/>
        <v>#N/A</v>
      </c>
      <c r="IF47" s="88" t="e">
        <f t="shared" si="1205"/>
        <v>#N/A</v>
      </c>
      <c r="IG47" s="151" t="e">
        <f t="shared" si="1206"/>
        <v>#N/A</v>
      </c>
      <c r="IH47" s="151">
        <f t="shared" si="1207"/>
        <v>0</v>
      </c>
      <c r="II47" s="151">
        <f t="shared" si="1208"/>
        <v>0</v>
      </c>
      <c r="IJ47" s="151" t="e">
        <f t="shared" si="1209"/>
        <v>#N/A</v>
      </c>
      <c r="IK47" s="157">
        <f t="shared" si="932"/>
        <v>0</v>
      </c>
      <c r="IL47" s="153">
        <f t="shared" si="933"/>
        <v>0</v>
      </c>
      <c r="IO47" s="292"/>
      <c r="IP47" s="293"/>
      <c r="IQ47" s="295"/>
      <c r="IR47" s="295"/>
      <c r="IS47" s="765"/>
      <c r="IT47" s="766"/>
      <c r="IU47" s="862"/>
      <c r="IV47" s="88" t="e">
        <f t="shared" si="1210"/>
        <v>#N/A</v>
      </c>
      <c r="IW47" s="88" t="e">
        <f t="shared" si="1211"/>
        <v>#N/A</v>
      </c>
      <c r="IX47" s="151" t="e">
        <f t="shared" si="1212"/>
        <v>#N/A</v>
      </c>
      <c r="IY47" s="151">
        <f t="shared" si="1213"/>
        <v>0</v>
      </c>
      <c r="IZ47" s="151">
        <f t="shared" si="1214"/>
        <v>0</v>
      </c>
      <c r="JA47" s="151" t="e">
        <f t="shared" si="1215"/>
        <v>#N/A</v>
      </c>
      <c r="JB47" s="157">
        <f t="shared" si="940"/>
        <v>0</v>
      </c>
      <c r="JC47" s="153">
        <f t="shared" si="941"/>
        <v>0</v>
      </c>
      <c r="JF47" s="292"/>
      <c r="JG47" s="293"/>
      <c r="JH47" s="295"/>
      <c r="JI47" s="295"/>
      <c r="JJ47" s="765"/>
      <c r="JK47" s="766"/>
      <c r="JL47" s="862"/>
      <c r="JM47" s="88" t="e">
        <f t="shared" si="1216"/>
        <v>#N/A</v>
      </c>
      <c r="JN47" s="88" t="e">
        <f t="shared" si="1217"/>
        <v>#N/A</v>
      </c>
      <c r="JO47" s="151" t="e">
        <f t="shared" si="1218"/>
        <v>#N/A</v>
      </c>
      <c r="JP47" s="151">
        <f t="shared" si="1219"/>
        <v>0</v>
      </c>
      <c r="JQ47" s="151">
        <f t="shared" si="1220"/>
        <v>0</v>
      </c>
      <c r="JR47" s="151" t="e">
        <f t="shared" si="1221"/>
        <v>#N/A</v>
      </c>
      <c r="JS47" s="157">
        <f t="shared" si="948"/>
        <v>0</v>
      </c>
      <c r="JT47" s="153">
        <f t="shared" si="949"/>
        <v>0</v>
      </c>
      <c r="JW47" s="292"/>
      <c r="JX47" s="293"/>
      <c r="JY47" s="295"/>
      <c r="JZ47" s="295"/>
      <c r="KA47" s="765"/>
      <c r="KB47" s="766"/>
      <c r="KC47" s="862"/>
      <c r="KD47" s="88" t="e">
        <f t="shared" si="1222"/>
        <v>#N/A</v>
      </c>
      <c r="KE47" s="88" t="e">
        <f t="shared" si="1223"/>
        <v>#N/A</v>
      </c>
      <c r="KF47" s="151" t="e">
        <f t="shared" si="1224"/>
        <v>#N/A</v>
      </c>
      <c r="KG47" s="151">
        <f t="shared" si="1225"/>
        <v>0</v>
      </c>
      <c r="KH47" s="151">
        <f t="shared" si="1226"/>
        <v>0</v>
      </c>
      <c r="KI47" s="151" t="e">
        <f t="shared" si="1227"/>
        <v>#N/A</v>
      </c>
      <c r="KJ47" s="157">
        <f t="shared" si="956"/>
        <v>0</v>
      </c>
      <c r="KK47" s="153">
        <f t="shared" si="957"/>
        <v>0</v>
      </c>
      <c r="KN47" s="292"/>
      <c r="KO47" s="293"/>
      <c r="KP47" s="295"/>
      <c r="KQ47" s="295"/>
      <c r="KR47" s="765"/>
      <c r="KS47" s="766"/>
      <c r="KT47" s="862"/>
      <c r="KU47" s="88" t="e">
        <f t="shared" si="1228"/>
        <v>#N/A</v>
      </c>
      <c r="KV47" s="88" t="e">
        <f t="shared" si="1229"/>
        <v>#N/A</v>
      </c>
      <c r="KW47" s="151" t="e">
        <f t="shared" si="1230"/>
        <v>#N/A</v>
      </c>
      <c r="KX47" s="151">
        <f t="shared" si="1231"/>
        <v>0</v>
      </c>
      <c r="KY47" s="151">
        <f t="shared" si="1232"/>
        <v>0</v>
      </c>
      <c r="KZ47" s="151" t="e">
        <f t="shared" si="1233"/>
        <v>#N/A</v>
      </c>
      <c r="LA47" s="157">
        <f t="shared" si="964"/>
        <v>0</v>
      </c>
      <c r="LB47" s="153">
        <f t="shared" si="965"/>
        <v>0</v>
      </c>
      <c r="LE47" s="292"/>
      <c r="LF47" s="293"/>
      <c r="LG47" s="295"/>
      <c r="LH47" s="295"/>
      <c r="LI47" s="765"/>
      <c r="LJ47" s="766"/>
      <c r="LK47" s="862"/>
      <c r="LL47" s="88" t="e">
        <f t="shared" si="1234"/>
        <v>#N/A</v>
      </c>
      <c r="LM47" s="88" t="e">
        <f t="shared" si="1235"/>
        <v>#N/A</v>
      </c>
      <c r="LN47" s="151" t="e">
        <f t="shared" si="1236"/>
        <v>#N/A</v>
      </c>
      <c r="LO47" s="151">
        <f t="shared" si="1237"/>
        <v>0</v>
      </c>
      <c r="LP47" s="151">
        <f t="shared" si="1238"/>
        <v>0</v>
      </c>
      <c r="LQ47" s="151" t="e">
        <f t="shared" si="1239"/>
        <v>#N/A</v>
      </c>
      <c r="LR47" s="157">
        <f t="shared" si="972"/>
        <v>0</v>
      </c>
      <c r="LS47" s="153">
        <f t="shared" si="973"/>
        <v>0</v>
      </c>
      <c r="LV47" s="292"/>
      <c r="LW47" s="293"/>
      <c r="LX47" s="295"/>
      <c r="LY47" s="295"/>
      <c r="LZ47" s="765"/>
      <c r="MA47" s="766"/>
      <c r="MB47" s="862"/>
      <c r="MC47" s="88" t="e">
        <f t="shared" si="1240"/>
        <v>#N/A</v>
      </c>
      <c r="MD47" s="88" t="e">
        <f t="shared" si="1241"/>
        <v>#N/A</v>
      </c>
      <c r="ME47" s="151" t="e">
        <f t="shared" si="1242"/>
        <v>#N/A</v>
      </c>
      <c r="MF47" s="151">
        <f t="shared" si="1243"/>
        <v>0</v>
      </c>
      <c r="MG47" s="151">
        <f t="shared" si="1244"/>
        <v>0</v>
      </c>
      <c r="MH47" s="151" t="e">
        <f t="shared" si="1245"/>
        <v>#N/A</v>
      </c>
      <c r="MI47" s="157">
        <f t="shared" si="980"/>
        <v>0</v>
      </c>
      <c r="MJ47" s="153">
        <f t="shared" si="981"/>
        <v>0</v>
      </c>
      <c r="MM47" s="864"/>
      <c r="MN47" s="865"/>
      <c r="MO47" s="866"/>
      <c r="MP47" s="806"/>
      <c r="MQ47" s="867"/>
      <c r="MR47" s="868"/>
      <c r="MS47" s="868"/>
      <c r="MT47" s="88" t="e">
        <f t="shared" si="982"/>
        <v>#N/A</v>
      </c>
      <c r="MU47" s="88" t="e">
        <f t="shared" si="983"/>
        <v>#N/A</v>
      </c>
      <c r="MV47" s="151" t="e">
        <f t="shared" si="984"/>
        <v>#N/A</v>
      </c>
      <c r="MW47" s="151">
        <f t="shared" si="985"/>
        <v>0</v>
      </c>
      <c r="MX47" s="151">
        <f t="shared" si="986"/>
        <v>0</v>
      </c>
      <c r="MY47" s="151" t="e">
        <f t="shared" si="987"/>
        <v>#N/A</v>
      </c>
      <c r="MZ47" s="157">
        <f t="shared" si="988"/>
        <v>0</v>
      </c>
      <c r="NA47" s="153">
        <f t="shared" si="989"/>
        <v>0</v>
      </c>
      <c r="ND47" s="864"/>
      <c r="NE47" s="865"/>
      <c r="NF47" s="866"/>
      <c r="NG47" s="806"/>
      <c r="NH47" s="867"/>
      <c r="NI47" s="868"/>
      <c r="NJ47" s="868"/>
      <c r="NK47" s="88" t="e">
        <f t="shared" si="990"/>
        <v>#N/A</v>
      </c>
      <c r="NL47" s="88" t="e">
        <f t="shared" si="991"/>
        <v>#N/A</v>
      </c>
      <c r="NM47" s="151" t="e">
        <f t="shared" si="992"/>
        <v>#N/A</v>
      </c>
      <c r="NN47" s="151">
        <f t="shared" si="993"/>
        <v>0</v>
      </c>
      <c r="NO47" s="151">
        <f t="shared" si="994"/>
        <v>0</v>
      </c>
      <c r="NP47" s="151" t="e">
        <f t="shared" si="995"/>
        <v>#N/A</v>
      </c>
      <c r="NQ47" s="157">
        <f t="shared" si="996"/>
        <v>0</v>
      </c>
      <c r="NR47" s="153">
        <f t="shared" si="997"/>
        <v>0</v>
      </c>
      <c r="NU47" s="864"/>
      <c r="NV47" s="865"/>
      <c r="NW47" s="866"/>
      <c r="NX47" s="806"/>
      <c r="NY47" s="867"/>
      <c r="NZ47" s="868"/>
      <c r="OA47" s="868"/>
      <c r="OB47" s="88" t="e">
        <f t="shared" si="998"/>
        <v>#N/A</v>
      </c>
      <c r="OC47" s="88" t="e">
        <f t="shared" si="999"/>
        <v>#N/A</v>
      </c>
      <c r="OD47" s="151" t="e">
        <f t="shared" si="1000"/>
        <v>#N/A</v>
      </c>
      <c r="OE47" s="151">
        <f t="shared" si="1001"/>
        <v>0</v>
      </c>
      <c r="OF47" s="151">
        <f t="shared" si="1002"/>
        <v>0</v>
      </c>
      <c r="OG47" s="151" t="e">
        <f t="shared" si="1003"/>
        <v>#N/A</v>
      </c>
      <c r="OH47" s="157">
        <f t="shared" si="1004"/>
        <v>0</v>
      </c>
      <c r="OI47" s="153">
        <f t="shared" si="1005"/>
        <v>0</v>
      </c>
      <c r="OL47" s="864"/>
      <c r="OM47" s="865"/>
      <c r="ON47" s="866"/>
      <c r="OO47" s="806"/>
      <c r="OP47" s="867"/>
      <c r="OQ47" s="868"/>
      <c r="OR47" s="868"/>
      <c r="OS47" s="88" t="e">
        <f t="shared" si="1006"/>
        <v>#N/A</v>
      </c>
      <c r="OT47" s="88" t="e">
        <f t="shared" si="1007"/>
        <v>#N/A</v>
      </c>
      <c r="OU47" s="151" t="e">
        <f t="shared" si="1008"/>
        <v>#N/A</v>
      </c>
      <c r="OV47" s="151">
        <f t="shared" si="1009"/>
        <v>0</v>
      </c>
      <c r="OW47" s="151">
        <f t="shared" si="1010"/>
        <v>0</v>
      </c>
      <c r="OX47" s="151" t="e">
        <f t="shared" si="1011"/>
        <v>#N/A</v>
      </c>
      <c r="OY47" s="157">
        <f t="shared" si="1012"/>
        <v>0</v>
      </c>
      <c r="OZ47" s="153">
        <f t="shared" si="1013"/>
        <v>0</v>
      </c>
      <c r="PC47" s="864"/>
      <c r="PD47" s="865"/>
      <c r="PE47" s="866"/>
      <c r="PF47" s="806"/>
      <c r="PG47" s="867"/>
      <c r="PH47" s="868"/>
      <c r="PI47" s="868"/>
      <c r="PJ47" s="88" t="e">
        <f t="shared" si="1014"/>
        <v>#N/A</v>
      </c>
      <c r="PK47" s="88" t="e">
        <f t="shared" si="1015"/>
        <v>#N/A</v>
      </c>
      <c r="PL47" s="151" t="e">
        <f t="shared" si="1016"/>
        <v>#N/A</v>
      </c>
      <c r="PM47" s="151">
        <f t="shared" si="1017"/>
        <v>0</v>
      </c>
      <c r="PN47" s="151">
        <f t="shared" si="1018"/>
        <v>0</v>
      </c>
      <c r="PO47" s="151" t="e">
        <f t="shared" si="1019"/>
        <v>#N/A</v>
      </c>
      <c r="PP47" s="157">
        <f t="shared" si="1020"/>
        <v>0</v>
      </c>
      <c r="PQ47" s="153">
        <f t="shared" si="1021"/>
        <v>0</v>
      </c>
      <c r="PT47" s="864"/>
      <c r="PU47" s="865"/>
      <c r="PV47" s="866"/>
      <c r="PW47" s="806"/>
      <c r="PX47" s="867"/>
      <c r="PY47" s="868"/>
      <c r="PZ47" s="868"/>
      <c r="QA47" s="88" t="e">
        <f t="shared" si="1022"/>
        <v>#N/A</v>
      </c>
      <c r="QB47" s="88" t="e">
        <f t="shared" si="1023"/>
        <v>#N/A</v>
      </c>
      <c r="QC47" s="151" t="e">
        <f t="shared" si="1024"/>
        <v>#N/A</v>
      </c>
      <c r="QD47" s="151">
        <f t="shared" si="1025"/>
        <v>0</v>
      </c>
      <c r="QE47" s="151">
        <f t="shared" si="1026"/>
        <v>0</v>
      </c>
      <c r="QF47" s="151" t="e">
        <f t="shared" si="1027"/>
        <v>#N/A</v>
      </c>
      <c r="QG47" s="157">
        <f t="shared" si="1028"/>
        <v>0</v>
      </c>
      <c r="QH47" s="153">
        <f t="shared" si="1029"/>
        <v>0</v>
      </c>
      <c r="QK47" s="864"/>
      <c r="QL47" s="865"/>
      <c r="QM47" s="866"/>
      <c r="QN47" s="806"/>
      <c r="QO47" s="867"/>
      <c r="QP47" s="868"/>
      <c r="QQ47" s="868"/>
      <c r="QR47" s="88" t="e">
        <f t="shared" si="1030"/>
        <v>#N/A</v>
      </c>
      <c r="QS47" s="88" t="e">
        <f t="shared" si="1031"/>
        <v>#N/A</v>
      </c>
      <c r="QT47" s="151" t="e">
        <f t="shared" si="1032"/>
        <v>#N/A</v>
      </c>
      <c r="QU47" s="151">
        <f t="shared" si="1033"/>
        <v>0</v>
      </c>
      <c r="QV47" s="151">
        <f t="shared" si="1034"/>
        <v>0</v>
      </c>
      <c r="QW47" s="151" t="e">
        <f t="shared" si="1035"/>
        <v>#N/A</v>
      </c>
      <c r="QX47" s="157">
        <f t="shared" si="1036"/>
        <v>0</v>
      </c>
      <c r="QY47" s="153">
        <f t="shared" si="1037"/>
        <v>0</v>
      </c>
      <c r="RB47" s="864"/>
      <c r="RC47" s="865"/>
      <c r="RD47" s="866"/>
      <c r="RE47" s="806"/>
      <c r="RF47" s="867"/>
      <c r="RG47" s="868"/>
      <c r="RH47" s="868"/>
      <c r="RI47" s="88" t="e">
        <f t="shared" si="1038"/>
        <v>#N/A</v>
      </c>
      <c r="RJ47" s="88" t="e">
        <f t="shared" si="1039"/>
        <v>#N/A</v>
      </c>
      <c r="RK47" s="151" t="e">
        <f t="shared" si="1040"/>
        <v>#N/A</v>
      </c>
      <c r="RL47" s="151">
        <f t="shared" si="1041"/>
        <v>0</v>
      </c>
      <c r="RM47" s="151">
        <f t="shared" si="1042"/>
        <v>0</v>
      </c>
      <c r="RN47" s="151" t="e">
        <f t="shared" si="1043"/>
        <v>#N/A</v>
      </c>
      <c r="RO47" s="157">
        <f t="shared" si="1044"/>
        <v>0</v>
      </c>
      <c r="RP47" s="153">
        <f t="shared" si="1045"/>
        <v>0</v>
      </c>
      <c r="RS47" s="864"/>
      <c r="RT47" s="865"/>
      <c r="RU47" s="866"/>
      <c r="RV47" s="806"/>
      <c r="RW47" s="867"/>
      <c r="RX47" s="868"/>
      <c r="RY47" s="868"/>
      <c r="RZ47" s="88" t="e">
        <f t="shared" si="1046"/>
        <v>#N/A</v>
      </c>
      <c r="SA47" s="88" t="e">
        <f t="shared" si="1047"/>
        <v>#N/A</v>
      </c>
      <c r="SB47" s="151" t="e">
        <f t="shared" si="1048"/>
        <v>#N/A</v>
      </c>
      <c r="SC47" s="151">
        <f t="shared" si="1049"/>
        <v>0</v>
      </c>
      <c r="SD47" s="151">
        <f t="shared" si="1050"/>
        <v>0</v>
      </c>
      <c r="SE47" s="151" t="e">
        <f t="shared" si="1051"/>
        <v>#N/A</v>
      </c>
      <c r="SF47" s="157">
        <f t="shared" si="1052"/>
        <v>0</v>
      </c>
      <c r="SG47" s="153">
        <f t="shared" si="1053"/>
        <v>0</v>
      </c>
      <c r="SJ47" s="864"/>
      <c r="SK47" s="865"/>
      <c r="SL47" s="866"/>
      <c r="SM47" s="806"/>
      <c r="SN47" s="867"/>
      <c r="SO47" s="868"/>
      <c r="SP47" s="868"/>
      <c r="SQ47" s="88" t="e">
        <f t="shared" si="1054"/>
        <v>#N/A</v>
      </c>
      <c r="SR47" s="88" t="e">
        <f t="shared" si="1055"/>
        <v>#N/A</v>
      </c>
      <c r="SS47" s="151" t="e">
        <f t="shared" si="1056"/>
        <v>#N/A</v>
      </c>
      <c r="ST47" s="151">
        <f t="shared" si="1057"/>
        <v>0</v>
      </c>
      <c r="SU47" s="151">
        <f t="shared" si="1058"/>
        <v>0</v>
      </c>
      <c r="SV47" s="151" t="e">
        <f t="shared" si="1059"/>
        <v>#N/A</v>
      </c>
      <c r="SW47" s="157">
        <f t="shared" si="1060"/>
        <v>0</v>
      </c>
      <c r="SX47" s="153">
        <f t="shared" si="1061"/>
        <v>0</v>
      </c>
    </row>
    <row r="48" spans="2:518" ht="16.5" thickTop="1" thickBot="1">
      <c r="B48" s="848">
        <v>43617</v>
      </c>
      <c r="C48" s="745" t="s">
        <v>334</v>
      </c>
      <c r="D48" s="746"/>
      <c r="E48" s="746"/>
      <c r="F48" s="746"/>
      <c r="G48" s="747"/>
      <c r="H48" s="744">
        <f>SUM(G49)</f>
        <v>0</v>
      </c>
      <c r="K48" s="848">
        <v>43617</v>
      </c>
      <c r="L48" s="745" t="s">
        <v>334</v>
      </c>
      <c r="M48" s="748"/>
      <c r="N48" s="748"/>
      <c r="O48" s="748"/>
      <c r="P48" s="749"/>
      <c r="Q48" s="744">
        <f>SUM(P49)</f>
        <v>1000000</v>
      </c>
      <c r="R48" s="88"/>
      <c r="S48" s="88"/>
      <c r="T48" s="151"/>
      <c r="U48" s="151"/>
      <c r="V48" s="151"/>
      <c r="W48" s="151"/>
      <c r="X48" s="157"/>
      <c r="Y48" s="153"/>
      <c r="Z48" s="101"/>
      <c r="AA48" s="101"/>
      <c r="AB48" s="849">
        <v>43617</v>
      </c>
      <c r="AC48" s="835" t="s">
        <v>334</v>
      </c>
      <c r="AD48" s="836"/>
      <c r="AE48" s="836"/>
      <c r="AF48" s="836"/>
      <c r="AG48" s="837"/>
      <c r="AH48" s="744">
        <f>SUM(AG49)</f>
        <v>6299603.7999999998</v>
      </c>
      <c r="AI48" s="88"/>
      <c r="AJ48" s="88"/>
      <c r="AK48" s="151"/>
      <c r="AL48" s="151"/>
      <c r="AM48" s="151"/>
      <c r="AN48" s="151"/>
      <c r="AO48" s="157">
        <f t="shared" si="177"/>
        <v>0</v>
      </c>
      <c r="AP48" s="153">
        <f t="shared" si="178"/>
        <v>0</v>
      </c>
      <c r="AQ48" s="101"/>
      <c r="AR48" s="101"/>
      <c r="AS48" s="848">
        <v>43617</v>
      </c>
      <c r="AT48" s="745" t="s">
        <v>334</v>
      </c>
      <c r="AU48" s="748"/>
      <c r="AV48" s="748"/>
      <c r="AW48" s="748"/>
      <c r="AX48" s="749"/>
      <c r="AY48" s="744">
        <f>SUM(AX49)</f>
        <v>2340000</v>
      </c>
      <c r="AZ48" s="88"/>
      <c r="BA48" s="88"/>
      <c r="BB48" s="151"/>
      <c r="BC48" s="151"/>
      <c r="BD48" s="151"/>
      <c r="BE48" s="151"/>
      <c r="BF48" s="157"/>
      <c r="BG48" s="153"/>
      <c r="BJ48" s="848">
        <v>43617</v>
      </c>
      <c r="BK48" s="745" t="s">
        <v>334</v>
      </c>
      <c r="BL48" s="748"/>
      <c r="BM48" s="748"/>
      <c r="BN48" s="748"/>
      <c r="BO48" s="749"/>
      <c r="BP48" s="744">
        <f>SUM(BO49)</f>
        <v>2937500</v>
      </c>
      <c r="BQ48" s="88"/>
      <c r="BR48" s="88"/>
      <c r="BS48" s="151"/>
      <c r="BT48" s="151"/>
      <c r="BU48" s="151"/>
      <c r="BV48" s="151"/>
      <c r="BW48" s="157"/>
      <c r="BX48" s="153"/>
      <c r="CA48" s="773" t="s">
        <v>485</v>
      </c>
      <c r="CB48" s="793" t="s">
        <v>486</v>
      </c>
      <c r="CC48" s="775" t="s">
        <v>478</v>
      </c>
      <c r="CD48" s="776">
        <v>9</v>
      </c>
      <c r="CE48" s="850">
        <v>6076</v>
      </c>
      <c r="CF48" s="778">
        <v>54680</v>
      </c>
      <c r="CG48" s="869"/>
      <c r="CH48" s="88">
        <f>IF(EXACT(VLOOKUP(CA48,OFERTA_0,2,FALSE),CB48),1,0)</f>
        <v>1</v>
      </c>
      <c r="CI48" s="88">
        <f>IF(EXACT(VLOOKUP(CA48,OFERTA_0,3,FALSE),CC48),1,0)</f>
        <v>1</v>
      </c>
      <c r="CJ48" s="151">
        <f>IF(EXACT(VLOOKUP(CA48,OFERTA_0,4,FALSE),CD48),1,0)</f>
        <v>1</v>
      </c>
      <c r="CK48" s="151">
        <f t="shared" si="189"/>
        <v>1</v>
      </c>
      <c r="CL48" s="151">
        <f t="shared" si="190"/>
        <v>1</v>
      </c>
      <c r="CM48" s="151">
        <f t="shared" si="191"/>
        <v>1</v>
      </c>
      <c r="CN48" s="157">
        <f t="shared" si="192"/>
        <v>54680</v>
      </c>
      <c r="CO48" s="153">
        <f t="shared" si="193"/>
        <v>0</v>
      </c>
      <c r="CR48" s="848"/>
      <c r="CS48" s="745"/>
      <c r="CT48" s="746"/>
      <c r="CU48" s="746"/>
      <c r="CV48" s="746"/>
      <c r="CW48" s="747"/>
      <c r="CX48" s="744">
        <f>SUM(CW49)</f>
        <v>0</v>
      </c>
      <c r="CY48" s="88"/>
      <c r="CZ48" s="88"/>
      <c r="DA48" s="151"/>
      <c r="DB48" s="151"/>
      <c r="DC48" s="151"/>
      <c r="DD48" s="151"/>
      <c r="DE48" s="157">
        <f t="shared" si="868"/>
        <v>0</v>
      </c>
      <c r="DF48" s="153">
        <f t="shared" si="869"/>
        <v>0</v>
      </c>
      <c r="DI48" s="848"/>
      <c r="DJ48" s="745"/>
      <c r="DK48" s="746"/>
      <c r="DL48" s="746"/>
      <c r="DM48" s="746"/>
      <c r="DN48" s="747"/>
      <c r="DO48" s="744">
        <f>SUM(DN49)</f>
        <v>0</v>
      </c>
      <c r="DP48" s="88"/>
      <c r="DQ48" s="88"/>
      <c r="DR48" s="151"/>
      <c r="DS48" s="151"/>
      <c r="DT48" s="151"/>
      <c r="DU48" s="151"/>
      <c r="DV48" s="157">
        <f t="shared" si="876"/>
        <v>0</v>
      </c>
      <c r="DW48" s="153">
        <f t="shared" si="877"/>
        <v>0</v>
      </c>
      <c r="DZ48" s="848"/>
      <c r="EA48" s="745"/>
      <c r="EB48" s="746"/>
      <c r="EC48" s="746"/>
      <c r="ED48" s="746"/>
      <c r="EE48" s="747"/>
      <c r="EF48" s="744">
        <f>SUM(EE49)</f>
        <v>0</v>
      </c>
      <c r="EG48" s="88"/>
      <c r="EH48" s="88"/>
      <c r="EI48" s="151"/>
      <c r="EJ48" s="151"/>
      <c r="EK48" s="151"/>
      <c r="EL48" s="151"/>
      <c r="EM48" s="157">
        <f t="shared" si="884"/>
        <v>0</v>
      </c>
      <c r="EN48" s="153">
        <f t="shared" si="885"/>
        <v>0</v>
      </c>
      <c r="EQ48" s="848"/>
      <c r="ER48" s="745"/>
      <c r="ES48" s="746"/>
      <c r="ET48" s="746"/>
      <c r="EU48" s="746"/>
      <c r="EV48" s="747"/>
      <c r="EW48" s="744">
        <f>SUM(EV49)</f>
        <v>0</v>
      </c>
      <c r="EX48" s="88"/>
      <c r="EY48" s="88"/>
      <c r="EZ48" s="151"/>
      <c r="FA48" s="151"/>
      <c r="FB48" s="151"/>
      <c r="FC48" s="151"/>
      <c r="FD48" s="157">
        <f t="shared" si="892"/>
        <v>0</v>
      </c>
      <c r="FE48" s="153">
        <f t="shared" si="893"/>
        <v>0</v>
      </c>
      <c r="FH48" s="848"/>
      <c r="FI48" s="745"/>
      <c r="FJ48" s="746"/>
      <c r="FK48" s="746"/>
      <c r="FL48" s="746"/>
      <c r="FM48" s="747"/>
      <c r="FN48" s="744">
        <f>SUM(FM49)</f>
        <v>0</v>
      </c>
      <c r="FO48" s="88"/>
      <c r="FP48" s="88"/>
      <c r="FQ48" s="151"/>
      <c r="FR48" s="151"/>
      <c r="FS48" s="151"/>
      <c r="FT48" s="151"/>
      <c r="FU48" s="157">
        <f t="shared" si="900"/>
        <v>0</v>
      </c>
      <c r="FV48" s="153">
        <f t="shared" si="901"/>
        <v>0</v>
      </c>
      <c r="FY48" s="848"/>
      <c r="FZ48" s="745"/>
      <c r="GA48" s="746"/>
      <c r="GB48" s="746"/>
      <c r="GC48" s="746"/>
      <c r="GD48" s="747"/>
      <c r="GE48" s="744">
        <f>SUM(GD49)</f>
        <v>0</v>
      </c>
      <c r="GF48" s="88"/>
      <c r="GG48" s="88"/>
      <c r="GH48" s="151"/>
      <c r="GI48" s="151"/>
      <c r="GJ48" s="151"/>
      <c r="GK48" s="151"/>
      <c r="GL48" s="157">
        <f t="shared" si="908"/>
        <v>0</v>
      </c>
      <c r="GM48" s="153">
        <f t="shared" si="909"/>
        <v>0</v>
      </c>
      <c r="GP48" s="848"/>
      <c r="GQ48" s="745"/>
      <c r="GR48" s="746"/>
      <c r="GS48" s="746"/>
      <c r="GT48" s="746"/>
      <c r="GU48" s="747"/>
      <c r="GV48" s="744">
        <f>SUM(GU49)</f>
        <v>0</v>
      </c>
      <c r="GW48" s="88"/>
      <c r="GX48" s="88"/>
      <c r="GY48" s="151"/>
      <c r="GZ48" s="151"/>
      <c r="HA48" s="151"/>
      <c r="HB48" s="151"/>
      <c r="HC48" s="157">
        <f t="shared" si="916"/>
        <v>0</v>
      </c>
      <c r="HD48" s="153">
        <f t="shared" si="917"/>
        <v>0</v>
      </c>
      <c r="HG48" s="848"/>
      <c r="HH48" s="745"/>
      <c r="HI48" s="746"/>
      <c r="HJ48" s="746"/>
      <c r="HK48" s="746"/>
      <c r="HL48" s="747"/>
      <c r="HM48" s="744">
        <f>SUM(HL49)</f>
        <v>0</v>
      </c>
      <c r="HN48" s="88"/>
      <c r="HO48" s="88"/>
      <c r="HP48" s="151"/>
      <c r="HQ48" s="151"/>
      <c r="HR48" s="151"/>
      <c r="HS48" s="151"/>
      <c r="HT48" s="157">
        <f t="shared" si="924"/>
        <v>0</v>
      </c>
      <c r="HU48" s="153">
        <f t="shared" si="925"/>
        <v>0</v>
      </c>
      <c r="HX48" s="848"/>
      <c r="HY48" s="745"/>
      <c r="HZ48" s="746"/>
      <c r="IA48" s="746"/>
      <c r="IB48" s="746"/>
      <c r="IC48" s="747"/>
      <c r="ID48" s="744">
        <f>SUM(IC49)</f>
        <v>0</v>
      </c>
      <c r="IE48" s="88"/>
      <c r="IF48" s="88"/>
      <c r="IG48" s="151"/>
      <c r="IH48" s="151"/>
      <c r="II48" s="151"/>
      <c r="IJ48" s="151"/>
      <c r="IK48" s="157">
        <f t="shared" si="932"/>
        <v>0</v>
      </c>
      <c r="IL48" s="153">
        <f t="shared" si="933"/>
        <v>0</v>
      </c>
      <c r="IO48" s="848"/>
      <c r="IP48" s="745"/>
      <c r="IQ48" s="746"/>
      <c r="IR48" s="746"/>
      <c r="IS48" s="746"/>
      <c r="IT48" s="747"/>
      <c r="IU48" s="744">
        <f>SUM(IT49)</f>
        <v>0</v>
      </c>
      <c r="IV48" s="88"/>
      <c r="IW48" s="88"/>
      <c r="IX48" s="151"/>
      <c r="IY48" s="151"/>
      <c r="IZ48" s="151"/>
      <c r="JA48" s="151"/>
      <c r="JB48" s="157">
        <f t="shared" si="940"/>
        <v>0</v>
      </c>
      <c r="JC48" s="153">
        <f t="shared" si="941"/>
        <v>0</v>
      </c>
      <c r="JF48" s="848"/>
      <c r="JG48" s="745"/>
      <c r="JH48" s="746"/>
      <c r="JI48" s="746"/>
      <c r="JJ48" s="746"/>
      <c r="JK48" s="747"/>
      <c r="JL48" s="744">
        <f>SUM(JK49)</f>
        <v>0</v>
      </c>
      <c r="JM48" s="88"/>
      <c r="JN48" s="88"/>
      <c r="JO48" s="151"/>
      <c r="JP48" s="151"/>
      <c r="JQ48" s="151"/>
      <c r="JR48" s="151"/>
      <c r="JS48" s="157">
        <f t="shared" si="948"/>
        <v>0</v>
      </c>
      <c r="JT48" s="153">
        <f t="shared" si="949"/>
        <v>0</v>
      </c>
      <c r="JW48" s="848"/>
      <c r="JX48" s="745"/>
      <c r="JY48" s="746"/>
      <c r="JZ48" s="746"/>
      <c r="KA48" s="746"/>
      <c r="KB48" s="747"/>
      <c r="KC48" s="744">
        <f>SUM(KB49)</f>
        <v>0</v>
      </c>
      <c r="KD48" s="88"/>
      <c r="KE48" s="88"/>
      <c r="KF48" s="151"/>
      <c r="KG48" s="151"/>
      <c r="KH48" s="151"/>
      <c r="KI48" s="151"/>
      <c r="KJ48" s="157">
        <f t="shared" si="956"/>
        <v>0</v>
      </c>
      <c r="KK48" s="153">
        <f t="shared" si="957"/>
        <v>0</v>
      </c>
      <c r="KN48" s="848"/>
      <c r="KO48" s="745"/>
      <c r="KP48" s="746"/>
      <c r="KQ48" s="746"/>
      <c r="KR48" s="746"/>
      <c r="KS48" s="747"/>
      <c r="KT48" s="744">
        <f>SUM(KS49)</f>
        <v>0</v>
      </c>
      <c r="KU48" s="88"/>
      <c r="KV48" s="88"/>
      <c r="KW48" s="151"/>
      <c r="KX48" s="151"/>
      <c r="KY48" s="151"/>
      <c r="KZ48" s="151"/>
      <c r="LA48" s="157">
        <f t="shared" si="964"/>
        <v>0</v>
      </c>
      <c r="LB48" s="153">
        <f t="shared" si="965"/>
        <v>0</v>
      </c>
      <c r="LE48" s="848"/>
      <c r="LF48" s="745"/>
      <c r="LG48" s="746"/>
      <c r="LH48" s="746"/>
      <c r="LI48" s="746"/>
      <c r="LJ48" s="747"/>
      <c r="LK48" s="744">
        <f>SUM(LJ49)</f>
        <v>0</v>
      </c>
      <c r="LL48" s="88"/>
      <c r="LM48" s="88"/>
      <c r="LN48" s="151"/>
      <c r="LO48" s="151"/>
      <c r="LP48" s="151"/>
      <c r="LQ48" s="151"/>
      <c r="LR48" s="157">
        <f t="shared" si="972"/>
        <v>0</v>
      </c>
      <c r="LS48" s="153">
        <f t="shared" si="973"/>
        <v>0</v>
      </c>
      <c r="LV48" s="848"/>
      <c r="LW48" s="745"/>
      <c r="LX48" s="746"/>
      <c r="LY48" s="746"/>
      <c r="LZ48" s="746"/>
      <c r="MA48" s="747"/>
      <c r="MB48" s="744">
        <f>SUM(MA49)</f>
        <v>0</v>
      </c>
      <c r="MC48" s="88"/>
      <c r="MD48" s="88"/>
      <c r="ME48" s="151"/>
      <c r="MF48" s="151"/>
      <c r="MG48" s="151"/>
      <c r="MH48" s="151"/>
      <c r="MI48" s="157">
        <f t="shared" si="980"/>
        <v>0</v>
      </c>
      <c r="MJ48" s="153">
        <f t="shared" si="981"/>
        <v>0</v>
      </c>
      <c r="MM48" s="846"/>
      <c r="MN48" s="804"/>
      <c r="MO48" s="866"/>
      <c r="MP48" s="806"/>
      <c r="MQ48" s="867"/>
      <c r="MR48" s="868"/>
      <c r="MS48" s="868"/>
      <c r="MT48" s="88" t="e">
        <f t="shared" si="982"/>
        <v>#N/A</v>
      </c>
      <c r="MU48" s="88" t="e">
        <f t="shared" si="983"/>
        <v>#N/A</v>
      </c>
      <c r="MV48" s="151" t="e">
        <f t="shared" si="984"/>
        <v>#N/A</v>
      </c>
      <c r="MW48" s="151">
        <f t="shared" si="985"/>
        <v>0</v>
      </c>
      <c r="MX48" s="151">
        <f t="shared" si="986"/>
        <v>0</v>
      </c>
      <c r="MY48" s="151" t="e">
        <f t="shared" si="987"/>
        <v>#N/A</v>
      </c>
      <c r="MZ48" s="157">
        <f t="shared" si="988"/>
        <v>0</v>
      </c>
      <c r="NA48" s="153">
        <f t="shared" si="989"/>
        <v>0</v>
      </c>
      <c r="ND48" s="846"/>
      <c r="NE48" s="804"/>
      <c r="NF48" s="866"/>
      <c r="NG48" s="806"/>
      <c r="NH48" s="867"/>
      <c r="NI48" s="868"/>
      <c r="NJ48" s="868"/>
      <c r="NK48" s="88" t="e">
        <f t="shared" si="990"/>
        <v>#N/A</v>
      </c>
      <c r="NL48" s="88" t="e">
        <f t="shared" si="991"/>
        <v>#N/A</v>
      </c>
      <c r="NM48" s="151" t="e">
        <f t="shared" si="992"/>
        <v>#N/A</v>
      </c>
      <c r="NN48" s="151">
        <f t="shared" si="993"/>
        <v>0</v>
      </c>
      <c r="NO48" s="151">
        <f t="shared" si="994"/>
        <v>0</v>
      </c>
      <c r="NP48" s="151" t="e">
        <f t="shared" si="995"/>
        <v>#N/A</v>
      </c>
      <c r="NQ48" s="157">
        <f t="shared" si="996"/>
        <v>0</v>
      </c>
      <c r="NR48" s="153">
        <f t="shared" si="997"/>
        <v>0</v>
      </c>
      <c r="NU48" s="846"/>
      <c r="NV48" s="804"/>
      <c r="NW48" s="866"/>
      <c r="NX48" s="806"/>
      <c r="NY48" s="867"/>
      <c r="NZ48" s="868"/>
      <c r="OA48" s="868"/>
      <c r="OB48" s="88" t="e">
        <f t="shared" si="998"/>
        <v>#N/A</v>
      </c>
      <c r="OC48" s="88" t="e">
        <f t="shared" si="999"/>
        <v>#N/A</v>
      </c>
      <c r="OD48" s="151" t="e">
        <f t="shared" si="1000"/>
        <v>#N/A</v>
      </c>
      <c r="OE48" s="151">
        <f t="shared" si="1001"/>
        <v>0</v>
      </c>
      <c r="OF48" s="151">
        <f t="shared" si="1002"/>
        <v>0</v>
      </c>
      <c r="OG48" s="151" t="e">
        <f t="shared" si="1003"/>
        <v>#N/A</v>
      </c>
      <c r="OH48" s="157">
        <f t="shared" si="1004"/>
        <v>0</v>
      </c>
      <c r="OI48" s="153">
        <f t="shared" si="1005"/>
        <v>0</v>
      </c>
      <c r="OL48" s="846"/>
      <c r="OM48" s="804"/>
      <c r="ON48" s="866"/>
      <c r="OO48" s="806"/>
      <c r="OP48" s="867"/>
      <c r="OQ48" s="868"/>
      <c r="OR48" s="868"/>
      <c r="OS48" s="88" t="e">
        <f t="shared" si="1006"/>
        <v>#N/A</v>
      </c>
      <c r="OT48" s="88" t="e">
        <f t="shared" si="1007"/>
        <v>#N/A</v>
      </c>
      <c r="OU48" s="151" t="e">
        <f t="shared" si="1008"/>
        <v>#N/A</v>
      </c>
      <c r="OV48" s="151">
        <f t="shared" si="1009"/>
        <v>0</v>
      </c>
      <c r="OW48" s="151">
        <f t="shared" si="1010"/>
        <v>0</v>
      </c>
      <c r="OX48" s="151" t="e">
        <f t="shared" si="1011"/>
        <v>#N/A</v>
      </c>
      <c r="OY48" s="157">
        <f t="shared" si="1012"/>
        <v>0</v>
      </c>
      <c r="OZ48" s="153">
        <f t="shared" si="1013"/>
        <v>0</v>
      </c>
      <c r="PC48" s="846"/>
      <c r="PD48" s="804"/>
      <c r="PE48" s="866"/>
      <c r="PF48" s="806"/>
      <c r="PG48" s="867"/>
      <c r="PH48" s="868"/>
      <c r="PI48" s="868"/>
      <c r="PJ48" s="88" t="e">
        <f t="shared" si="1014"/>
        <v>#N/A</v>
      </c>
      <c r="PK48" s="88" t="e">
        <f t="shared" si="1015"/>
        <v>#N/A</v>
      </c>
      <c r="PL48" s="151" t="e">
        <f t="shared" si="1016"/>
        <v>#N/A</v>
      </c>
      <c r="PM48" s="151">
        <f t="shared" si="1017"/>
        <v>0</v>
      </c>
      <c r="PN48" s="151">
        <f t="shared" si="1018"/>
        <v>0</v>
      </c>
      <c r="PO48" s="151" t="e">
        <f t="shared" si="1019"/>
        <v>#N/A</v>
      </c>
      <c r="PP48" s="157">
        <f t="shared" si="1020"/>
        <v>0</v>
      </c>
      <c r="PQ48" s="153">
        <f t="shared" si="1021"/>
        <v>0</v>
      </c>
      <c r="PT48" s="846"/>
      <c r="PU48" s="804"/>
      <c r="PV48" s="866"/>
      <c r="PW48" s="806"/>
      <c r="PX48" s="867"/>
      <c r="PY48" s="868"/>
      <c r="PZ48" s="868"/>
      <c r="QA48" s="88" t="e">
        <f t="shared" si="1022"/>
        <v>#N/A</v>
      </c>
      <c r="QB48" s="88" t="e">
        <f t="shared" si="1023"/>
        <v>#N/A</v>
      </c>
      <c r="QC48" s="151" t="e">
        <f t="shared" si="1024"/>
        <v>#N/A</v>
      </c>
      <c r="QD48" s="151">
        <f t="shared" si="1025"/>
        <v>0</v>
      </c>
      <c r="QE48" s="151">
        <f t="shared" si="1026"/>
        <v>0</v>
      </c>
      <c r="QF48" s="151" t="e">
        <f t="shared" si="1027"/>
        <v>#N/A</v>
      </c>
      <c r="QG48" s="157">
        <f t="shared" si="1028"/>
        <v>0</v>
      </c>
      <c r="QH48" s="153">
        <f t="shared" si="1029"/>
        <v>0</v>
      </c>
      <c r="QK48" s="846"/>
      <c r="QL48" s="804"/>
      <c r="QM48" s="866"/>
      <c r="QN48" s="806"/>
      <c r="QO48" s="867"/>
      <c r="QP48" s="868"/>
      <c r="QQ48" s="868"/>
      <c r="QR48" s="88" t="e">
        <f t="shared" si="1030"/>
        <v>#N/A</v>
      </c>
      <c r="QS48" s="88" t="e">
        <f t="shared" si="1031"/>
        <v>#N/A</v>
      </c>
      <c r="QT48" s="151" t="e">
        <f t="shared" si="1032"/>
        <v>#N/A</v>
      </c>
      <c r="QU48" s="151">
        <f t="shared" si="1033"/>
        <v>0</v>
      </c>
      <c r="QV48" s="151">
        <f t="shared" si="1034"/>
        <v>0</v>
      </c>
      <c r="QW48" s="151" t="e">
        <f t="shared" si="1035"/>
        <v>#N/A</v>
      </c>
      <c r="QX48" s="157">
        <f t="shared" si="1036"/>
        <v>0</v>
      </c>
      <c r="QY48" s="153">
        <f t="shared" si="1037"/>
        <v>0</v>
      </c>
      <c r="RB48" s="846"/>
      <c r="RC48" s="804"/>
      <c r="RD48" s="866"/>
      <c r="RE48" s="806"/>
      <c r="RF48" s="867"/>
      <c r="RG48" s="868"/>
      <c r="RH48" s="868"/>
      <c r="RI48" s="88" t="e">
        <f t="shared" si="1038"/>
        <v>#N/A</v>
      </c>
      <c r="RJ48" s="88" t="e">
        <f t="shared" si="1039"/>
        <v>#N/A</v>
      </c>
      <c r="RK48" s="151" t="e">
        <f t="shared" si="1040"/>
        <v>#N/A</v>
      </c>
      <c r="RL48" s="151">
        <f t="shared" si="1041"/>
        <v>0</v>
      </c>
      <c r="RM48" s="151">
        <f t="shared" si="1042"/>
        <v>0</v>
      </c>
      <c r="RN48" s="151" t="e">
        <f t="shared" si="1043"/>
        <v>#N/A</v>
      </c>
      <c r="RO48" s="157">
        <f t="shared" si="1044"/>
        <v>0</v>
      </c>
      <c r="RP48" s="153">
        <f t="shared" si="1045"/>
        <v>0</v>
      </c>
      <c r="RS48" s="846"/>
      <c r="RT48" s="804"/>
      <c r="RU48" s="866"/>
      <c r="RV48" s="806"/>
      <c r="RW48" s="867"/>
      <c r="RX48" s="868"/>
      <c r="RY48" s="868"/>
      <c r="RZ48" s="88" t="e">
        <f t="shared" si="1046"/>
        <v>#N/A</v>
      </c>
      <c r="SA48" s="88" t="e">
        <f t="shared" si="1047"/>
        <v>#N/A</v>
      </c>
      <c r="SB48" s="151" t="e">
        <f t="shared" si="1048"/>
        <v>#N/A</v>
      </c>
      <c r="SC48" s="151">
        <f t="shared" si="1049"/>
        <v>0</v>
      </c>
      <c r="SD48" s="151">
        <f t="shared" si="1050"/>
        <v>0</v>
      </c>
      <c r="SE48" s="151" t="e">
        <f t="shared" si="1051"/>
        <v>#N/A</v>
      </c>
      <c r="SF48" s="157">
        <f t="shared" si="1052"/>
        <v>0</v>
      </c>
      <c r="SG48" s="153">
        <f t="shared" si="1053"/>
        <v>0</v>
      </c>
      <c r="SJ48" s="846"/>
      <c r="SK48" s="804"/>
      <c r="SL48" s="866"/>
      <c r="SM48" s="806"/>
      <c r="SN48" s="867"/>
      <c r="SO48" s="868"/>
      <c r="SP48" s="868"/>
      <c r="SQ48" s="88" t="e">
        <f t="shared" si="1054"/>
        <v>#N/A</v>
      </c>
      <c r="SR48" s="88" t="e">
        <f t="shared" si="1055"/>
        <v>#N/A</v>
      </c>
      <c r="SS48" s="151" t="e">
        <f t="shared" si="1056"/>
        <v>#N/A</v>
      </c>
      <c r="ST48" s="151">
        <f t="shared" si="1057"/>
        <v>0</v>
      </c>
      <c r="SU48" s="151">
        <f t="shared" si="1058"/>
        <v>0</v>
      </c>
      <c r="SV48" s="151" t="e">
        <f t="shared" si="1059"/>
        <v>#N/A</v>
      </c>
      <c r="SW48" s="157">
        <f t="shared" si="1060"/>
        <v>0</v>
      </c>
      <c r="SX48" s="153">
        <f t="shared" si="1061"/>
        <v>0</v>
      </c>
    </row>
    <row r="49" spans="1:518" ht="16.5" thickTop="1" thickBot="1">
      <c r="B49" s="290" t="s">
        <v>300</v>
      </c>
      <c r="C49" s="294" t="s">
        <v>335</v>
      </c>
      <c r="D49" s="296" t="s">
        <v>337</v>
      </c>
      <c r="E49" s="298">
        <v>1</v>
      </c>
      <c r="F49" s="870">
        <v>0</v>
      </c>
      <c r="G49" s="871">
        <v>0</v>
      </c>
      <c r="H49" s="872" t="e">
        <f>H48/G50</f>
        <v>#DIV/0!</v>
      </c>
      <c r="K49" s="290" t="s">
        <v>300</v>
      </c>
      <c r="L49" s="294" t="s">
        <v>335</v>
      </c>
      <c r="M49" s="296" t="s">
        <v>337</v>
      </c>
      <c r="N49" s="298">
        <v>1</v>
      </c>
      <c r="O49" s="870">
        <v>1000000</v>
      </c>
      <c r="P49" s="871">
        <f>N49*O49</f>
        <v>1000000</v>
      </c>
      <c r="Q49" s="872">
        <f>Q48/Q50</f>
        <v>6.7463407712729804E-3</v>
      </c>
      <c r="R49" s="88">
        <f>IF(EXACT(VLOOKUP(K49,OFERTA_0,2,FALSE),L49),1,0)</f>
        <v>1</v>
      </c>
      <c r="S49" s="88">
        <f>IF(EXACT(VLOOKUP(K49,OFERTA_0,3,FALSE),M49),1,0)</f>
        <v>1</v>
      </c>
      <c r="T49" s="151">
        <f>IF(EXACT(VLOOKUP(K49,OFERTA_0,4,FALSE),N49),1,0)</f>
        <v>1</v>
      </c>
      <c r="U49" s="151">
        <f t="shared" si="169"/>
        <v>1</v>
      </c>
      <c r="V49" s="151">
        <f t="shared" si="170"/>
        <v>1</v>
      </c>
      <c r="W49" s="151">
        <f t="shared" si="171"/>
        <v>1</v>
      </c>
      <c r="X49" s="157">
        <f t="shared" si="172"/>
        <v>1000000</v>
      </c>
      <c r="Y49" s="153">
        <f t="shared" si="173"/>
        <v>0</v>
      </c>
      <c r="Z49" s="101"/>
      <c r="AA49" s="101"/>
      <c r="AB49" s="852" t="s">
        <v>300</v>
      </c>
      <c r="AC49" s="873" t="s">
        <v>335</v>
      </c>
      <c r="AD49" s="874" t="s">
        <v>337</v>
      </c>
      <c r="AE49" s="875">
        <v>1</v>
      </c>
      <c r="AF49" s="789">
        <v>6299603.7999999998</v>
      </c>
      <c r="AG49" s="876">
        <f>AE49*AF49</f>
        <v>6299603.7999999998</v>
      </c>
      <c r="AH49" s="872">
        <f>AH48/AH50</f>
        <v>4.3372241548341441E-2</v>
      </c>
      <c r="AI49" s="88">
        <f>IF(EXACT(VLOOKUP(AB49,OFERTA_0,2,FALSE),AC49),1,0)</f>
        <v>1</v>
      </c>
      <c r="AJ49" s="88">
        <f>IF(EXACT(VLOOKUP(AB49,OFERTA_0,3,FALSE),AD49),1,0)</f>
        <v>1</v>
      </c>
      <c r="AK49" s="151">
        <f>IF(EXACT(VLOOKUP(AB49,OFERTA_0,4,FALSE),AE49),1,0)</f>
        <v>1</v>
      </c>
      <c r="AL49" s="151">
        <f t="shared" si="174"/>
        <v>1</v>
      </c>
      <c r="AM49" s="151">
        <f t="shared" si="175"/>
        <v>1</v>
      </c>
      <c r="AN49" s="151">
        <f t="shared" si="176"/>
        <v>1</v>
      </c>
      <c r="AO49" s="157">
        <f t="shared" si="177"/>
        <v>6299604</v>
      </c>
      <c r="AP49" s="153">
        <f t="shared" si="178"/>
        <v>-0.20000000018626451</v>
      </c>
      <c r="AQ49" s="101"/>
      <c r="AR49" s="101"/>
      <c r="AS49" s="290" t="s">
        <v>300</v>
      </c>
      <c r="AT49" s="294" t="s">
        <v>335</v>
      </c>
      <c r="AU49" s="296" t="s">
        <v>337</v>
      </c>
      <c r="AV49" s="298">
        <v>1</v>
      </c>
      <c r="AW49" s="765">
        <v>2340000</v>
      </c>
      <c r="AX49" s="871">
        <f>AV49*AW49</f>
        <v>2340000</v>
      </c>
      <c r="AY49" s="872">
        <f>AY48/AY50</f>
        <v>1.604915364685364E-2</v>
      </c>
      <c r="AZ49" s="88">
        <f>IF(EXACT(VLOOKUP(AS49,OFERTA_0,2,FALSE),AT49),1,0)</f>
        <v>1</v>
      </c>
      <c r="BA49" s="88">
        <f>IF(EXACT(VLOOKUP(AS49,OFERTA_0,3,FALSE),AU49),1,0)</f>
        <v>1</v>
      </c>
      <c r="BB49" s="151">
        <f>IF(EXACT(VLOOKUP(AS49,OFERTA_0,4,FALSE),AV49),1,0)</f>
        <v>1</v>
      </c>
      <c r="BC49" s="151">
        <f t="shared" si="179"/>
        <v>1</v>
      </c>
      <c r="BD49" s="151">
        <f t="shared" si="180"/>
        <v>1</v>
      </c>
      <c r="BE49" s="151">
        <f t="shared" si="181"/>
        <v>1</v>
      </c>
      <c r="BF49" s="157">
        <f t="shared" si="182"/>
        <v>2340000</v>
      </c>
      <c r="BG49" s="153">
        <f t="shared" si="183"/>
        <v>0</v>
      </c>
      <c r="BJ49" s="290" t="s">
        <v>300</v>
      </c>
      <c r="BK49" s="294" t="s">
        <v>335</v>
      </c>
      <c r="BL49" s="296" t="s">
        <v>337</v>
      </c>
      <c r="BM49" s="298">
        <v>1</v>
      </c>
      <c r="BN49" s="870">
        <v>2937500</v>
      </c>
      <c r="BO49" s="871">
        <f>BM49*BN49</f>
        <v>2937500</v>
      </c>
      <c r="BP49" s="872">
        <f>BP48/BP50</f>
        <v>2.2339094619423541E-2</v>
      </c>
      <c r="BQ49" s="88">
        <f>IF(EXACT(VLOOKUP(BJ49,OFERTA_0,2,FALSE),BK49),1,0)</f>
        <v>1</v>
      </c>
      <c r="BR49" s="88">
        <f>IF(EXACT(VLOOKUP(BJ49,OFERTA_0,3,FALSE),BL49),1,0)</f>
        <v>1</v>
      </c>
      <c r="BS49" s="151">
        <f>IF(EXACT(VLOOKUP(BJ49,OFERTA_0,4,FALSE),BM49),1,0)</f>
        <v>1</v>
      </c>
      <c r="BT49" s="151">
        <f t="shared" si="184"/>
        <v>1</v>
      </c>
      <c r="BU49" s="151">
        <f t="shared" si="185"/>
        <v>1</v>
      </c>
      <c r="BV49" s="151">
        <f t="shared" si="186"/>
        <v>1</v>
      </c>
      <c r="BW49" s="157">
        <f t="shared" si="187"/>
        <v>2937500</v>
      </c>
      <c r="BX49" s="153">
        <f t="shared" si="188"/>
        <v>0</v>
      </c>
      <c r="CA49" s="754" t="s">
        <v>487</v>
      </c>
      <c r="CB49" s="755" t="s">
        <v>488</v>
      </c>
      <c r="CC49" s="756"/>
      <c r="CD49" s="756"/>
      <c r="CE49" s="756"/>
      <c r="CF49" s="757"/>
      <c r="CG49" s="857">
        <v>250000</v>
      </c>
      <c r="CH49" s="88"/>
      <c r="CI49" s="88"/>
      <c r="CJ49" s="151"/>
      <c r="CK49" s="151"/>
      <c r="CL49" s="151"/>
      <c r="CM49" s="151"/>
      <c r="CN49" s="157"/>
      <c r="CO49" s="153"/>
      <c r="CR49" s="290"/>
      <c r="CS49" s="294"/>
      <c r="CT49" s="296"/>
      <c r="CU49" s="298"/>
      <c r="CV49" s="870"/>
      <c r="CW49" s="871"/>
      <c r="CX49" s="872" t="e">
        <f>CX48/CW50</f>
        <v>#DIV/0!</v>
      </c>
      <c r="CY49" s="88" t="e">
        <f t="shared" ref="CY49" si="1246">IF(EXACT(VLOOKUP(CR49,OFERTA_0,2,FALSE),CS49),1,0)</f>
        <v>#N/A</v>
      </c>
      <c r="CZ49" s="88" t="e">
        <f t="shared" ref="CZ49" si="1247">IF(EXACT(VLOOKUP(CR49,OFERTA_0,3,FALSE),CT49),1,0)</f>
        <v>#N/A</v>
      </c>
      <c r="DA49" s="151" t="e">
        <f t="shared" ref="DA49" si="1248">IF(EXACT(VLOOKUP(CR49,OFERTA_0,4,FALSE),CU49),1,0)</f>
        <v>#N/A</v>
      </c>
      <c r="DB49" s="151">
        <f t="shared" ref="DB49" si="1249">IF(CV49=0,0,1)</f>
        <v>0</v>
      </c>
      <c r="DC49" s="151">
        <f t="shared" ref="DC49" si="1250">IF(CW49=0,0,1)</f>
        <v>0</v>
      </c>
      <c r="DD49" s="151" t="e">
        <f t="shared" ref="DD49" si="1251">PRODUCT(CY49:DC49)</f>
        <v>#N/A</v>
      </c>
      <c r="DE49" s="157">
        <f t="shared" si="868"/>
        <v>0</v>
      </c>
      <c r="DF49" s="153">
        <f t="shared" si="869"/>
        <v>0</v>
      </c>
      <c r="DI49" s="290"/>
      <c r="DJ49" s="294"/>
      <c r="DK49" s="296"/>
      <c r="DL49" s="298"/>
      <c r="DM49" s="870"/>
      <c r="DN49" s="871"/>
      <c r="DO49" s="872" t="e">
        <f>DO48/DN50</f>
        <v>#DIV/0!</v>
      </c>
      <c r="DP49" s="88" t="e">
        <f t="shared" ref="DP49" si="1252">IF(EXACT(VLOOKUP(DI49,OFERTA_0,2,FALSE),DJ49),1,0)</f>
        <v>#N/A</v>
      </c>
      <c r="DQ49" s="88" t="e">
        <f t="shared" ref="DQ49" si="1253">IF(EXACT(VLOOKUP(DI49,OFERTA_0,3,FALSE),DK49),1,0)</f>
        <v>#N/A</v>
      </c>
      <c r="DR49" s="151" t="e">
        <f t="shared" ref="DR49" si="1254">IF(EXACT(VLOOKUP(DI49,OFERTA_0,4,FALSE),DL49),1,0)</f>
        <v>#N/A</v>
      </c>
      <c r="DS49" s="151">
        <f t="shared" ref="DS49" si="1255">IF(DM49=0,0,1)</f>
        <v>0</v>
      </c>
      <c r="DT49" s="151">
        <f t="shared" ref="DT49" si="1256">IF(DN49=0,0,1)</f>
        <v>0</v>
      </c>
      <c r="DU49" s="151" t="e">
        <f t="shared" ref="DU49" si="1257">PRODUCT(DP49:DT49)</f>
        <v>#N/A</v>
      </c>
      <c r="DV49" s="157">
        <f t="shared" si="876"/>
        <v>0</v>
      </c>
      <c r="DW49" s="153">
        <f t="shared" si="877"/>
        <v>0</v>
      </c>
      <c r="DZ49" s="290"/>
      <c r="EA49" s="294"/>
      <c r="EB49" s="296"/>
      <c r="EC49" s="298"/>
      <c r="ED49" s="870"/>
      <c r="EE49" s="871"/>
      <c r="EF49" s="872" t="e">
        <f>EF48/EE50</f>
        <v>#DIV/0!</v>
      </c>
      <c r="EG49" s="88" t="e">
        <f t="shared" ref="EG49" si="1258">IF(EXACT(VLOOKUP(DZ49,OFERTA_0,2,FALSE),EA49),1,0)</f>
        <v>#N/A</v>
      </c>
      <c r="EH49" s="88" t="e">
        <f t="shared" ref="EH49" si="1259">IF(EXACT(VLOOKUP(DZ49,OFERTA_0,3,FALSE),EB49),1,0)</f>
        <v>#N/A</v>
      </c>
      <c r="EI49" s="151" t="e">
        <f t="shared" ref="EI49" si="1260">IF(EXACT(VLOOKUP(DZ49,OFERTA_0,4,FALSE),EC49),1,0)</f>
        <v>#N/A</v>
      </c>
      <c r="EJ49" s="151">
        <f t="shared" ref="EJ49" si="1261">IF(ED49=0,0,1)</f>
        <v>0</v>
      </c>
      <c r="EK49" s="151">
        <f t="shared" ref="EK49" si="1262">IF(EE49=0,0,1)</f>
        <v>0</v>
      </c>
      <c r="EL49" s="151" t="e">
        <f t="shared" ref="EL49" si="1263">PRODUCT(EG49:EK49)</f>
        <v>#N/A</v>
      </c>
      <c r="EM49" s="157">
        <f t="shared" si="884"/>
        <v>0</v>
      </c>
      <c r="EN49" s="153">
        <f t="shared" si="885"/>
        <v>0</v>
      </c>
      <c r="EQ49" s="290"/>
      <c r="ER49" s="294"/>
      <c r="ES49" s="296"/>
      <c r="ET49" s="298"/>
      <c r="EU49" s="870"/>
      <c r="EV49" s="871"/>
      <c r="EW49" s="872" t="e">
        <f>EW48/EV50</f>
        <v>#DIV/0!</v>
      </c>
      <c r="EX49" s="88" t="e">
        <f t="shared" ref="EX49" si="1264">IF(EXACT(VLOOKUP(EQ49,OFERTA_0,2,FALSE),ER49),1,0)</f>
        <v>#N/A</v>
      </c>
      <c r="EY49" s="88" t="e">
        <f t="shared" ref="EY49" si="1265">IF(EXACT(VLOOKUP(EQ49,OFERTA_0,3,FALSE),ES49),1,0)</f>
        <v>#N/A</v>
      </c>
      <c r="EZ49" s="151" t="e">
        <f t="shared" ref="EZ49" si="1266">IF(EXACT(VLOOKUP(EQ49,OFERTA_0,4,FALSE),ET49),1,0)</f>
        <v>#N/A</v>
      </c>
      <c r="FA49" s="151">
        <f t="shared" ref="FA49" si="1267">IF(EU49=0,0,1)</f>
        <v>0</v>
      </c>
      <c r="FB49" s="151">
        <f t="shared" ref="FB49" si="1268">IF(EV49=0,0,1)</f>
        <v>0</v>
      </c>
      <c r="FC49" s="151" t="e">
        <f t="shared" ref="FC49" si="1269">PRODUCT(EX49:FB49)</f>
        <v>#N/A</v>
      </c>
      <c r="FD49" s="157">
        <f t="shared" si="892"/>
        <v>0</v>
      </c>
      <c r="FE49" s="153">
        <f t="shared" si="893"/>
        <v>0</v>
      </c>
      <c r="FH49" s="290"/>
      <c r="FI49" s="294"/>
      <c r="FJ49" s="296"/>
      <c r="FK49" s="298"/>
      <c r="FL49" s="870"/>
      <c r="FM49" s="871"/>
      <c r="FN49" s="872" t="e">
        <f>FN48/FM50</f>
        <v>#DIV/0!</v>
      </c>
      <c r="FO49" s="88" t="e">
        <f t="shared" ref="FO49" si="1270">IF(EXACT(VLOOKUP(FH49,OFERTA_0,2,FALSE),FI49),1,0)</f>
        <v>#N/A</v>
      </c>
      <c r="FP49" s="88" t="e">
        <f t="shared" ref="FP49" si="1271">IF(EXACT(VLOOKUP(FH49,OFERTA_0,3,FALSE),FJ49),1,0)</f>
        <v>#N/A</v>
      </c>
      <c r="FQ49" s="151" t="e">
        <f t="shared" ref="FQ49" si="1272">IF(EXACT(VLOOKUP(FH49,OFERTA_0,4,FALSE),FK49),1,0)</f>
        <v>#N/A</v>
      </c>
      <c r="FR49" s="151">
        <f t="shared" ref="FR49" si="1273">IF(FL49=0,0,1)</f>
        <v>0</v>
      </c>
      <c r="FS49" s="151">
        <f t="shared" ref="FS49" si="1274">IF(FM49=0,0,1)</f>
        <v>0</v>
      </c>
      <c r="FT49" s="151" t="e">
        <f t="shared" ref="FT49" si="1275">PRODUCT(FO49:FS49)</f>
        <v>#N/A</v>
      </c>
      <c r="FU49" s="157">
        <f t="shared" si="900"/>
        <v>0</v>
      </c>
      <c r="FV49" s="153">
        <f t="shared" si="901"/>
        <v>0</v>
      </c>
      <c r="FY49" s="290"/>
      <c r="FZ49" s="294"/>
      <c r="GA49" s="296"/>
      <c r="GB49" s="298"/>
      <c r="GC49" s="870"/>
      <c r="GD49" s="871"/>
      <c r="GE49" s="872" t="e">
        <f>GE48/GD50</f>
        <v>#DIV/0!</v>
      </c>
      <c r="GF49" s="88" t="e">
        <f t="shared" ref="GF49" si="1276">IF(EXACT(VLOOKUP(FY49,OFERTA_0,2,FALSE),FZ49),1,0)</f>
        <v>#N/A</v>
      </c>
      <c r="GG49" s="88" t="e">
        <f t="shared" ref="GG49" si="1277">IF(EXACT(VLOOKUP(FY49,OFERTA_0,3,FALSE),GA49),1,0)</f>
        <v>#N/A</v>
      </c>
      <c r="GH49" s="151" t="e">
        <f t="shared" ref="GH49" si="1278">IF(EXACT(VLOOKUP(FY49,OFERTA_0,4,FALSE),GB49),1,0)</f>
        <v>#N/A</v>
      </c>
      <c r="GI49" s="151">
        <f t="shared" ref="GI49" si="1279">IF(GC49=0,0,1)</f>
        <v>0</v>
      </c>
      <c r="GJ49" s="151">
        <f t="shared" ref="GJ49" si="1280">IF(GD49=0,0,1)</f>
        <v>0</v>
      </c>
      <c r="GK49" s="151" t="e">
        <f t="shared" ref="GK49" si="1281">PRODUCT(GF49:GJ49)</f>
        <v>#N/A</v>
      </c>
      <c r="GL49" s="157">
        <f t="shared" si="908"/>
        <v>0</v>
      </c>
      <c r="GM49" s="153">
        <f t="shared" si="909"/>
        <v>0</v>
      </c>
      <c r="GP49" s="290"/>
      <c r="GQ49" s="294"/>
      <c r="GR49" s="296"/>
      <c r="GS49" s="298"/>
      <c r="GT49" s="870"/>
      <c r="GU49" s="871"/>
      <c r="GV49" s="872" t="e">
        <f>GV48/GU50</f>
        <v>#DIV/0!</v>
      </c>
      <c r="GW49" s="88" t="e">
        <f t="shared" ref="GW49" si="1282">IF(EXACT(VLOOKUP(GP49,OFERTA_0,2,FALSE),GQ49),1,0)</f>
        <v>#N/A</v>
      </c>
      <c r="GX49" s="88" t="e">
        <f t="shared" ref="GX49" si="1283">IF(EXACT(VLOOKUP(GP49,OFERTA_0,3,FALSE),GR49),1,0)</f>
        <v>#N/A</v>
      </c>
      <c r="GY49" s="151" t="e">
        <f t="shared" ref="GY49" si="1284">IF(EXACT(VLOOKUP(GP49,OFERTA_0,4,FALSE),GS49),1,0)</f>
        <v>#N/A</v>
      </c>
      <c r="GZ49" s="151">
        <f t="shared" ref="GZ49" si="1285">IF(GT49=0,0,1)</f>
        <v>0</v>
      </c>
      <c r="HA49" s="151">
        <f t="shared" ref="HA49" si="1286">IF(GU49=0,0,1)</f>
        <v>0</v>
      </c>
      <c r="HB49" s="151" t="e">
        <f t="shared" ref="HB49" si="1287">PRODUCT(GW49:HA49)</f>
        <v>#N/A</v>
      </c>
      <c r="HC49" s="157">
        <f t="shared" si="916"/>
        <v>0</v>
      </c>
      <c r="HD49" s="153">
        <f t="shared" si="917"/>
        <v>0</v>
      </c>
      <c r="HG49" s="290"/>
      <c r="HH49" s="294"/>
      <c r="HI49" s="296"/>
      <c r="HJ49" s="298"/>
      <c r="HK49" s="870"/>
      <c r="HL49" s="871"/>
      <c r="HM49" s="872" t="e">
        <f>HM48/HL50</f>
        <v>#DIV/0!</v>
      </c>
      <c r="HN49" s="88" t="e">
        <f t="shared" ref="HN49" si="1288">IF(EXACT(VLOOKUP(HG49,OFERTA_0,2,FALSE),HH49),1,0)</f>
        <v>#N/A</v>
      </c>
      <c r="HO49" s="88" t="e">
        <f t="shared" ref="HO49" si="1289">IF(EXACT(VLOOKUP(HG49,OFERTA_0,3,FALSE),HI49),1,0)</f>
        <v>#N/A</v>
      </c>
      <c r="HP49" s="151" t="e">
        <f t="shared" ref="HP49" si="1290">IF(EXACT(VLOOKUP(HG49,OFERTA_0,4,FALSE),HJ49),1,0)</f>
        <v>#N/A</v>
      </c>
      <c r="HQ49" s="151">
        <f t="shared" ref="HQ49" si="1291">IF(HK49=0,0,1)</f>
        <v>0</v>
      </c>
      <c r="HR49" s="151">
        <f t="shared" ref="HR49" si="1292">IF(HL49=0,0,1)</f>
        <v>0</v>
      </c>
      <c r="HS49" s="151" t="e">
        <f t="shared" ref="HS49" si="1293">PRODUCT(HN49:HR49)</f>
        <v>#N/A</v>
      </c>
      <c r="HT49" s="157">
        <f t="shared" si="924"/>
        <v>0</v>
      </c>
      <c r="HU49" s="153">
        <f t="shared" si="925"/>
        <v>0</v>
      </c>
      <c r="HX49" s="290"/>
      <c r="HY49" s="294"/>
      <c r="HZ49" s="296"/>
      <c r="IA49" s="298"/>
      <c r="IB49" s="870"/>
      <c r="IC49" s="871"/>
      <c r="ID49" s="872" t="e">
        <f>ID48/IC50</f>
        <v>#DIV/0!</v>
      </c>
      <c r="IE49" s="88" t="e">
        <f t="shared" ref="IE49" si="1294">IF(EXACT(VLOOKUP(HX49,OFERTA_0,2,FALSE),HY49),1,0)</f>
        <v>#N/A</v>
      </c>
      <c r="IF49" s="88" t="e">
        <f t="shared" ref="IF49" si="1295">IF(EXACT(VLOOKUP(HX49,OFERTA_0,3,FALSE),HZ49),1,0)</f>
        <v>#N/A</v>
      </c>
      <c r="IG49" s="151" t="e">
        <f t="shared" ref="IG49" si="1296">IF(EXACT(VLOOKUP(HX49,OFERTA_0,4,FALSE),IA49),1,0)</f>
        <v>#N/A</v>
      </c>
      <c r="IH49" s="151">
        <f t="shared" ref="IH49" si="1297">IF(IB49=0,0,1)</f>
        <v>0</v>
      </c>
      <c r="II49" s="151">
        <f t="shared" ref="II49" si="1298">IF(IC49=0,0,1)</f>
        <v>0</v>
      </c>
      <c r="IJ49" s="151" t="e">
        <f t="shared" ref="IJ49" si="1299">PRODUCT(IE49:II49)</f>
        <v>#N/A</v>
      </c>
      <c r="IK49" s="157">
        <f t="shared" si="932"/>
        <v>0</v>
      </c>
      <c r="IL49" s="153">
        <f t="shared" si="933"/>
        <v>0</v>
      </c>
      <c r="IO49" s="290"/>
      <c r="IP49" s="294"/>
      <c r="IQ49" s="296"/>
      <c r="IR49" s="298"/>
      <c r="IS49" s="870"/>
      <c r="IT49" s="871"/>
      <c r="IU49" s="872" t="e">
        <f>IU48/IT50</f>
        <v>#DIV/0!</v>
      </c>
      <c r="IV49" s="88" t="e">
        <f t="shared" ref="IV49" si="1300">IF(EXACT(VLOOKUP(IO49,OFERTA_0,2,FALSE),IP49),1,0)</f>
        <v>#N/A</v>
      </c>
      <c r="IW49" s="88" t="e">
        <f t="shared" ref="IW49" si="1301">IF(EXACT(VLOOKUP(IO49,OFERTA_0,3,FALSE),IQ49),1,0)</f>
        <v>#N/A</v>
      </c>
      <c r="IX49" s="151" t="e">
        <f t="shared" ref="IX49" si="1302">IF(EXACT(VLOOKUP(IO49,OFERTA_0,4,FALSE),IR49),1,0)</f>
        <v>#N/A</v>
      </c>
      <c r="IY49" s="151">
        <f t="shared" ref="IY49" si="1303">IF(IS49=0,0,1)</f>
        <v>0</v>
      </c>
      <c r="IZ49" s="151">
        <f t="shared" ref="IZ49" si="1304">IF(IT49=0,0,1)</f>
        <v>0</v>
      </c>
      <c r="JA49" s="151" t="e">
        <f t="shared" ref="JA49" si="1305">PRODUCT(IV49:IZ49)</f>
        <v>#N/A</v>
      </c>
      <c r="JB49" s="157">
        <f t="shared" si="940"/>
        <v>0</v>
      </c>
      <c r="JC49" s="153">
        <f t="shared" si="941"/>
        <v>0</v>
      </c>
      <c r="JF49" s="290"/>
      <c r="JG49" s="294"/>
      <c r="JH49" s="296"/>
      <c r="JI49" s="298"/>
      <c r="JJ49" s="870"/>
      <c r="JK49" s="871"/>
      <c r="JL49" s="872" t="e">
        <f>JL48/JK50</f>
        <v>#DIV/0!</v>
      </c>
      <c r="JM49" s="88" t="e">
        <f t="shared" ref="JM49" si="1306">IF(EXACT(VLOOKUP(JF49,OFERTA_0,2,FALSE),JG49),1,0)</f>
        <v>#N/A</v>
      </c>
      <c r="JN49" s="88" t="e">
        <f t="shared" ref="JN49" si="1307">IF(EXACT(VLOOKUP(JF49,OFERTA_0,3,FALSE),JH49),1,0)</f>
        <v>#N/A</v>
      </c>
      <c r="JO49" s="151" t="e">
        <f t="shared" ref="JO49" si="1308">IF(EXACT(VLOOKUP(JF49,OFERTA_0,4,FALSE),JI49),1,0)</f>
        <v>#N/A</v>
      </c>
      <c r="JP49" s="151">
        <f t="shared" ref="JP49" si="1309">IF(JJ49=0,0,1)</f>
        <v>0</v>
      </c>
      <c r="JQ49" s="151">
        <f t="shared" ref="JQ49" si="1310">IF(JK49=0,0,1)</f>
        <v>0</v>
      </c>
      <c r="JR49" s="151" t="e">
        <f t="shared" ref="JR49" si="1311">PRODUCT(JM49:JQ49)</f>
        <v>#N/A</v>
      </c>
      <c r="JS49" s="157">
        <f t="shared" si="948"/>
        <v>0</v>
      </c>
      <c r="JT49" s="153">
        <f t="shared" si="949"/>
        <v>0</v>
      </c>
      <c r="JW49" s="290"/>
      <c r="JX49" s="294"/>
      <c r="JY49" s="296"/>
      <c r="JZ49" s="298"/>
      <c r="KA49" s="870"/>
      <c r="KB49" s="871"/>
      <c r="KC49" s="872" t="e">
        <f>KC48/KB50</f>
        <v>#DIV/0!</v>
      </c>
      <c r="KD49" s="88" t="e">
        <f t="shared" ref="KD49" si="1312">IF(EXACT(VLOOKUP(JW49,OFERTA_0,2,FALSE),JX49),1,0)</f>
        <v>#N/A</v>
      </c>
      <c r="KE49" s="88" t="e">
        <f t="shared" ref="KE49" si="1313">IF(EXACT(VLOOKUP(JW49,OFERTA_0,3,FALSE),JY49),1,0)</f>
        <v>#N/A</v>
      </c>
      <c r="KF49" s="151" t="e">
        <f t="shared" ref="KF49" si="1314">IF(EXACT(VLOOKUP(JW49,OFERTA_0,4,FALSE),JZ49),1,0)</f>
        <v>#N/A</v>
      </c>
      <c r="KG49" s="151">
        <f t="shared" ref="KG49" si="1315">IF(KA49=0,0,1)</f>
        <v>0</v>
      </c>
      <c r="KH49" s="151">
        <f t="shared" ref="KH49" si="1316">IF(KB49=0,0,1)</f>
        <v>0</v>
      </c>
      <c r="KI49" s="151" t="e">
        <f t="shared" ref="KI49" si="1317">PRODUCT(KD49:KH49)</f>
        <v>#N/A</v>
      </c>
      <c r="KJ49" s="157">
        <f t="shared" si="956"/>
        <v>0</v>
      </c>
      <c r="KK49" s="153">
        <f t="shared" si="957"/>
        <v>0</v>
      </c>
      <c r="KN49" s="290"/>
      <c r="KO49" s="294"/>
      <c r="KP49" s="296"/>
      <c r="KQ49" s="298"/>
      <c r="KR49" s="870"/>
      <c r="KS49" s="871"/>
      <c r="KT49" s="872" t="e">
        <f>KT48/KS50</f>
        <v>#DIV/0!</v>
      </c>
      <c r="KU49" s="88" t="e">
        <f t="shared" ref="KU49" si="1318">IF(EXACT(VLOOKUP(KN49,OFERTA_0,2,FALSE),KO49),1,0)</f>
        <v>#N/A</v>
      </c>
      <c r="KV49" s="88" t="e">
        <f t="shared" ref="KV49" si="1319">IF(EXACT(VLOOKUP(KN49,OFERTA_0,3,FALSE),KP49),1,0)</f>
        <v>#N/A</v>
      </c>
      <c r="KW49" s="151" t="e">
        <f t="shared" ref="KW49" si="1320">IF(EXACT(VLOOKUP(KN49,OFERTA_0,4,FALSE),KQ49),1,0)</f>
        <v>#N/A</v>
      </c>
      <c r="KX49" s="151">
        <f t="shared" ref="KX49" si="1321">IF(KR49=0,0,1)</f>
        <v>0</v>
      </c>
      <c r="KY49" s="151">
        <f t="shared" ref="KY49" si="1322">IF(KS49=0,0,1)</f>
        <v>0</v>
      </c>
      <c r="KZ49" s="151" t="e">
        <f t="shared" ref="KZ49" si="1323">PRODUCT(KU49:KY49)</f>
        <v>#N/A</v>
      </c>
      <c r="LA49" s="157">
        <f t="shared" si="964"/>
        <v>0</v>
      </c>
      <c r="LB49" s="153">
        <f t="shared" si="965"/>
        <v>0</v>
      </c>
      <c r="LE49" s="290"/>
      <c r="LF49" s="294"/>
      <c r="LG49" s="296"/>
      <c r="LH49" s="298"/>
      <c r="LI49" s="870"/>
      <c r="LJ49" s="871"/>
      <c r="LK49" s="872" t="e">
        <f>LK48/LJ50</f>
        <v>#DIV/0!</v>
      </c>
      <c r="LL49" s="88" t="e">
        <f t="shared" ref="LL49" si="1324">IF(EXACT(VLOOKUP(LE49,OFERTA_0,2,FALSE),LF49),1,0)</f>
        <v>#N/A</v>
      </c>
      <c r="LM49" s="88" t="e">
        <f t="shared" ref="LM49" si="1325">IF(EXACT(VLOOKUP(LE49,OFERTA_0,3,FALSE),LG49),1,0)</f>
        <v>#N/A</v>
      </c>
      <c r="LN49" s="151" t="e">
        <f t="shared" ref="LN49" si="1326">IF(EXACT(VLOOKUP(LE49,OFERTA_0,4,FALSE),LH49),1,0)</f>
        <v>#N/A</v>
      </c>
      <c r="LO49" s="151">
        <f t="shared" ref="LO49" si="1327">IF(LI49=0,0,1)</f>
        <v>0</v>
      </c>
      <c r="LP49" s="151">
        <f t="shared" ref="LP49" si="1328">IF(LJ49=0,0,1)</f>
        <v>0</v>
      </c>
      <c r="LQ49" s="151" t="e">
        <f t="shared" ref="LQ49" si="1329">PRODUCT(LL49:LP49)</f>
        <v>#N/A</v>
      </c>
      <c r="LR49" s="157">
        <f t="shared" si="972"/>
        <v>0</v>
      </c>
      <c r="LS49" s="153">
        <f t="shared" si="973"/>
        <v>0</v>
      </c>
      <c r="LV49" s="290"/>
      <c r="LW49" s="294"/>
      <c r="LX49" s="296"/>
      <c r="LY49" s="298"/>
      <c r="LZ49" s="870"/>
      <c r="MA49" s="871"/>
      <c r="MB49" s="872" t="e">
        <f>MB48/MA50</f>
        <v>#DIV/0!</v>
      </c>
      <c r="MC49" s="88" t="e">
        <f t="shared" ref="MC49" si="1330">IF(EXACT(VLOOKUP(LV49,OFERTA_0,2,FALSE),LW49),1,0)</f>
        <v>#N/A</v>
      </c>
      <c r="MD49" s="88" t="e">
        <f t="shared" ref="MD49" si="1331">IF(EXACT(VLOOKUP(LV49,OFERTA_0,3,FALSE),LX49),1,0)</f>
        <v>#N/A</v>
      </c>
      <c r="ME49" s="151" t="e">
        <f t="shared" ref="ME49" si="1332">IF(EXACT(VLOOKUP(LV49,OFERTA_0,4,FALSE),LY49),1,0)</f>
        <v>#N/A</v>
      </c>
      <c r="MF49" s="151">
        <f t="shared" ref="MF49" si="1333">IF(LZ49=0,0,1)</f>
        <v>0</v>
      </c>
      <c r="MG49" s="151">
        <f t="shared" ref="MG49" si="1334">IF(MA49=0,0,1)</f>
        <v>0</v>
      </c>
      <c r="MH49" s="151" t="e">
        <f t="shared" ref="MH49" si="1335">PRODUCT(MC49:MG49)</f>
        <v>#N/A</v>
      </c>
      <c r="MI49" s="157">
        <f t="shared" si="980"/>
        <v>0</v>
      </c>
      <c r="MJ49" s="153">
        <f t="shared" si="981"/>
        <v>0</v>
      </c>
      <c r="MM49" s="846"/>
      <c r="MN49" s="804"/>
      <c r="MO49" s="847"/>
      <c r="MP49" s="806"/>
      <c r="MQ49" s="828"/>
      <c r="MR49" s="784"/>
      <c r="MS49" s="784"/>
      <c r="MT49" s="88" t="e">
        <f t="shared" si="982"/>
        <v>#N/A</v>
      </c>
      <c r="MU49" s="88" t="e">
        <f t="shared" si="983"/>
        <v>#N/A</v>
      </c>
      <c r="MV49" s="151" t="e">
        <f t="shared" si="984"/>
        <v>#N/A</v>
      </c>
      <c r="MW49" s="151">
        <f t="shared" si="985"/>
        <v>0</v>
      </c>
      <c r="MX49" s="151">
        <f t="shared" si="986"/>
        <v>0</v>
      </c>
      <c r="MY49" s="151" t="e">
        <f t="shared" si="987"/>
        <v>#N/A</v>
      </c>
      <c r="MZ49" s="157">
        <f t="shared" si="988"/>
        <v>0</v>
      </c>
      <c r="NA49" s="153">
        <f t="shared" si="989"/>
        <v>0</v>
      </c>
      <c r="ND49" s="846"/>
      <c r="NE49" s="804"/>
      <c r="NF49" s="847"/>
      <c r="NG49" s="806"/>
      <c r="NH49" s="828"/>
      <c r="NI49" s="784"/>
      <c r="NJ49" s="784"/>
      <c r="NK49" s="88" t="e">
        <f t="shared" si="990"/>
        <v>#N/A</v>
      </c>
      <c r="NL49" s="88" t="e">
        <f t="shared" si="991"/>
        <v>#N/A</v>
      </c>
      <c r="NM49" s="151" t="e">
        <f t="shared" si="992"/>
        <v>#N/A</v>
      </c>
      <c r="NN49" s="151">
        <f t="shared" si="993"/>
        <v>0</v>
      </c>
      <c r="NO49" s="151">
        <f t="shared" si="994"/>
        <v>0</v>
      </c>
      <c r="NP49" s="151" t="e">
        <f t="shared" si="995"/>
        <v>#N/A</v>
      </c>
      <c r="NQ49" s="157">
        <f t="shared" si="996"/>
        <v>0</v>
      </c>
      <c r="NR49" s="153">
        <f t="shared" si="997"/>
        <v>0</v>
      </c>
      <c r="NU49" s="846"/>
      <c r="NV49" s="804"/>
      <c r="NW49" s="847"/>
      <c r="NX49" s="806"/>
      <c r="NY49" s="828"/>
      <c r="NZ49" s="784"/>
      <c r="OA49" s="784"/>
      <c r="OB49" s="88" t="e">
        <f t="shared" si="998"/>
        <v>#N/A</v>
      </c>
      <c r="OC49" s="88" t="e">
        <f t="shared" si="999"/>
        <v>#N/A</v>
      </c>
      <c r="OD49" s="151" t="e">
        <f t="shared" si="1000"/>
        <v>#N/A</v>
      </c>
      <c r="OE49" s="151">
        <f t="shared" si="1001"/>
        <v>0</v>
      </c>
      <c r="OF49" s="151">
        <f t="shared" si="1002"/>
        <v>0</v>
      </c>
      <c r="OG49" s="151" t="e">
        <f t="shared" si="1003"/>
        <v>#N/A</v>
      </c>
      <c r="OH49" s="157">
        <f t="shared" si="1004"/>
        <v>0</v>
      </c>
      <c r="OI49" s="153">
        <f t="shared" si="1005"/>
        <v>0</v>
      </c>
      <c r="OL49" s="846"/>
      <c r="OM49" s="804"/>
      <c r="ON49" s="847"/>
      <c r="OO49" s="806"/>
      <c r="OP49" s="828"/>
      <c r="OQ49" s="784"/>
      <c r="OR49" s="784"/>
      <c r="OS49" s="88" t="e">
        <f t="shared" si="1006"/>
        <v>#N/A</v>
      </c>
      <c r="OT49" s="88" t="e">
        <f t="shared" si="1007"/>
        <v>#N/A</v>
      </c>
      <c r="OU49" s="151" t="e">
        <f t="shared" si="1008"/>
        <v>#N/A</v>
      </c>
      <c r="OV49" s="151">
        <f t="shared" si="1009"/>
        <v>0</v>
      </c>
      <c r="OW49" s="151">
        <f t="shared" si="1010"/>
        <v>0</v>
      </c>
      <c r="OX49" s="151" t="e">
        <f t="shared" si="1011"/>
        <v>#N/A</v>
      </c>
      <c r="OY49" s="157">
        <f t="shared" si="1012"/>
        <v>0</v>
      </c>
      <c r="OZ49" s="153">
        <f t="shared" si="1013"/>
        <v>0</v>
      </c>
      <c r="PC49" s="846"/>
      <c r="PD49" s="804"/>
      <c r="PE49" s="847"/>
      <c r="PF49" s="806"/>
      <c r="PG49" s="828"/>
      <c r="PH49" s="784"/>
      <c r="PI49" s="784"/>
      <c r="PJ49" s="88" t="e">
        <f t="shared" si="1014"/>
        <v>#N/A</v>
      </c>
      <c r="PK49" s="88" t="e">
        <f t="shared" si="1015"/>
        <v>#N/A</v>
      </c>
      <c r="PL49" s="151" t="e">
        <f t="shared" si="1016"/>
        <v>#N/A</v>
      </c>
      <c r="PM49" s="151">
        <f t="shared" si="1017"/>
        <v>0</v>
      </c>
      <c r="PN49" s="151">
        <f t="shared" si="1018"/>
        <v>0</v>
      </c>
      <c r="PO49" s="151" t="e">
        <f t="shared" si="1019"/>
        <v>#N/A</v>
      </c>
      <c r="PP49" s="157">
        <f t="shared" si="1020"/>
        <v>0</v>
      </c>
      <c r="PQ49" s="153">
        <f t="shared" si="1021"/>
        <v>0</v>
      </c>
      <c r="PT49" s="846"/>
      <c r="PU49" s="804"/>
      <c r="PV49" s="847"/>
      <c r="PW49" s="806"/>
      <c r="PX49" s="828"/>
      <c r="PY49" s="784"/>
      <c r="PZ49" s="784"/>
      <c r="QA49" s="88" t="e">
        <f t="shared" si="1022"/>
        <v>#N/A</v>
      </c>
      <c r="QB49" s="88" t="e">
        <f t="shared" si="1023"/>
        <v>#N/A</v>
      </c>
      <c r="QC49" s="151" t="e">
        <f t="shared" si="1024"/>
        <v>#N/A</v>
      </c>
      <c r="QD49" s="151">
        <f t="shared" si="1025"/>
        <v>0</v>
      </c>
      <c r="QE49" s="151">
        <f t="shared" si="1026"/>
        <v>0</v>
      </c>
      <c r="QF49" s="151" t="e">
        <f t="shared" si="1027"/>
        <v>#N/A</v>
      </c>
      <c r="QG49" s="157">
        <f t="shared" si="1028"/>
        <v>0</v>
      </c>
      <c r="QH49" s="153">
        <f t="shared" si="1029"/>
        <v>0</v>
      </c>
      <c r="QK49" s="846"/>
      <c r="QL49" s="804"/>
      <c r="QM49" s="847"/>
      <c r="QN49" s="806"/>
      <c r="QO49" s="828"/>
      <c r="QP49" s="784"/>
      <c r="QQ49" s="784"/>
      <c r="QR49" s="88" t="e">
        <f t="shared" si="1030"/>
        <v>#N/A</v>
      </c>
      <c r="QS49" s="88" t="e">
        <f t="shared" si="1031"/>
        <v>#N/A</v>
      </c>
      <c r="QT49" s="151" t="e">
        <f t="shared" si="1032"/>
        <v>#N/A</v>
      </c>
      <c r="QU49" s="151">
        <f t="shared" si="1033"/>
        <v>0</v>
      </c>
      <c r="QV49" s="151">
        <f t="shared" si="1034"/>
        <v>0</v>
      </c>
      <c r="QW49" s="151" t="e">
        <f t="shared" si="1035"/>
        <v>#N/A</v>
      </c>
      <c r="QX49" s="157">
        <f t="shared" si="1036"/>
        <v>0</v>
      </c>
      <c r="QY49" s="153">
        <f t="shared" si="1037"/>
        <v>0</v>
      </c>
      <c r="RB49" s="846"/>
      <c r="RC49" s="804"/>
      <c r="RD49" s="847"/>
      <c r="RE49" s="806"/>
      <c r="RF49" s="828"/>
      <c r="RG49" s="784"/>
      <c r="RH49" s="784"/>
      <c r="RI49" s="88" t="e">
        <f t="shared" si="1038"/>
        <v>#N/A</v>
      </c>
      <c r="RJ49" s="88" t="e">
        <f t="shared" si="1039"/>
        <v>#N/A</v>
      </c>
      <c r="RK49" s="151" t="e">
        <f t="shared" si="1040"/>
        <v>#N/A</v>
      </c>
      <c r="RL49" s="151">
        <f t="shared" si="1041"/>
        <v>0</v>
      </c>
      <c r="RM49" s="151">
        <f t="shared" si="1042"/>
        <v>0</v>
      </c>
      <c r="RN49" s="151" t="e">
        <f t="shared" si="1043"/>
        <v>#N/A</v>
      </c>
      <c r="RO49" s="157">
        <f t="shared" si="1044"/>
        <v>0</v>
      </c>
      <c r="RP49" s="153">
        <f t="shared" si="1045"/>
        <v>0</v>
      </c>
      <c r="RS49" s="846"/>
      <c r="RT49" s="804"/>
      <c r="RU49" s="847"/>
      <c r="RV49" s="806"/>
      <c r="RW49" s="828"/>
      <c r="RX49" s="784"/>
      <c r="RY49" s="784"/>
      <c r="RZ49" s="88" t="e">
        <f t="shared" si="1046"/>
        <v>#N/A</v>
      </c>
      <c r="SA49" s="88" t="e">
        <f t="shared" si="1047"/>
        <v>#N/A</v>
      </c>
      <c r="SB49" s="151" t="e">
        <f t="shared" si="1048"/>
        <v>#N/A</v>
      </c>
      <c r="SC49" s="151">
        <f t="shared" si="1049"/>
        <v>0</v>
      </c>
      <c r="SD49" s="151">
        <f t="shared" si="1050"/>
        <v>0</v>
      </c>
      <c r="SE49" s="151" t="e">
        <f t="shared" si="1051"/>
        <v>#N/A</v>
      </c>
      <c r="SF49" s="157">
        <f t="shared" si="1052"/>
        <v>0</v>
      </c>
      <c r="SG49" s="153">
        <f t="shared" si="1053"/>
        <v>0</v>
      </c>
      <c r="SJ49" s="846"/>
      <c r="SK49" s="804"/>
      <c r="SL49" s="847"/>
      <c r="SM49" s="806"/>
      <c r="SN49" s="828"/>
      <c r="SO49" s="784"/>
      <c r="SP49" s="784"/>
      <c r="SQ49" s="88" t="e">
        <f t="shared" si="1054"/>
        <v>#N/A</v>
      </c>
      <c r="SR49" s="88" t="e">
        <f t="shared" si="1055"/>
        <v>#N/A</v>
      </c>
      <c r="SS49" s="151" t="e">
        <f t="shared" si="1056"/>
        <v>#N/A</v>
      </c>
      <c r="ST49" s="151">
        <f t="shared" si="1057"/>
        <v>0</v>
      </c>
      <c r="SU49" s="151">
        <f t="shared" si="1058"/>
        <v>0</v>
      </c>
      <c r="SV49" s="151" t="e">
        <f t="shared" si="1059"/>
        <v>#N/A</v>
      </c>
      <c r="SW49" s="157">
        <f t="shared" si="1060"/>
        <v>0</v>
      </c>
      <c r="SX49" s="153">
        <f t="shared" si="1061"/>
        <v>0</v>
      </c>
    </row>
    <row r="50" spans="1:518" ht="17.25" thickTop="1" thickBot="1">
      <c r="B50" s="877" t="s">
        <v>339</v>
      </c>
      <c r="C50" s="878"/>
      <c r="D50" s="878"/>
      <c r="E50" s="878"/>
      <c r="F50" s="878"/>
      <c r="G50" s="879"/>
      <c r="H50" s="880">
        <f>H14+H27+H48+H44+H34+H42</f>
        <v>0</v>
      </c>
      <c r="K50" s="877" t="s">
        <v>339</v>
      </c>
      <c r="L50" s="878"/>
      <c r="M50" s="878"/>
      <c r="N50" s="878"/>
      <c r="O50" s="878"/>
      <c r="P50" s="879"/>
      <c r="Q50" s="880">
        <f>Q14+Q27+Q48+Q44+Q34+Q42</f>
        <v>148228504</v>
      </c>
      <c r="U50" s="62"/>
      <c r="V50" s="62"/>
      <c r="W50" s="62"/>
      <c r="X50" s="62"/>
      <c r="Y50" s="62"/>
      <c r="Z50" s="101"/>
      <c r="AA50" s="101"/>
      <c r="AB50" s="877" t="s">
        <v>339</v>
      </c>
      <c r="AC50" s="878"/>
      <c r="AD50" s="878"/>
      <c r="AE50" s="878"/>
      <c r="AF50" s="878"/>
      <c r="AG50" s="879"/>
      <c r="AH50" s="880">
        <f>AH14+AH27+AH48+AH44+AH34+AH42</f>
        <v>145245059.39999998</v>
      </c>
      <c r="AL50" s="62"/>
      <c r="AM50" s="62"/>
      <c r="AN50" s="62"/>
      <c r="AO50" s="62"/>
      <c r="AP50" s="62"/>
      <c r="AQ50" s="101"/>
      <c r="AR50" s="101"/>
      <c r="AS50" s="877" t="s">
        <v>339</v>
      </c>
      <c r="AT50" s="878"/>
      <c r="AU50" s="878"/>
      <c r="AV50" s="878"/>
      <c r="AW50" s="878"/>
      <c r="AX50" s="879"/>
      <c r="AY50" s="880">
        <f>AY14+AY27+AY48+AY44+AY34+AY42</f>
        <v>145802081</v>
      </c>
      <c r="BC50" s="62"/>
      <c r="BD50" s="62"/>
      <c r="BE50" s="62"/>
      <c r="BF50" s="62"/>
      <c r="BG50" s="62"/>
      <c r="BJ50" s="877" t="s">
        <v>339</v>
      </c>
      <c r="BK50" s="878"/>
      <c r="BL50" s="878"/>
      <c r="BM50" s="878"/>
      <c r="BN50" s="878"/>
      <c r="BO50" s="879"/>
      <c r="BP50" s="880">
        <f>BP14+BP27+BP48+BP44+BP34+BP42</f>
        <v>131495929</v>
      </c>
      <c r="BT50" s="62"/>
      <c r="BU50" s="62"/>
      <c r="BV50" s="62"/>
      <c r="BW50" s="62"/>
      <c r="BX50" s="62"/>
      <c r="CA50" s="773" t="s">
        <v>489</v>
      </c>
      <c r="CB50" s="793" t="s">
        <v>490</v>
      </c>
      <c r="CC50" s="775" t="s">
        <v>491</v>
      </c>
      <c r="CD50" s="776">
        <v>1</v>
      </c>
      <c r="CE50" s="881">
        <v>250000</v>
      </c>
      <c r="CF50" s="778">
        <v>250000</v>
      </c>
      <c r="CG50" s="882">
        <v>2.3E-3</v>
      </c>
      <c r="CH50" s="88">
        <f>IF(EXACT(VLOOKUP(CA50,OFERTA_0,2,FALSE),CB50),1,0)</f>
        <v>1</v>
      </c>
      <c r="CI50" s="88">
        <f>IF(EXACT(VLOOKUP(CA50,OFERTA_0,3,FALSE),CC50),1,0)</f>
        <v>1</v>
      </c>
      <c r="CJ50" s="151">
        <f>IF(EXACT(VLOOKUP(CA50,OFERTA_0,4,FALSE),CD50),1,0)</f>
        <v>1</v>
      </c>
      <c r="CK50" s="151">
        <f t="shared" si="189"/>
        <v>1</v>
      </c>
      <c r="CL50" s="151">
        <f t="shared" si="190"/>
        <v>1</v>
      </c>
      <c r="CM50" s="151">
        <f t="shared" si="191"/>
        <v>1</v>
      </c>
      <c r="CN50" s="157">
        <f t="shared" si="192"/>
        <v>250000</v>
      </c>
      <c r="CO50" s="153">
        <f t="shared" si="193"/>
        <v>0</v>
      </c>
      <c r="CR50" s="883" t="s">
        <v>339</v>
      </c>
      <c r="CS50" s="884"/>
      <c r="CT50" s="884"/>
      <c r="CU50" s="885"/>
      <c r="CV50" s="886"/>
      <c r="CW50" s="887">
        <f>CX14+CX27+CX48+CX44+CX34+CX42</f>
        <v>0</v>
      </c>
      <c r="CX50" s="887"/>
      <c r="DB50" s="62"/>
      <c r="DC50" s="62"/>
      <c r="DD50" s="62"/>
      <c r="DE50" s="62"/>
      <c r="DF50" s="62"/>
      <c r="DI50" s="883" t="s">
        <v>339</v>
      </c>
      <c r="DJ50" s="884"/>
      <c r="DK50" s="884"/>
      <c r="DL50" s="885"/>
      <c r="DM50" s="886"/>
      <c r="DN50" s="887">
        <f>DO14+DO27+DO48+DO44+DO34+DO42</f>
        <v>0</v>
      </c>
      <c r="DO50" s="887"/>
      <c r="DS50" s="62"/>
      <c r="DT50" s="62"/>
      <c r="DU50" s="62"/>
      <c r="DV50" s="62"/>
      <c r="DW50" s="62"/>
      <c r="DZ50" s="883" t="s">
        <v>339</v>
      </c>
      <c r="EA50" s="884"/>
      <c r="EB50" s="884"/>
      <c r="EC50" s="885"/>
      <c r="ED50" s="886"/>
      <c r="EE50" s="887">
        <f>EF14+EF27+EF48+EF44+EF34+EF42</f>
        <v>0</v>
      </c>
      <c r="EF50" s="887"/>
      <c r="EJ50" s="62"/>
      <c r="EK50" s="62"/>
      <c r="EL50" s="62"/>
      <c r="EM50" s="62"/>
      <c r="EN50" s="62"/>
      <c r="EQ50" s="883" t="s">
        <v>339</v>
      </c>
      <c r="ER50" s="884"/>
      <c r="ES50" s="884"/>
      <c r="ET50" s="885"/>
      <c r="EU50" s="886"/>
      <c r="EV50" s="887">
        <f>EW14+EW27+EW48+EW44+EW34+EW42</f>
        <v>0</v>
      </c>
      <c r="EW50" s="887"/>
      <c r="FA50" s="62"/>
      <c r="FB50" s="62"/>
      <c r="FC50" s="62"/>
      <c r="FD50" s="62"/>
      <c r="FE50" s="62"/>
      <c r="FH50" s="883" t="s">
        <v>339</v>
      </c>
      <c r="FI50" s="884"/>
      <c r="FJ50" s="884"/>
      <c r="FK50" s="885"/>
      <c r="FL50" s="886"/>
      <c r="FM50" s="887">
        <f>FN14+FN27+FN48+FN44+FN34+FN42</f>
        <v>0</v>
      </c>
      <c r="FN50" s="887"/>
      <c r="FR50" s="62"/>
      <c r="FS50" s="62"/>
      <c r="FT50" s="62"/>
      <c r="FU50" s="62"/>
      <c r="FV50" s="62"/>
      <c r="FY50" s="883" t="s">
        <v>339</v>
      </c>
      <c r="FZ50" s="884"/>
      <c r="GA50" s="884"/>
      <c r="GB50" s="885"/>
      <c r="GC50" s="886"/>
      <c r="GD50" s="887">
        <f>GE14+GE27+GE48+GE44+GE34+GE42</f>
        <v>0</v>
      </c>
      <c r="GE50" s="887"/>
      <c r="GI50" s="62"/>
      <c r="GJ50" s="62"/>
      <c r="GK50" s="62"/>
      <c r="GL50" s="62"/>
      <c r="GM50" s="62"/>
      <c r="GP50" s="883" t="s">
        <v>339</v>
      </c>
      <c r="GQ50" s="884"/>
      <c r="GR50" s="884"/>
      <c r="GS50" s="885"/>
      <c r="GT50" s="886"/>
      <c r="GU50" s="887">
        <f>GV14+GV27+GV48+GV44+GV34+GV42</f>
        <v>0</v>
      </c>
      <c r="GV50" s="887"/>
      <c r="GZ50" s="62"/>
      <c r="HA50" s="62"/>
      <c r="HB50" s="62"/>
      <c r="HC50" s="62"/>
      <c r="HD50" s="62"/>
      <c r="HG50" s="883" t="s">
        <v>339</v>
      </c>
      <c r="HH50" s="884"/>
      <c r="HI50" s="884"/>
      <c r="HJ50" s="885"/>
      <c r="HK50" s="886"/>
      <c r="HL50" s="887">
        <f>HM14+HM27+HM48+HM44+HM34+HM42</f>
        <v>0</v>
      </c>
      <c r="HM50" s="887"/>
      <c r="HQ50" s="62"/>
      <c r="HR50" s="62"/>
      <c r="HS50" s="62"/>
      <c r="HT50" s="62"/>
      <c r="HU50" s="62"/>
      <c r="HX50" s="883" t="s">
        <v>339</v>
      </c>
      <c r="HY50" s="884"/>
      <c r="HZ50" s="884"/>
      <c r="IA50" s="885"/>
      <c r="IB50" s="886"/>
      <c r="IC50" s="887">
        <f>ID14+ID27+ID48+ID44+ID34+ID42</f>
        <v>0</v>
      </c>
      <c r="ID50" s="887"/>
      <c r="IH50" s="62"/>
      <c r="II50" s="62"/>
      <c r="IJ50" s="62"/>
      <c r="IK50" s="62"/>
      <c r="IL50" s="62"/>
      <c r="IO50" s="883" t="s">
        <v>339</v>
      </c>
      <c r="IP50" s="884"/>
      <c r="IQ50" s="884"/>
      <c r="IR50" s="885"/>
      <c r="IS50" s="886"/>
      <c r="IT50" s="887">
        <f>IU14+IU27+IU48+IU44+IU34+IU42</f>
        <v>0</v>
      </c>
      <c r="IU50" s="887"/>
      <c r="IY50" s="62"/>
      <c r="IZ50" s="62"/>
      <c r="JA50" s="62"/>
      <c r="JB50" s="62"/>
      <c r="JC50" s="62"/>
      <c r="JF50" s="883" t="s">
        <v>339</v>
      </c>
      <c r="JG50" s="884"/>
      <c r="JH50" s="884"/>
      <c r="JI50" s="885"/>
      <c r="JJ50" s="886"/>
      <c r="JK50" s="887">
        <f>JL14+JL27+JL48+JL44+JL34+JL42</f>
        <v>0</v>
      </c>
      <c r="JL50" s="887"/>
      <c r="JM50" s="59"/>
      <c r="JN50" s="59"/>
      <c r="JO50" s="59"/>
      <c r="JW50" s="883" t="s">
        <v>339</v>
      </c>
      <c r="JX50" s="884"/>
      <c r="JY50" s="884"/>
      <c r="JZ50" s="885"/>
      <c r="KA50" s="886"/>
      <c r="KB50" s="887">
        <f>KC14+KC27+KC48+KC44+KC34+KC42</f>
        <v>0</v>
      </c>
      <c r="KC50" s="887"/>
      <c r="KD50" s="59"/>
      <c r="KE50" s="59"/>
      <c r="KF50" s="59"/>
      <c r="KN50" s="883" t="s">
        <v>339</v>
      </c>
      <c r="KO50" s="884"/>
      <c r="KP50" s="884"/>
      <c r="KQ50" s="885"/>
      <c r="KR50" s="886"/>
      <c r="KS50" s="887">
        <f>KT14+KT27+KT48+KT44+KT34+KT42</f>
        <v>0</v>
      </c>
      <c r="KT50" s="887"/>
      <c r="KU50" s="59"/>
      <c r="KV50" s="59"/>
      <c r="KW50" s="59"/>
      <c r="LE50" s="883" t="s">
        <v>339</v>
      </c>
      <c r="LF50" s="884"/>
      <c r="LG50" s="884"/>
      <c r="LH50" s="885"/>
      <c r="LI50" s="886"/>
      <c r="LJ50" s="887">
        <f>LK14+LK27+LK48+LK44+LK34+LK42</f>
        <v>0</v>
      </c>
      <c r="LK50" s="887"/>
      <c r="LL50" s="59"/>
      <c r="LM50" s="59"/>
      <c r="LN50" s="59"/>
      <c r="LV50" s="883" t="s">
        <v>339</v>
      </c>
      <c r="LW50" s="884"/>
      <c r="LX50" s="884"/>
      <c r="LY50" s="885"/>
      <c r="LZ50" s="886"/>
      <c r="MA50" s="887">
        <f>MB14+MB27+MB48+MB44+MB34+MB42</f>
        <v>0</v>
      </c>
      <c r="MB50" s="887"/>
      <c r="MC50" s="59"/>
      <c r="MD50" s="59"/>
      <c r="ME50" s="59"/>
      <c r="MM50" s="883"/>
      <c r="MN50" s="884"/>
      <c r="MO50" s="884"/>
      <c r="MP50" s="885"/>
      <c r="MQ50" s="886"/>
      <c r="MR50" s="887"/>
      <c r="MS50" s="887"/>
      <c r="MT50" s="59"/>
      <c r="MU50" s="59"/>
      <c r="MV50" s="59"/>
      <c r="ND50" s="883"/>
      <c r="NE50" s="884"/>
      <c r="NF50" s="884"/>
      <c r="NG50" s="885"/>
      <c r="NH50" s="886"/>
      <c r="NI50" s="887"/>
      <c r="NJ50" s="887"/>
      <c r="NK50" s="59"/>
      <c r="NL50" s="59"/>
      <c r="NM50" s="59"/>
      <c r="NU50" s="883"/>
      <c r="NV50" s="884"/>
      <c r="NW50" s="884"/>
      <c r="NX50" s="885"/>
      <c r="NY50" s="886"/>
      <c r="NZ50" s="887"/>
      <c r="OA50" s="887"/>
      <c r="OB50" s="59"/>
      <c r="OC50" s="59"/>
      <c r="OD50" s="59"/>
      <c r="OL50" s="883"/>
      <c r="OM50" s="884"/>
      <c r="ON50" s="884"/>
      <c r="OO50" s="885"/>
      <c r="OP50" s="886"/>
      <c r="OQ50" s="887"/>
      <c r="OR50" s="887"/>
      <c r="OS50" s="59"/>
      <c r="OT50" s="59"/>
      <c r="OU50" s="59"/>
      <c r="PC50" s="883"/>
      <c r="PD50" s="884"/>
      <c r="PE50" s="884"/>
      <c r="PF50" s="885"/>
      <c r="PG50" s="886"/>
      <c r="PH50" s="887"/>
      <c r="PI50" s="887"/>
      <c r="PJ50" s="59"/>
      <c r="PK50" s="59"/>
      <c r="PL50" s="59"/>
      <c r="PT50" s="883"/>
      <c r="PU50" s="884"/>
      <c r="PV50" s="884"/>
      <c r="PW50" s="885"/>
      <c r="PX50" s="886"/>
      <c r="PY50" s="887"/>
      <c r="PZ50" s="887"/>
      <c r="QA50" s="59"/>
      <c r="QB50" s="59"/>
      <c r="QC50" s="59"/>
      <c r="QK50" s="883"/>
      <c r="QL50" s="884"/>
      <c r="QM50" s="884"/>
      <c r="QN50" s="885"/>
      <c r="QO50" s="886"/>
      <c r="QP50" s="887"/>
      <c r="QQ50" s="887"/>
      <c r="QR50" s="59"/>
      <c r="QS50" s="59"/>
      <c r="QT50" s="59"/>
      <c r="RB50" s="883"/>
      <c r="RC50" s="884"/>
      <c r="RD50" s="884"/>
      <c r="RE50" s="885"/>
      <c r="RF50" s="886"/>
      <c r="RG50" s="887"/>
      <c r="RH50" s="887"/>
      <c r="RI50" s="59"/>
      <c r="RJ50" s="59"/>
      <c r="RK50" s="59"/>
      <c r="RS50" s="883"/>
      <c r="RT50" s="884"/>
      <c r="RU50" s="884"/>
      <c r="RV50" s="885"/>
      <c r="RW50" s="886"/>
      <c r="RX50" s="887"/>
      <c r="RY50" s="887"/>
      <c r="RZ50" s="59"/>
      <c r="SA50" s="59"/>
      <c r="SB50" s="59"/>
      <c r="SJ50" s="883"/>
      <c r="SK50" s="884"/>
      <c r="SL50" s="884"/>
      <c r="SM50" s="885"/>
      <c r="SN50" s="886"/>
      <c r="SO50" s="887"/>
      <c r="SP50" s="887"/>
      <c r="SQ50" s="59"/>
      <c r="SR50" s="59"/>
      <c r="SS50" s="59"/>
    </row>
    <row r="51" spans="1:518" ht="16.5" thickTop="1" thickBot="1">
      <c r="B51" s="888"/>
      <c r="C51" s="889"/>
      <c r="D51" s="889"/>
      <c r="E51" s="889"/>
      <c r="F51" s="889"/>
      <c r="G51" s="890"/>
      <c r="H51" s="340"/>
      <c r="K51" s="888"/>
      <c r="L51" s="889"/>
      <c r="M51" s="889"/>
      <c r="N51" s="889"/>
      <c r="O51" s="889"/>
      <c r="P51" s="890"/>
      <c r="Q51" s="340"/>
      <c r="U51" s="62"/>
      <c r="V51" s="62"/>
      <c r="W51" s="62"/>
      <c r="X51" s="62"/>
      <c r="Y51" s="62"/>
      <c r="Z51" s="101"/>
      <c r="AA51" s="101"/>
      <c r="AB51" s="888"/>
      <c r="AC51" s="889"/>
      <c r="AD51" s="889"/>
      <c r="AE51" s="889"/>
      <c r="AF51" s="889"/>
      <c r="AG51" s="890"/>
      <c r="AH51" s="340"/>
      <c r="AL51" s="62"/>
      <c r="AM51" s="62"/>
      <c r="AN51" s="62"/>
      <c r="AO51" s="62"/>
      <c r="AP51" s="62"/>
      <c r="AQ51" s="101"/>
      <c r="AR51" s="101"/>
      <c r="AS51" s="888"/>
      <c r="AT51" s="889"/>
      <c r="AU51" s="889"/>
      <c r="AV51" s="889"/>
      <c r="AW51" s="889"/>
      <c r="AX51" s="890"/>
      <c r="AY51" s="340"/>
      <c r="BC51" s="62"/>
      <c r="BD51" s="62"/>
      <c r="BE51" s="62"/>
      <c r="BF51" s="62"/>
      <c r="BG51" s="62"/>
      <c r="BJ51" s="888"/>
      <c r="BK51" s="889"/>
      <c r="BL51" s="889"/>
      <c r="BM51" s="889"/>
      <c r="BN51" s="889"/>
      <c r="BO51" s="890"/>
      <c r="BP51" s="340"/>
      <c r="BT51" s="62"/>
      <c r="BU51" s="62"/>
      <c r="BV51" s="62"/>
      <c r="BW51" s="62"/>
      <c r="BX51" s="62"/>
      <c r="CA51" s="877" t="s">
        <v>339</v>
      </c>
      <c r="CB51" s="878"/>
      <c r="CC51" s="878"/>
      <c r="CD51" s="878"/>
      <c r="CE51" s="878"/>
      <c r="CF51" s="879"/>
      <c r="CG51" s="880">
        <f>CG14+CG27+CG49+CG45+CG34+CG43</f>
        <v>107305007</v>
      </c>
      <c r="CH51" s="337"/>
      <c r="CI51" s="337"/>
      <c r="CJ51" s="337"/>
      <c r="CK51" s="337"/>
      <c r="CL51" s="337"/>
      <c r="CM51" s="337"/>
      <c r="CN51" s="338"/>
      <c r="CO51" s="339"/>
      <c r="CR51" s="891"/>
      <c r="CS51" s="892"/>
      <c r="CT51" s="892"/>
      <c r="CU51" s="893"/>
      <c r="CV51" s="894"/>
      <c r="CW51" s="895"/>
      <c r="CX51" s="896"/>
      <c r="DB51" s="62"/>
      <c r="DC51" s="62"/>
      <c r="DD51" s="62"/>
      <c r="DE51" s="62"/>
      <c r="DF51" s="62"/>
      <c r="DI51" s="891"/>
      <c r="DJ51" s="892"/>
      <c r="DK51" s="892"/>
      <c r="DL51" s="893"/>
      <c r="DM51" s="894"/>
      <c r="DN51" s="895"/>
      <c r="DO51" s="896"/>
      <c r="DS51" s="62"/>
      <c r="DT51" s="62"/>
      <c r="DU51" s="62"/>
      <c r="DV51" s="62"/>
      <c r="DW51" s="62"/>
      <c r="DZ51" s="891"/>
      <c r="EA51" s="892"/>
      <c r="EB51" s="892"/>
      <c r="EC51" s="893"/>
      <c r="ED51" s="894"/>
      <c r="EE51" s="895"/>
      <c r="EF51" s="896"/>
      <c r="EJ51" s="62"/>
      <c r="EK51" s="62"/>
      <c r="EL51" s="62"/>
      <c r="EM51" s="62"/>
      <c r="EN51" s="62"/>
      <c r="EQ51" s="891"/>
      <c r="ER51" s="892"/>
      <c r="ES51" s="892"/>
      <c r="ET51" s="893"/>
      <c r="EU51" s="894"/>
      <c r="EV51" s="895"/>
      <c r="EW51" s="896"/>
      <c r="FA51" s="62"/>
      <c r="FB51" s="62"/>
      <c r="FC51" s="62"/>
      <c r="FD51" s="62"/>
      <c r="FE51" s="62"/>
      <c r="FH51" s="891"/>
      <c r="FI51" s="892"/>
      <c r="FJ51" s="892"/>
      <c r="FK51" s="893"/>
      <c r="FL51" s="894"/>
      <c r="FM51" s="895"/>
      <c r="FN51" s="896"/>
      <c r="FR51" s="62"/>
      <c r="FS51" s="62"/>
      <c r="FT51" s="62"/>
      <c r="FU51" s="62"/>
      <c r="FV51" s="62"/>
      <c r="FY51" s="891"/>
      <c r="FZ51" s="892"/>
      <c r="GA51" s="892"/>
      <c r="GB51" s="893"/>
      <c r="GC51" s="894"/>
      <c r="GD51" s="895"/>
      <c r="GE51" s="896"/>
      <c r="GI51" s="62"/>
      <c r="GJ51" s="62"/>
      <c r="GK51" s="62"/>
      <c r="GL51" s="62"/>
      <c r="GM51" s="62"/>
      <c r="GP51" s="891"/>
      <c r="GQ51" s="892"/>
      <c r="GR51" s="892"/>
      <c r="GS51" s="893"/>
      <c r="GT51" s="894"/>
      <c r="GU51" s="895"/>
      <c r="GV51" s="896"/>
      <c r="GZ51" s="62"/>
      <c r="HA51" s="62"/>
      <c r="HB51" s="62"/>
      <c r="HC51" s="62"/>
      <c r="HD51" s="62"/>
      <c r="HG51" s="891"/>
      <c r="HH51" s="892"/>
      <c r="HI51" s="892"/>
      <c r="HJ51" s="893"/>
      <c r="HK51" s="894"/>
      <c r="HL51" s="895"/>
      <c r="HM51" s="896"/>
      <c r="HQ51" s="62"/>
      <c r="HR51" s="62"/>
      <c r="HS51" s="62"/>
      <c r="HT51" s="62"/>
      <c r="HU51" s="62"/>
      <c r="HX51" s="891"/>
      <c r="HY51" s="892"/>
      <c r="HZ51" s="892"/>
      <c r="IA51" s="893"/>
      <c r="IB51" s="894"/>
      <c r="IC51" s="895"/>
      <c r="ID51" s="896"/>
      <c r="IH51" s="62"/>
      <c r="II51" s="62"/>
      <c r="IJ51" s="62"/>
      <c r="IK51" s="62"/>
      <c r="IL51" s="62"/>
      <c r="IO51" s="891"/>
      <c r="IP51" s="892"/>
      <c r="IQ51" s="892"/>
      <c r="IR51" s="893"/>
      <c r="IS51" s="894"/>
      <c r="IT51" s="895"/>
      <c r="IU51" s="896"/>
      <c r="IY51" s="62"/>
      <c r="IZ51" s="62"/>
      <c r="JA51" s="62"/>
      <c r="JB51" s="62"/>
      <c r="JC51" s="62"/>
      <c r="JF51" s="891"/>
      <c r="JG51" s="892"/>
      <c r="JH51" s="892"/>
      <c r="JI51" s="893"/>
      <c r="JJ51" s="894"/>
      <c r="JK51" s="895"/>
      <c r="JL51" s="896"/>
      <c r="JM51" s="59"/>
      <c r="JN51" s="59"/>
      <c r="JO51" s="59"/>
      <c r="JW51" s="891"/>
      <c r="JX51" s="892"/>
      <c r="JY51" s="892"/>
      <c r="JZ51" s="893"/>
      <c r="KA51" s="894"/>
      <c r="KB51" s="895"/>
      <c r="KC51" s="896"/>
      <c r="KD51" s="59"/>
      <c r="KE51" s="59"/>
      <c r="KF51" s="59"/>
      <c r="KN51" s="891"/>
      <c r="KO51" s="892"/>
      <c r="KP51" s="892"/>
      <c r="KQ51" s="893"/>
      <c r="KR51" s="894"/>
      <c r="KS51" s="895"/>
      <c r="KT51" s="896"/>
      <c r="KU51" s="59"/>
      <c r="KV51" s="59"/>
      <c r="KW51" s="59"/>
      <c r="LE51" s="891"/>
      <c r="LF51" s="892"/>
      <c r="LG51" s="892"/>
      <c r="LH51" s="893"/>
      <c r="LI51" s="894"/>
      <c r="LJ51" s="895"/>
      <c r="LK51" s="896"/>
      <c r="LL51" s="59"/>
      <c r="LM51" s="59"/>
      <c r="LN51" s="59"/>
      <c r="LV51" s="891"/>
      <c r="LW51" s="892"/>
      <c r="LX51" s="892"/>
      <c r="LY51" s="893"/>
      <c r="LZ51" s="894"/>
      <c r="MA51" s="895"/>
      <c r="MB51" s="896"/>
      <c r="MC51" s="59"/>
      <c r="MD51" s="59"/>
      <c r="ME51" s="59"/>
      <c r="MM51" s="891"/>
      <c r="MN51" s="892"/>
      <c r="MO51" s="892"/>
      <c r="MP51" s="893"/>
      <c r="MQ51" s="894"/>
      <c r="MR51" s="895"/>
      <c r="MS51" s="896"/>
      <c r="MT51" s="59"/>
      <c r="MU51" s="59"/>
      <c r="MV51" s="59"/>
      <c r="ND51" s="891"/>
      <c r="NE51" s="892"/>
      <c r="NF51" s="892"/>
      <c r="NG51" s="893"/>
      <c r="NH51" s="894"/>
      <c r="NI51" s="895"/>
      <c r="NJ51" s="896"/>
      <c r="NK51" s="59"/>
      <c r="NL51" s="59"/>
      <c r="NM51" s="59"/>
      <c r="NU51" s="891"/>
      <c r="NV51" s="892"/>
      <c r="NW51" s="892"/>
      <c r="NX51" s="893"/>
      <c r="NY51" s="894"/>
      <c r="NZ51" s="895"/>
      <c r="OA51" s="896"/>
      <c r="OB51" s="59"/>
      <c r="OC51" s="59"/>
      <c r="OD51" s="59"/>
      <c r="OL51" s="891"/>
      <c r="OM51" s="892"/>
      <c r="ON51" s="892"/>
      <c r="OO51" s="893"/>
      <c r="OP51" s="894"/>
      <c r="OQ51" s="895"/>
      <c r="OR51" s="896"/>
      <c r="OS51" s="59"/>
      <c r="OT51" s="59"/>
      <c r="OU51" s="59"/>
      <c r="PC51" s="891"/>
      <c r="PD51" s="892"/>
      <c r="PE51" s="892"/>
      <c r="PF51" s="893"/>
      <c r="PG51" s="894"/>
      <c r="PH51" s="895"/>
      <c r="PI51" s="896"/>
      <c r="PJ51" s="59"/>
      <c r="PK51" s="59"/>
      <c r="PL51" s="59"/>
      <c r="PT51" s="891"/>
      <c r="PU51" s="892"/>
      <c r="PV51" s="892"/>
      <c r="PW51" s="893"/>
      <c r="PX51" s="894"/>
      <c r="PY51" s="895"/>
      <c r="PZ51" s="896"/>
      <c r="QA51" s="59"/>
      <c r="QB51" s="59"/>
      <c r="QC51" s="59"/>
      <c r="QK51" s="891"/>
      <c r="QL51" s="892"/>
      <c r="QM51" s="892"/>
      <c r="QN51" s="893"/>
      <c r="QO51" s="894"/>
      <c r="QP51" s="895"/>
      <c r="QQ51" s="896"/>
      <c r="QR51" s="59"/>
      <c r="QS51" s="59"/>
      <c r="QT51" s="59"/>
      <c r="RB51" s="891"/>
      <c r="RC51" s="892"/>
      <c r="RD51" s="892"/>
      <c r="RE51" s="893"/>
      <c r="RF51" s="894"/>
      <c r="RG51" s="895"/>
      <c r="RH51" s="896"/>
      <c r="RI51" s="59"/>
      <c r="RJ51" s="59"/>
      <c r="RK51" s="59"/>
      <c r="RS51" s="891"/>
      <c r="RT51" s="892"/>
      <c r="RU51" s="892"/>
      <c r="RV51" s="893"/>
      <c r="RW51" s="894"/>
      <c r="RX51" s="895"/>
      <c r="RY51" s="896"/>
      <c r="RZ51" s="59"/>
      <c r="SA51" s="59"/>
      <c r="SB51" s="59"/>
      <c r="SJ51" s="891"/>
      <c r="SK51" s="892"/>
      <c r="SL51" s="892"/>
      <c r="SM51" s="893"/>
      <c r="SN51" s="894"/>
      <c r="SO51" s="895"/>
      <c r="SP51" s="896"/>
      <c r="SQ51" s="59"/>
      <c r="SR51" s="59"/>
      <c r="SS51" s="59"/>
    </row>
    <row r="52" spans="1:518" ht="26.25" customHeight="1" thickBot="1">
      <c r="B52" s="897"/>
      <c r="C52" s="898"/>
      <c r="D52" s="898"/>
      <c r="E52" s="898"/>
      <c r="F52" s="898"/>
      <c r="G52" s="899"/>
      <c r="H52" s="340"/>
      <c r="I52" s="104"/>
      <c r="J52" s="100"/>
      <c r="K52" s="897"/>
      <c r="L52" s="898"/>
      <c r="M52" s="898"/>
      <c r="N52" s="898"/>
      <c r="O52" s="898"/>
      <c r="P52" s="899"/>
      <c r="Q52" s="340"/>
      <c r="U52" s="62"/>
      <c r="V52" s="62"/>
      <c r="W52" s="62"/>
      <c r="AB52" s="897"/>
      <c r="AC52" s="898"/>
      <c r="AD52" s="898"/>
      <c r="AE52" s="898"/>
      <c r="AF52" s="898"/>
      <c r="AG52" s="899"/>
      <c r="AH52" s="340"/>
      <c r="AL52" s="62"/>
      <c r="AM52" s="62"/>
      <c r="AN52" s="62"/>
      <c r="AS52" s="897"/>
      <c r="AT52" s="898"/>
      <c r="AU52" s="898"/>
      <c r="AV52" s="898"/>
      <c r="AW52" s="898"/>
      <c r="AX52" s="899"/>
      <c r="AY52" s="340"/>
      <c r="BC52" s="62"/>
      <c r="BD52" s="62"/>
      <c r="BE52" s="62"/>
      <c r="BJ52" s="897"/>
      <c r="BK52" s="898"/>
      <c r="BL52" s="898"/>
      <c r="BM52" s="898"/>
      <c r="BN52" s="898"/>
      <c r="BO52" s="899"/>
      <c r="BP52" s="340"/>
      <c r="BT52" s="62"/>
      <c r="BU52" s="62"/>
      <c r="BV52" s="62"/>
      <c r="CA52" s="888"/>
      <c r="CB52" s="889"/>
      <c r="CC52" s="889"/>
      <c r="CD52" s="889"/>
      <c r="CE52" s="889"/>
      <c r="CF52" s="890"/>
      <c r="CG52" s="340"/>
      <c r="CK52" s="62"/>
      <c r="CL52" s="62"/>
      <c r="CM52" s="62"/>
      <c r="CN52" s="62"/>
      <c r="CO52" s="62"/>
      <c r="CR52" s="900"/>
      <c r="CS52" s="901"/>
      <c r="CT52" s="901"/>
      <c r="CU52" s="902"/>
      <c r="CV52" s="903"/>
      <c r="CW52" s="904"/>
      <c r="CX52" s="905"/>
      <c r="DB52" s="62"/>
      <c r="DC52" s="62"/>
      <c r="DD52" s="62"/>
      <c r="DE52" s="60" t="s">
        <v>92</v>
      </c>
      <c r="DF52" s="75">
        <f>SUM(DF12:DF50)</f>
        <v>0</v>
      </c>
      <c r="DI52" s="900"/>
      <c r="DJ52" s="901"/>
      <c r="DK52" s="901"/>
      <c r="DL52" s="902"/>
      <c r="DM52" s="903"/>
      <c r="DN52" s="904"/>
      <c r="DO52" s="905"/>
      <c r="DS52" s="62"/>
      <c r="DT52" s="62"/>
      <c r="DU52" s="62"/>
      <c r="DV52" s="60" t="s">
        <v>92</v>
      </c>
      <c r="DW52" s="75">
        <f>SUM(DW12:DW50)</f>
        <v>0</v>
      </c>
      <c r="DZ52" s="900"/>
      <c r="EA52" s="901"/>
      <c r="EB52" s="901"/>
      <c r="EC52" s="902"/>
      <c r="ED52" s="903"/>
      <c r="EE52" s="904"/>
      <c r="EF52" s="905"/>
      <c r="EJ52" s="62"/>
      <c r="EK52" s="62"/>
      <c r="EL52" s="62"/>
      <c r="EM52" s="60" t="s">
        <v>92</v>
      </c>
      <c r="EN52" s="75">
        <f>SUM(EN12:EN50)</f>
        <v>0</v>
      </c>
      <c r="EQ52" s="900"/>
      <c r="ER52" s="901"/>
      <c r="ES52" s="901"/>
      <c r="ET52" s="902"/>
      <c r="EU52" s="903"/>
      <c r="EV52" s="904"/>
      <c r="EW52" s="905"/>
      <c r="FA52" s="62"/>
      <c r="FB52" s="62"/>
      <c r="FC52" s="62"/>
      <c r="FD52" s="60" t="s">
        <v>92</v>
      </c>
      <c r="FE52" s="75">
        <f>SUM(FE12:FE50)</f>
        <v>0</v>
      </c>
      <c r="FH52" s="900"/>
      <c r="FI52" s="901"/>
      <c r="FJ52" s="901"/>
      <c r="FK52" s="902"/>
      <c r="FL52" s="903"/>
      <c r="FM52" s="904"/>
      <c r="FN52" s="905"/>
      <c r="FR52" s="62"/>
      <c r="FS52" s="62"/>
      <c r="FT52" s="62"/>
      <c r="FU52" s="60" t="s">
        <v>92</v>
      </c>
      <c r="FV52" s="75">
        <f>SUM(FV12:FV50)</f>
        <v>0</v>
      </c>
      <c r="FY52" s="900"/>
      <c r="FZ52" s="901"/>
      <c r="GA52" s="901"/>
      <c r="GB52" s="902"/>
      <c r="GC52" s="903"/>
      <c r="GD52" s="904"/>
      <c r="GE52" s="905"/>
      <c r="GI52" s="62"/>
      <c r="GJ52" s="62"/>
      <c r="GK52" s="62"/>
      <c r="GL52" s="60" t="s">
        <v>92</v>
      </c>
      <c r="GM52" s="75">
        <f>SUM(GM12:GM50)</f>
        <v>0</v>
      </c>
      <c r="GP52" s="900"/>
      <c r="GQ52" s="901"/>
      <c r="GR52" s="901"/>
      <c r="GS52" s="902"/>
      <c r="GT52" s="903"/>
      <c r="GU52" s="904"/>
      <c r="GV52" s="905"/>
      <c r="GZ52" s="62"/>
      <c r="HA52" s="62"/>
      <c r="HB52" s="62"/>
      <c r="HC52" s="60" t="s">
        <v>92</v>
      </c>
      <c r="HD52" s="75">
        <f>SUM(HD12:HD50)</f>
        <v>0</v>
      </c>
      <c r="HG52" s="900"/>
      <c r="HH52" s="901"/>
      <c r="HI52" s="901"/>
      <c r="HJ52" s="902"/>
      <c r="HK52" s="903"/>
      <c r="HL52" s="904"/>
      <c r="HM52" s="905"/>
      <c r="HQ52" s="62"/>
      <c r="HR52" s="62"/>
      <c r="HS52" s="62"/>
      <c r="HT52" s="60" t="s">
        <v>92</v>
      </c>
      <c r="HU52" s="75">
        <f>SUM(HU12:HU50)</f>
        <v>0</v>
      </c>
      <c r="HX52" s="900"/>
      <c r="HY52" s="901"/>
      <c r="HZ52" s="901"/>
      <c r="IA52" s="902"/>
      <c r="IB52" s="903"/>
      <c r="IC52" s="904"/>
      <c r="ID52" s="905"/>
      <c r="IH52" s="62"/>
      <c r="II52" s="62"/>
      <c r="IJ52" s="62"/>
      <c r="IK52" s="60" t="s">
        <v>92</v>
      </c>
      <c r="IL52" s="75">
        <f>SUM(IL12:IL50)</f>
        <v>0</v>
      </c>
      <c r="IO52" s="900"/>
      <c r="IP52" s="901"/>
      <c r="IQ52" s="901"/>
      <c r="IR52" s="902"/>
      <c r="IS52" s="903"/>
      <c r="IT52" s="904"/>
      <c r="IU52" s="905"/>
      <c r="IY52" s="62"/>
      <c r="IZ52" s="62"/>
      <c r="JA52" s="62"/>
      <c r="JB52" s="60" t="s">
        <v>92</v>
      </c>
      <c r="JC52" s="75">
        <f>SUM(JC12:JC50)</f>
        <v>0</v>
      </c>
      <c r="JF52" s="900"/>
      <c r="JG52" s="901"/>
      <c r="JH52" s="901"/>
      <c r="JI52" s="902"/>
      <c r="JJ52" s="903"/>
      <c r="JK52" s="904"/>
      <c r="JL52" s="905"/>
      <c r="JM52" s="59"/>
      <c r="JN52" s="59"/>
      <c r="JO52" s="59"/>
      <c r="JS52" s="60" t="s">
        <v>92</v>
      </c>
      <c r="JT52" s="75">
        <f>SUM(JT12:JT50)</f>
        <v>0</v>
      </c>
      <c r="JW52" s="900"/>
      <c r="JX52" s="901"/>
      <c r="JY52" s="901"/>
      <c r="JZ52" s="902"/>
      <c r="KA52" s="903"/>
      <c r="KB52" s="904"/>
      <c r="KC52" s="905"/>
      <c r="KD52" s="59"/>
      <c r="KE52" s="59"/>
      <c r="KF52" s="59"/>
      <c r="KJ52" s="60" t="s">
        <v>92</v>
      </c>
      <c r="KK52" s="75">
        <f>SUM(KK12:KK50)</f>
        <v>0</v>
      </c>
      <c r="KN52" s="900"/>
      <c r="KO52" s="901"/>
      <c r="KP52" s="901"/>
      <c r="KQ52" s="902"/>
      <c r="KR52" s="903"/>
      <c r="KS52" s="904"/>
      <c r="KT52" s="905"/>
      <c r="KU52" s="59"/>
      <c r="KV52" s="59"/>
      <c r="KW52" s="59"/>
      <c r="LA52" s="60" t="s">
        <v>92</v>
      </c>
      <c r="LB52" s="75">
        <f>SUM(LB12:LB50)</f>
        <v>0</v>
      </c>
      <c r="LE52" s="900"/>
      <c r="LF52" s="901"/>
      <c r="LG52" s="901"/>
      <c r="LH52" s="902"/>
      <c r="LI52" s="903"/>
      <c r="LJ52" s="904"/>
      <c r="LK52" s="905"/>
      <c r="LL52" s="59"/>
      <c r="LM52" s="59"/>
      <c r="LN52" s="59"/>
      <c r="LR52" s="60" t="s">
        <v>92</v>
      </c>
      <c r="LS52" s="75">
        <f>SUM(LS12:LS50)</f>
        <v>0</v>
      </c>
      <c r="LV52" s="900"/>
      <c r="LW52" s="901"/>
      <c r="LX52" s="901"/>
      <c r="LY52" s="902"/>
      <c r="LZ52" s="903"/>
      <c r="MA52" s="904"/>
      <c r="MB52" s="905"/>
      <c r="MC52" s="59"/>
      <c r="MD52" s="59"/>
      <c r="ME52" s="59"/>
      <c r="MI52" s="60" t="s">
        <v>92</v>
      </c>
      <c r="MJ52" s="75">
        <f>SUM(MJ12:MJ50)</f>
        <v>0</v>
      </c>
      <c r="MM52" s="900"/>
      <c r="MN52" s="901"/>
      <c r="MO52" s="901"/>
      <c r="MP52" s="902"/>
      <c r="MQ52" s="903"/>
      <c r="MR52" s="904"/>
      <c r="MS52" s="905"/>
      <c r="MT52" s="59"/>
      <c r="MU52" s="59"/>
      <c r="MV52" s="59"/>
      <c r="MZ52" s="60" t="s">
        <v>92</v>
      </c>
      <c r="NA52" s="75">
        <f>SUM(NA12:NA50)</f>
        <v>0</v>
      </c>
      <c r="ND52" s="900"/>
      <c r="NE52" s="901"/>
      <c r="NF52" s="901"/>
      <c r="NG52" s="902"/>
      <c r="NH52" s="903"/>
      <c r="NI52" s="904"/>
      <c r="NJ52" s="905"/>
      <c r="NK52" s="59"/>
      <c r="NL52" s="59"/>
      <c r="NM52" s="59"/>
      <c r="NQ52" s="60" t="s">
        <v>92</v>
      </c>
      <c r="NR52" s="75">
        <f>SUM(NR12:NR50)</f>
        <v>0</v>
      </c>
      <c r="NU52" s="900"/>
      <c r="NV52" s="901"/>
      <c r="NW52" s="901"/>
      <c r="NX52" s="902"/>
      <c r="NY52" s="903"/>
      <c r="NZ52" s="904"/>
      <c r="OA52" s="905"/>
      <c r="OB52" s="59"/>
      <c r="OC52" s="59"/>
      <c r="OD52" s="59"/>
      <c r="OH52" s="60" t="s">
        <v>92</v>
      </c>
      <c r="OI52" s="75">
        <f>SUM(OI12:OI50)</f>
        <v>0</v>
      </c>
      <c r="OL52" s="900"/>
      <c r="OM52" s="901"/>
      <c r="ON52" s="901"/>
      <c r="OO52" s="902"/>
      <c r="OP52" s="903"/>
      <c r="OQ52" s="904"/>
      <c r="OR52" s="905"/>
      <c r="OS52" s="59"/>
      <c r="OT52" s="59"/>
      <c r="OU52" s="59"/>
      <c r="OY52" s="60" t="s">
        <v>92</v>
      </c>
      <c r="OZ52" s="75">
        <f>SUM(OZ12:OZ50)</f>
        <v>0</v>
      </c>
      <c r="PC52" s="900"/>
      <c r="PD52" s="901"/>
      <c r="PE52" s="901"/>
      <c r="PF52" s="902"/>
      <c r="PG52" s="903"/>
      <c r="PH52" s="904"/>
      <c r="PI52" s="905"/>
      <c r="PJ52" s="59"/>
      <c r="PK52" s="59"/>
      <c r="PL52" s="59"/>
      <c r="PP52" s="60" t="s">
        <v>92</v>
      </c>
      <c r="PQ52" s="75">
        <f>SUM(PQ12:PQ50)</f>
        <v>0</v>
      </c>
      <c r="PT52" s="900"/>
      <c r="PU52" s="901"/>
      <c r="PV52" s="901"/>
      <c r="PW52" s="902"/>
      <c r="PX52" s="903"/>
      <c r="PY52" s="904"/>
      <c r="PZ52" s="905"/>
      <c r="QA52" s="59"/>
      <c r="QB52" s="59"/>
      <c r="QC52" s="59"/>
      <c r="QG52" s="60" t="s">
        <v>92</v>
      </c>
      <c r="QH52" s="75">
        <f>SUM(QH12:QH50)</f>
        <v>0</v>
      </c>
      <c r="QK52" s="900"/>
      <c r="QL52" s="901"/>
      <c r="QM52" s="901"/>
      <c r="QN52" s="902"/>
      <c r="QO52" s="903"/>
      <c r="QP52" s="904"/>
      <c r="QQ52" s="905"/>
      <c r="QR52" s="59"/>
      <c r="QS52" s="59"/>
      <c r="QT52" s="59"/>
      <c r="QX52" s="60" t="s">
        <v>92</v>
      </c>
      <c r="QY52" s="75">
        <f>SUM(QY12:QY50)</f>
        <v>0</v>
      </c>
      <c r="RB52" s="900"/>
      <c r="RC52" s="901"/>
      <c r="RD52" s="901"/>
      <c r="RE52" s="902"/>
      <c r="RF52" s="903"/>
      <c r="RG52" s="904"/>
      <c r="RH52" s="905"/>
      <c r="RI52" s="59"/>
      <c r="RJ52" s="59"/>
      <c r="RK52" s="59"/>
      <c r="RO52" s="60" t="s">
        <v>92</v>
      </c>
      <c r="RP52" s="75">
        <f>SUM(RP12:RP50)</f>
        <v>0</v>
      </c>
      <c r="RS52" s="900"/>
      <c r="RT52" s="901"/>
      <c r="RU52" s="901"/>
      <c r="RV52" s="902"/>
      <c r="RW52" s="903"/>
      <c r="RX52" s="904"/>
      <c r="RY52" s="905"/>
      <c r="RZ52" s="59"/>
      <c r="SA52" s="59"/>
      <c r="SB52" s="59"/>
      <c r="SF52" s="60" t="s">
        <v>92</v>
      </c>
      <c r="SG52" s="75">
        <f>SUM(SG12:SG50)</f>
        <v>0</v>
      </c>
      <c r="SJ52" s="900"/>
      <c r="SK52" s="901"/>
      <c r="SL52" s="901"/>
      <c r="SM52" s="902"/>
      <c r="SN52" s="903"/>
      <c r="SO52" s="904"/>
      <c r="SP52" s="905"/>
      <c r="SQ52" s="59"/>
      <c r="SR52" s="59"/>
      <c r="SS52" s="59"/>
      <c r="SW52" s="60" t="s">
        <v>92</v>
      </c>
      <c r="SX52" s="75">
        <f>SUM(SX12:SX50)</f>
        <v>0</v>
      </c>
    </row>
    <row r="53" spans="1:518" ht="33" thickTop="1" thickBot="1">
      <c r="B53" s="906" t="s">
        <v>340</v>
      </c>
      <c r="C53" s="907"/>
      <c r="D53" s="907"/>
      <c r="E53" s="907"/>
      <c r="F53" s="907"/>
      <c r="G53" s="908"/>
      <c r="H53" s="880">
        <f>H50*0.19</f>
        <v>0</v>
      </c>
      <c r="K53" s="906" t="s">
        <v>340</v>
      </c>
      <c r="L53" s="907"/>
      <c r="M53" s="907"/>
      <c r="N53" s="907"/>
      <c r="O53" s="907"/>
      <c r="P53" s="908"/>
      <c r="Q53" s="880">
        <f>Q50*0.19</f>
        <v>28163415.760000002</v>
      </c>
      <c r="U53" s="62"/>
      <c r="V53" s="62"/>
      <c r="W53" s="62"/>
      <c r="X53" s="60" t="s">
        <v>92</v>
      </c>
      <c r="Y53" s="75">
        <f>SUM(Y12:Y50)</f>
        <v>0</v>
      </c>
      <c r="AB53" s="906" t="s">
        <v>340</v>
      </c>
      <c r="AC53" s="907"/>
      <c r="AD53" s="907"/>
      <c r="AE53" s="907"/>
      <c r="AF53" s="907"/>
      <c r="AG53" s="908"/>
      <c r="AH53" s="880">
        <f>AH50*0.19</f>
        <v>27596561.285999995</v>
      </c>
      <c r="AL53" s="62"/>
      <c r="AM53" s="62"/>
      <c r="AN53" s="62"/>
      <c r="AO53" s="60" t="s">
        <v>92</v>
      </c>
      <c r="AP53" s="75">
        <f>SUM(AP12:AP50)</f>
        <v>1.399999994027894</v>
      </c>
      <c r="AS53" s="906" t="s">
        <v>340</v>
      </c>
      <c r="AT53" s="907"/>
      <c r="AU53" s="907"/>
      <c r="AV53" s="907"/>
      <c r="AW53" s="907"/>
      <c r="AX53" s="908"/>
      <c r="AY53" s="880">
        <f>AY50*0.19</f>
        <v>27702395.390000001</v>
      </c>
      <c r="BC53" s="62"/>
      <c r="BD53" s="62"/>
      <c r="BE53" s="62"/>
      <c r="BF53" s="60" t="s">
        <v>92</v>
      </c>
      <c r="BG53" s="75">
        <f>SUM(BG12:BG50)</f>
        <v>-7.5669959187507629E-10</v>
      </c>
      <c r="BJ53" s="906" t="s">
        <v>340</v>
      </c>
      <c r="BK53" s="907"/>
      <c r="BL53" s="907"/>
      <c r="BM53" s="907"/>
      <c r="BN53" s="907"/>
      <c r="BO53" s="908"/>
      <c r="BP53" s="880">
        <f>BP50*0.19</f>
        <v>24984226.510000002</v>
      </c>
      <c r="BT53" s="62"/>
      <c r="BU53" s="62"/>
      <c r="BV53" s="62"/>
      <c r="BW53" s="60" t="s">
        <v>92</v>
      </c>
      <c r="BX53" s="75">
        <f>SUM(BX12:BX50)</f>
        <v>0</v>
      </c>
      <c r="CA53" s="897"/>
      <c r="CB53" s="898"/>
      <c r="CC53" s="898"/>
      <c r="CD53" s="898"/>
      <c r="CE53" s="898"/>
      <c r="CF53" s="899"/>
      <c r="CG53" s="340"/>
      <c r="CK53" s="62"/>
      <c r="CL53" s="62"/>
      <c r="CM53" s="62"/>
      <c r="CR53" s="909" t="s">
        <v>340</v>
      </c>
      <c r="CS53" s="910"/>
      <c r="CT53" s="910"/>
      <c r="CU53" s="911"/>
      <c r="CV53" s="912">
        <v>0.19</v>
      </c>
      <c r="CW53" s="913">
        <f>CW50*CV53</f>
        <v>0</v>
      </c>
      <c r="CX53" s="905"/>
      <c r="DB53" s="62"/>
      <c r="DC53" s="62"/>
      <c r="DD53" s="62"/>
      <c r="DE53" s="515" t="s">
        <v>93</v>
      </c>
      <c r="DF53" s="517">
        <f>IFERROR((DF52/CW52),0)</f>
        <v>0</v>
      </c>
      <c r="DI53" s="909" t="s">
        <v>340</v>
      </c>
      <c r="DJ53" s="910"/>
      <c r="DK53" s="910"/>
      <c r="DL53" s="911"/>
      <c r="DM53" s="912">
        <v>0.19</v>
      </c>
      <c r="DN53" s="913">
        <f>DN50*DM53</f>
        <v>0</v>
      </c>
      <c r="DO53" s="905"/>
      <c r="DS53" s="62"/>
      <c r="DT53" s="62"/>
      <c r="DU53" s="62"/>
      <c r="DV53" s="515" t="s">
        <v>93</v>
      </c>
      <c r="DW53" s="517">
        <f>IFERROR((DW52/DN52),0)</f>
        <v>0</v>
      </c>
      <c r="DZ53" s="909" t="s">
        <v>340</v>
      </c>
      <c r="EA53" s="910"/>
      <c r="EB53" s="910"/>
      <c r="EC53" s="911"/>
      <c r="ED53" s="912">
        <v>0.19</v>
      </c>
      <c r="EE53" s="913">
        <f>EE50*ED53</f>
        <v>0</v>
      </c>
      <c r="EF53" s="905"/>
      <c r="EJ53" s="62"/>
      <c r="EK53" s="62"/>
      <c r="EL53" s="62"/>
      <c r="EM53" s="515" t="s">
        <v>93</v>
      </c>
      <c r="EN53" s="517">
        <f>IFERROR((EN52/EE52),0)</f>
        <v>0</v>
      </c>
      <c r="EQ53" s="909" t="s">
        <v>340</v>
      </c>
      <c r="ER53" s="910"/>
      <c r="ES53" s="910"/>
      <c r="ET53" s="911"/>
      <c r="EU53" s="912">
        <v>0.19</v>
      </c>
      <c r="EV53" s="913">
        <f>EV50*EU53</f>
        <v>0</v>
      </c>
      <c r="EW53" s="905"/>
      <c r="FA53" s="62"/>
      <c r="FB53" s="62"/>
      <c r="FC53" s="62"/>
      <c r="FD53" s="515" t="s">
        <v>93</v>
      </c>
      <c r="FE53" s="517">
        <f>IFERROR((FE52/EV52),0)</f>
        <v>0</v>
      </c>
      <c r="FH53" s="909" t="s">
        <v>340</v>
      </c>
      <c r="FI53" s="910"/>
      <c r="FJ53" s="910"/>
      <c r="FK53" s="911"/>
      <c r="FL53" s="912">
        <v>0.19</v>
      </c>
      <c r="FM53" s="913">
        <f>FM50*FL53</f>
        <v>0</v>
      </c>
      <c r="FN53" s="905"/>
      <c r="FR53" s="62"/>
      <c r="FS53" s="62"/>
      <c r="FT53" s="62"/>
      <c r="FU53" s="515" t="s">
        <v>93</v>
      </c>
      <c r="FV53" s="517">
        <f>IFERROR((FV52/FM52),0)</f>
        <v>0</v>
      </c>
      <c r="FY53" s="909" t="s">
        <v>340</v>
      </c>
      <c r="FZ53" s="910"/>
      <c r="GA53" s="910"/>
      <c r="GB53" s="911"/>
      <c r="GC53" s="912">
        <v>0.19</v>
      </c>
      <c r="GD53" s="913">
        <f>GD50*GC53</f>
        <v>0</v>
      </c>
      <c r="GE53" s="905"/>
      <c r="GI53" s="62"/>
      <c r="GJ53" s="62"/>
      <c r="GK53" s="62"/>
      <c r="GL53" s="515" t="s">
        <v>93</v>
      </c>
      <c r="GM53" s="517">
        <f>IFERROR((GM52/GD52),0)</f>
        <v>0</v>
      </c>
      <c r="GP53" s="909" t="s">
        <v>340</v>
      </c>
      <c r="GQ53" s="910"/>
      <c r="GR53" s="910"/>
      <c r="GS53" s="911"/>
      <c r="GT53" s="912">
        <v>0.19</v>
      </c>
      <c r="GU53" s="913">
        <f>GU50*GT53</f>
        <v>0</v>
      </c>
      <c r="GV53" s="905"/>
      <c r="GZ53" s="62"/>
      <c r="HA53" s="62"/>
      <c r="HB53" s="62"/>
      <c r="HC53" s="515" t="s">
        <v>93</v>
      </c>
      <c r="HD53" s="517">
        <f>IFERROR((HD52/GU52),0)</f>
        <v>0</v>
      </c>
      <c r="HG53" s="909" t="s">
        <v>340</v>
      </c>
      <c r="HH53" s="910"/>
      <c r="HI53" s="910"/>
      <c r="HJ53" s="911"/>
      <c r="HK53" s="912">
        <v>0.19</v>
      </c>
      <c r="HL53" s="913">
        <f>HL50*HK53</f>
        <v>0</v>
      </c>
      <c r="HM53" s="905"/>
      <c r="HQ53" s="62"/>
      <c r="HR53" s="62"/>
      <c r="HS53" s="62"/>
      <c r="HT53" s="515" t="s">
        <v>93</v>
      </c>
      <c r="HU53" s="517">
        <f>IFERROR((HU52/HL52),0)</f>
        <v>0</v>
      </c>
      <c r="HX53" s="909" t="s">
        <v>340</v>
      </c>
      <c r="HY53" s="910"/>
      <c r="HZ53" s="910"/>
      <c r="IA53" s="911"/>
      <c r="IB53" s="912">
        <v>0.19</v>
      </c>
      <c r="IC53" s="913">
        <f>IC50*IB53</f>
        <v>0</v>
      </c>
      <c r="ID53" s="905"/>
      <c r="IH53" s="62"/>
      <c r="II53" s="62"/>
      <c r="IJ53" s="62"/>
      <c r="IK53" s="515" t="s">
        <v>93</v>
      </c>
      <c r="IL53" s="517">
        <f>IFERROR((IL52/IC52),0)</f>
        <v>0</v>
      </c>
      <c r="IO53" s="909" t="s">
        <v>340</v>
      </c>
      <c r="IP53" s="910"/>
      <c r="IQ53" s="910"/>
      <c r="IR53" s="911"/>
      <c r="IS53" s="912">
        <v>0.19</v>
      </c>
      <c r="IT53" s="913">
        <f>IT50*IS53</f>
        <v>0</v>
      </c>
      <c r="IU53" s="905"/>
      <c r="IY53" s="62"/>
      <c r="IZ53" s="62"/>
      <c r="JA53" s="62"/>
      <c r="JB53" s="515" t="s">
        <v>93</v>
      </c>
      <c r="JC53" s="517">
        <f>IFERROR((JC52/IT52),0)</f>
        <v>0</v>
      </c>
      <c r="JF53" s="909" t="s">
        <v>340</v>
      </c>
      <c r="JG53" s="910"/>
      <c r="JH53" s="910"/>
      <c r="JI53" s="911"/>
      <c r="JJ53" s="912">
        <v>0.19</v>
      </c>
      <c r="JK53" s="913">
        <f>JK50*JJ53</f>
        <v>0</v>
      </c>
      <c r="JL53" s="905"/>
      <c r="JM53" s="59"/>
      <c r="JN53" s="59"/>
      <c r="JO53" s="59"/>
      <c r="JS53" s="515" t="s">
        <v>93</v>
      </c>
      <c r="JT53" s="517">
        <f>IFERROR((JT52/JK52),0)</f>
        <v>0</v>
      </c>
      <c r="JW53" s="909" t="s">
        <v>340</v>
      </c>
      <c r="JX53" s="910"/>
      <c r="JY53" s="910"/>
      <c r="JZ53" s="911"/>
      <c r="KA53" s="912">
        <v>0.19</v>
      </c>
      <c r="KB53" s="913">
        <f>KB50*KA53</f>
        <v>0</v>
      </c>
      <c r="KC53" s="905"/>
      <c r="KD53" s="59"/>
      <c r="KE53" s="59"/>
      <c r="KF53" s="59"/>
      <c r="KJ53" s="515" t="s">
        <v>93</v>
      </c>
      <c r="KK53" s="517">
        <f>IFERROR((KK52/KB52),0)</f>
        <v>0</v>
      </c>
      <c r="KN53" s="909" t="s">
        <v>340</v>
      </c>
      <c r="KO53" s="910"/>
      <c r="KP53" s="910"/>
      <c r="KQ53" s="911"/>
      <c r="KR53" s="912">
        <v>0.19</v>
      </c>
      <c r="KS53" s="913">
        <f>KS50*KR53</f>
        <v>0</v>
      </c>
      <c r="KT53" s="905"/>
      <c r="KU53" s="59"/>
      <c r="KV53" s="59"/>
      <c r="KW53" s="59"/>
      <c r="LA53" s="515" t="s">
        <v>93</v>
      </c>
      <c r="LB53" s="517">
        <f>IFERROR((LB52/KS52),0)</f>
        <v>0</v>
      </c>
      <c r="LE53" s="909" t="s">
        <v>340</v>
      </c>
      <c r="LF53" s="910"/>
      <c r="LG53" s="910"/>
      <c r="LH53" s="911"/>
      <c r="LI53" s="912">
        <v>0.19</v>
      </c>
      <c r="LJ53" s="913">
        <f>LJ50*LI53</f>
        <v>0</v>
      </c>
      <c r="LK53" s="905"/>
      <c r="LL53" s="59"/>
      <c r="LM53" s="59"/>
      <c r="LN53" s="59"/>
      <c r="LR53" s="515" t="s">
        <v>93</v>
      </c>
      <c r="LS53" s="517">
        <f>IFERROR((LS52/LJ52),0)</f>
        <v>0</v>
      </c>
      <c r="LV53" s="909" t="s">
        <v>340</v>
      </c>
      <c r="LW53" s="910"/>
      <c r="LX53" s="910"/>
      <c r="LY53" s="911"/>
      <c r="LZ53" s="912">
        <v>0.19</v>
      </c>
      <c r="MA53" s="913">
        <f>MA50*LZ53</f>
        <v>0</v>
      </c>
      <c r="MB53" s="905"/>
      <c r="MC53" s="59"/>
      <c r="MD53" s="59"/>
      <c r="ME53" s="59"/>
      <c r="MI53" s="515" t="s">
        <v>93</v>
      </c>
      <c r="MJ53" s="517">
        <f>IFERROR((MJ52/MA52),0)</f>
        <v>0</v>
      </c>
      <c r="MM53" s="909"/>
      <c r="MN53" s="910"/>
      <c r="MO53" s="910"/>
      <c r="MP53" s="911"/>
      <c r="MQ53" s="912"/>
      <c r="MR53" s="913"/>
      <c r="MS53" s="905"/>
      <c r="MT53" s="59"/>
      <c r="MU53" s="59"/>
      <c r="MV53" s="59"/>
      <c r="MZ53" s="515" t="s">
        <v>93</v>
      </c>
      <c r="NA53" s="517">
        <f>IFERROR((NA52/MR52),0)</f>
        <v>0</v>
      </c>
      <c r="ND53" s="909"/>
      <c r="NE53" s="910"/>
      <c r="NF53" s="910"/>
      <c r="NG53" s="911"/>
      <c r="NH53" s="912"/>
      <c r="NI53" s="913"/>
      <c r="NJ53" s="905"/>
      <c r="NK53" s="59"/>
      <c r="NL53" s="59"/>
      <c r="NM53" s="59"/>
      <c r="NQ53" s="515" t="s">
        <v>93</v>
      </c>
      <c r="NR53" s="517">
        <f>IFERROR((NR52/NI52),0)</f>
        <v>0</v>
      </c>
      <c r="NU53" s="909"/>
      <c r="NV53" s="910"/>
      <c r="NW53" s="910"/>
      <c r="NX53" s="911"/>
      <c r="NY53" s="912"/>
      <c r="NZ53" s="913"/>
      <c r="OA53" s="905"/>
      <c r="OB53" s="59"/>
      <c r="OC53" s="59"/>
      <c r="OD53" s="59"/>
      <c r="OH53" s="515" t="s">
        <v>93</v>
      </c>
      <c r="OI53" s="517">
        <f>IFERROR((OI52/NZ52),0)</f>
        <v>0</v>
      </c>
      <c r="OL53" s="909"/>
      <c r="OM53" s="910"/>
      <c r="ON53" s="910"/>
      <c r="OO53" s="911"/>
      <c r="OP53" s="912"/>
      <c r="OQ53" s="913"/>
      <c r="OR53" s="905"/>
      <c r="OS53" s="59"/>
      <c r="OT53" s="59"/>
      <c r="OU53" s="59"/>
      <c r="OY53" s="515" t="s">
        <v>93</v>
      </c>
      <c r="OZ53" s="517">
        <f>IFERROR((OZ52/OQ52),0)</f>
        <v>0</v>
      </c>
      <c r="PC53" s="909"/>
      <c r="PD53" s="910"/>
      <c r="PE53" s="910"/>
      <c r="PF53" s="911"/>
      <c r="PG53" s="912"/>
      <c r="PH53" s="913"/>
      <c r="PI53" s="905"/>
      <c r="PJ53" s="59"/>
      <c r="PK53" s="59"/>
      <c r="PL53" s="59"/>
      <c r="PP53" s="515" t="s">
        <v>93</v>
      </c>
      <c r="PQ53" s="517">
        <f>IFERROR((PQ52/PH52),0)</f>
        <v>0</v>
      </c>
      <c r="PT53" s="909"/>
      <c r="PU53" s="910"/>
      <c r="PV53" s="910"/>
      <c r="PW53" s="911"/>
      <c r="PX53" s="912"/>
      <c r="PY53" s="913"/>
      <c r="PZ53" s="905"/>
      <c r="QA53" s="59"/>
      <c r="QB53" s="59"/>
      <c r="QC53" s="59"/>
      <c r="QG53" s="515" t="s">
        <v>93</v>
      </c>
      <c r="QH53" s="517">
        <f>IFERROR((QH52/PY52),0)</f>
        <v>0</v>
      </c>
      <c r="QK53" s="909"/>
      <c r="QL53" s="910"/>
      <c r="QM53" s="910"/>
      <c r="QN53" s="911"/>
      <c r="QO53" s="912"/>
      <c r="QP53" s="913"/>
      <c r="QQ53" s="905"/>
      <c r="QR53" s="59"/>
      <c r="QS53" s="59"/>
      <c r="QT53" s="59"/>
      <c r="QX53" s="515" t="s">
        <v>93</v>
      </c>
      <c r="QY53" s="517">
        <f>IFERROR((QY52/QP52),0)</f>
        <v>0</v>
      </c>
      <c r="RB53" s="909"/>
      <c r="RC53" s="910"/>
      <c r="RD53" s="910"/>
      <c r="RE53" s="911"/>
      <c r="RF53" s="912"/>
      <c r="RG53" s="913"/>
      <c r="RH53" s="905"/>
      <c r="RI53" s="59"/>
      <c r="RJ53" s="59"/>
      <c r="RK53" s="59"/>
      <c r="RO53" s="515" t="s">
        <v>93</v>
      </c>
      <c r="RP53" s="517">
        <f>IFERROR((RP52/RG52),0)</f>
        <v>0</v>
      </c>
      <c r="RS53" s="909"/>
      <c r="RT53" s="910"/>
      <c r="RU53" s="910"/>
      <c r="RV53" s="911"/>
      <c r="RW53" s="912"/>
      <c r="RX53" s="913"/>
      <c r="RY53" s="905"/>
      <c r="RZ53" s="59"/>
      <c r="SA53" s="59"/>
      <c r="SB53" s="59"/>
      <c r="SF53" s="515" t="s">
        <v>93</v>
      </c>
      <c r="SG53" s="517">
        <f>IFERROR((SG52/RX52),0)</f>
        <v>0</v>
      </c>
      <c r="SJ53" s="909"/>
      <c r="SK53" s="910"/>
      <c r="SL53" s="910"/>
      <c r="SM53" s="911"/>
      <c r="SN53" s="912"/>
      <c r="SO53" s="913"/>
      <c r="SP53" s="905"/>
      <c r="SQ53" s="59"/>
      <c r="SR53" s="59"/>
      <c r="SS53" s="59"/>
      <c r="SW53" s="515" t="s">
        <v>93</v>
      </c>
      <c r="SX53" s="517">
        <f>IFERROR((SX52/SO52),0)</f>
        <v>0</v>
      </c>
    </row>
    <row r="54" spans="1:518" ht="33" thickTop="1" thickBot="1">
      <c r="B54" s="914" t="s">
        <v>108</v>
      </c>
      <c r="C54" s="915"/>
      <c r="D54" s="915"/>
      <c r="E54" s="916"/>
      <c r="F54" s="917"/>
      <c r="G54" s="918"/>
      <c r="H54" s="919">
        <f>H50+H53</f>
        <v>0</v>
      </c>
      <c r="K54" s="914" t="s">
        <v>108</v>
      </c>
      <c r="L54" s="915"/>
      <c r="M54" s="915"/>
      <c r="N54" s="916"/>
      <c r="O54" s="917"/>
      <c r="P54" s="918"/>
      <c r="Q54" s="919">
        <f>Q50+Q53</f>
        <v>176391919.75999999</v>
      </c>
      <c r="U54" s="62"/>
      <c r="V54" s="62"/>
      <c r="W54" s="62"/>
      <c r="X54" s="355" t="s">
        <v>93</v>
      </c>
      <c r="Y54" s="357">
        <f>IFERROR((Y53/P52),0)</f>
        <v>0</v>
      </c>
      <c r="AB54" s="914" t="s">
        <v>108</v>
      </c>
      <c r="AC54" s="915"/>
      <c r="AD54" s="915"/>
      <c r="AE54" s="916"/>
      <c r="AF54" s="917"/>
      <c r="AG54" s="918"/>
      <c r="AH54" s="919">
        <f>AH50+AH53</f>
        <v>172841620.68599996</v>
      </c>
      <c r="AL54" s="62"/>
      <c r="AM54" s="62"/>
      <c r="AN54" s="62"/>
      <c r="AO54" s="355" t="s">
        <v>93</v>
      </c>
      <c r="AP54" s="357">
        <f>IFERROR((AP53/AG52),0)</f>
        <v>0</v>
      </c>
      <c r="AS54" s="914" t="s">
        <v>108</v>
      </c>
      <c r="AT54" s="915"/>
      <c r="AU54" s="915"/>
      <c r="AV54" s="916"/>
      <c r="AW54" s="917"/>
      <c r="AX54" s="918"/>
      <c r="AY54" s="919">
        <f>AY50+AY53</f>
        <v>173504476.38999999</v>
      </c>
      <c r="BC54" s="62"/>
      <c r="BD54" s="62"/>
      <c r="BE54" s="62"/>
      <c r="BF54" s="355" t="s">
        <v>93</v>
      </c>
      <c r="BG54" s="357">
        <f>IFERROR((BG53/AX52),0)</f>
        <v>0</v>
      </c>
      <c r="BJ54" s="914" t="s">
        <v>108</v>
      </c>
      <c r="BK54" s="915"/>
      <c r="BL54" s="915"/>
      <c r="BM54" s="916"/>
      <c r="BN54" s="917"/>
      <c r="BO54" s="918"/>
      <c r="BP54" s="919">
        <f>BP50+BP53</f>
        <v>156480155.50999999</v>
      </c>
      <c r="BT54" s="62"/>
      <c r="BU54" s="62"/>
      <c r="BV54" s="62"/>
      <c r="BW54" s="355" t="s">
        <v>93</v>
      </c>
      <c r="BX54" s="357">
        <f>IFERROR((BX53/BO52),0)</f>
        <v>0</v>
      </c>
      <c r="CA54" s="906" t="s">
        <v>340</v>
      </c>
      <c r="CB54" s="907"/>
      <c r="CC54" s="907"/>
      <c r="CD54" s="907"/>
      <c r="CE54" s="907"/>
      <c r="CF54" s="908"/>
      <c r="CG54" s="880">
        <f>CG51*0.19</f>
        <v>20387951.330000002</v>
      </c>
      <c r="CK54" s="62"/>
      <c r="CL54" s="62"/>
      <c r="CM54" s="62"/>
      <c r="CN54" s="60" t="s">
        <v>92</v>
      </c>
      <c r="CO54" s="75">
        <f>SUM(CO12:CO50)</f>
        <v>0</v>
      </c>
      <c r="CR54" s="920" t="s">
        <v>108</v>
      </c>
      <c r="CS54" s="921"/>
      <c r="CT54" s="921"/>
      <c r="CU54" s="922"/>
      <c r="CV54" s="923"/>
      <c r="CW54" s="924">
        <f>SUM(CW50:CW53)</f>
        <v>0</v>
      </c>
      <c r="CX54" s="925"/>
      <c r="DB54" s="62"/>
      <c r="DC54" s="62"/>
      <c r="DD54" s="62"/>
      <c r="DE54" s="516"/>
      <c r="DF54" s="518"/>
      <c r="DI54" s="920" t="s">
        <v>108</v>
      </c>
      <c r="DJ54" s="921"/>
      <c r="DK54" s="921"/>
      <c r="DL54" s="922"/>
      <c r="DM54" s="923"/>
      <c r="DN54" s="924">
        <f>SUM(DN50:DN53)</f>
        <v>0</v>
      </c>
      <c r="DO54" s="925"/>
      <c r="DS54" s="62"/>
      <c r="DT54" s="62"/>
      <c r="DU54" s="62"/>
      <c r="DV54" s="516"/>
      <c r="DW54" s="518"/>
      <c r="DZ54" s="920" t="s">
        <v>108</v>
      </c>
      <c r="EA54" s="921"/>
      <c r="EB54" s="921"/>
      <c r="EC54" s="922"/>
      <c r="ED54" s="923"/>
      <c r="EE54" s="924">
        <f>SUM(EE50:EE53)</f>
        <v>0</v>
      </c>
      <c r="EF54" s="925"/>
      <c r="EJ54" s="62"/>
      <c r="EK54" s="62"/>
      <c r="EL54" s="62"/>
      <c r="EM54" s="516"/>
      <c r="EN54" s="518"/>
      <c r="EQ54" s="920" t="s">
        <v>108</v>
      </c>
      <c r="ER54" s="921"/>
      <c r="ES54" s="921"/>
      <c r="ET54" s="922"/>
      <c r="EU54" s="923"/>
      <c r="EV54" s="924">
        <f>SUM(EV50:EV53)</f>
        <v>0</v>
      </c>
      <c r="EW54" s="925"/>
      <c r="FA54" s="62"/>
      <c r="FB54" s="62"/>
      <c r="FC54" s="62"/>
      <c r="FD54" s="516"/>
      <c r="FE54" s="518"/>
      <c r="FH54" s="920" t="s">
        <v>108</v>
      </c>
      <c r="FI54" s="921"/>
      <c r="FJ54" s="921"/>
      <c r="FK54" s="922"/>
      <c r="FL54" s="923"/>
      <c r="FM54" s="924">
        <f>SUM(FM50:FM53)</f>
        <v>0</v>
      </c>
      <c r="FN54" s="925"/>
      <c r="FR54" s="62"/>
      <c r="FS54" s="62"/>
      <c r="FT54" s="62"/>
      <c r="FU54" s="516"/>
      <c r="FV54" s="518"/>
      <c r="FY54" s="920" t="s">
        <v>108</v>
      </c>
      <c r="FZ54" s="921"/>
      <c r="GA54" s="921"/>
      <c r="GB54" s="922"/>
      <c r="GC54" s="923"/>
      <c r="GD54" s="924">
        <f>SUM(GD50:GD53)</f>
        <v>0</v>
      </c>
      <c r="GE54" s="925"/>
      <c r="GI54" s="62"/>
      <c r="GJ54" s="62"/>
      <c r="GK54" s="62"/>
      <c r="GL54" s="516"/>
      <c r="GM54" s="518"/>
      <c r="GP54" s="920" t="s">
        <v>108</v>
      </c>
      <c r="GQ54" s="921"/>
      <c r="GR54" s="921"/>
      <c r="GS54" s="922"/>
      <c r="GT54" s="923"/>
      <c r="GU54" s="924">
        <f>SUM(GU50:GU53)</f>
        <v>0</v>
      </c>
      <c r="GV54" s="925"/>
      <c r="GZ54" s="62"/>
      <c r="HA54" s="62"/>
      <c r="HB54" s="62"/>
      <c r="HC54" s="516"/>
      <c r="HD54" s="518"/>
      <c r="HG54" s="920" t="s">
        <v>108</v>
      </c>
      <c r="HH54" s="921"/>
      <c r="HI54" s="921"/>
      <c r="HJ54" s="922"/>
      <c r="HK54" s="923"/>
      <c r="HL54" s="924">
        <f>SUM(HL50:HL53)</f>
        <v>0</v>
      </c>
      <c r="HM54" s="925"/>
      <c r="HQ54" s="62"/>
      <c r="HR54" s="62"/>
      <c r="HS54" s="62"/>
      <c r="HT54" s="516"/>
      <c r="HU54" s="518"/>
      <c r="HX54" s="920" t="s">
        <v>108</v>
      </c>
      <c r="HY54" s="921"/>
      <c r="HZ54" s="921"/>
      <c r="IA54" s="922"/>
      <c r="IB54" s="923"/>
      <c r="IC54" s="924">
        <f>SUM(IC50:IC53)</f>
        <v>0</v>
      </c>
      <c r="ID54" s="925"/>
      <c r="IH54" s="62"/>
      <c r="II54" s="62"/>
      <c r="IJ54" s="62"/>
      <c r="IK54" s="516"/>
      <c r="IL54" s="518"/>
      <c r="IO54" s="920" t="s">
        <v>108</v>
      </c>
      <c r="IP54" s="921"/>
      <c r="IQ54" s="921"/>
      <c r="IR54" s="922"/>
      <c r="IS54" s="923"/>
      <c r="IT54" s="924">
        <f>SUM(IT50:IT53)</f>
        <v>0</v>
      </c>
      <c r="IU54" s="925"/>
      <c r="IY54" s="62"/>
      <c r="IZ54" s="62"/>
      <c r="JA54" s="62"/>
      <c r="JB54" s="516"/>
      <c r="JC54" s="518"/>
      <c r="JF54" s="920" t="s">
        <v>108</v>
      </c>
      <c r="JG54" s="921"/>
      <c r="JH54" s="921"/>
      <c r="JI54" s="922"/>
      <c r="JJ54" s="923"/>
      <c r="JK54" s="924">
        <f>SUM(JK50:JK53)</f>
        <v>0</v>
      </c>
      <c r="JL54" s="925"/>
      <c r="JM54" s="59"/>
      <c r="JN54" s="59"/>
      <c r="JO54" s="59"/>
      <c r="JS54" s="516"/>
      <c r="JT54" s="518"/>
      <c r="JW54" s="920" t="s">
        <v>108</v>
      </c>
      <c r="JX54" s="921"/>
      <c r="JY54" s="921"/>
      <c r="JZ54" s="922"/>
      <c r="KA54" s="923"/>
      <c r="KB54" s="924">
        <f>SUM(KB50:KB53)</f>
        <v>0</v>
      </c>
      <c r="KC54" s="925"/>
      <c r="KD54" s="59"/>
      <c r="KE54" s="59"/>
      <c r="KF54" s="59"/>
      <c r="KJ54" s="516"/>
      <c r="KK54" s="518"/>
      <c r="KN54" s="920" t="s">
        <v>108</v>
      </c>
      <c r="KO54" s="921"/>
      <c r="KP54" s="921"/>
      <c r="KQ54" s="922"/>
      <c r="KR54" s="923"/>
      <c r="KS54" s="924">
        <f>SUM(KS50:KS53)</f>
        <v>0</v>
      </c>
      <c r="KT54" s="925"/>
      <c r="KU54" s="59"/>
      <c r="KV54" s="59"/>
      <c r="KW54" s="59"/>
      <c r="LA54" s="516"/>
      <c r="LB54" s="518"/>
      <c r="LE54" s="920" t="s">
        <v>108</v>
      </c>
      <c r="LF54" s="921"/>
      <c r="LG54" s="921"/>
      <c r="LH54" s="922"/>
      <c r="LI54" s="923"/>
      <c r="LJ54" s="924">
        <f>SUM(LJ50:LJ53)</f>
        <v>0</v>
      </c>
      <c r="LK54" s="925"/>
      <c r="LL54" s="59"/>
      <c r="LM54" s="59"/>
      <c r="LN54" s="59"/>
      <c r="LR54" s="516"/>
      <c r="LS54" s="518"/>
      <c r="LV54" s="920" t="s">
        <v>108</v>
      </c>
      <c r="LW54" s="921"/>
      <c r="LX54" s="921"/>
      <c r="LY54" s="922"/>
      <c r="LZ54" s="923"/>
      <c r="MA54" s="924">
        <f>SUM(MA50:MA53)</f>
        <v>0</v>
      </c>
      <c r="MB54" s="925"/>
      <c r="MC54" s="59"/>
      <c r="MD54" s="59"/>
      <c r="ME54" s="59"/>
      <c r="MI54" s="516"/>
      <c r="MJ54" s="518"/>
      <c r="MM54" s="920"/>
      <c r="MN54" s="921"/>
      <c r="MO54" s="921"/>
      <c r="MP54" s="922"/>
      <c r="MQ54" s="923"/>
      <c r="MR54" s="924"/>
      <c r="MS54" s="925"/>
      <c r="MT54" s="59"/>
      <c r="MU54" s="59"/>
      <c r="MV54" s="59"/>
      <c r="MZ54" s="516"/>
      <c r="NA54" s="518"/>
      <c r="ND54" s="920"/>
      <c r="NE54" s="921"/>
      <c r="NF54" s="921"/>
      <c r="NG54" s="922"/>
      <c r="NH54" s="923"/>
      <c r="NI54" s="924"/>
      <c r="NJ54" s="925"/>
      <c r="NK54" s="59"/>
      <c r="NL54" s="59"/>
      <c r="NM54" s="59"/>
      <c r="NQ54" s="516"/>
      <c r="NR54" s="518"/>
      <c r="NU54" s="920"/>
      <c r="NV54" s="921"/>
      <c r="NW54" s="921"/>
      <c r="NX54" s="922"/>
      <c r="NY54" s="923"/>
      <c r="NZ54" s="924"/>
      <c r="OA54" s="925"/>
      <c r="OB54" s="59"/>
      <c r="OC54" s="59"/>
      <c r="OD54" s="59"/>
      <c r="OH54" s="516"/>
      <c r="OI54" s="518"/>
      <c r="OL54" s="920"/>
      <c r="OM54" s="921"/>
      <c r="ON54" s="921"/>
      <c r="OO54" s="922"/>
      <c r="OP54" s="923"/>
      <c r="OQ54" s="924"/>
      <c r="OR54" s="925"/>
      <c r="OS54" s="59"/>
      <c r="OT54" s="59"/>
      <c r="OU54" s="59"/>
      <c r="OY54" s="516"/>
      <c r="OZ54" s="518"/>
      <c r="PC54" s="920"/>
      <c r="PD54" s="921"/>
      <c r="PE54" s="921"/>
      <c r="PF54" s="922"/>
      <c r="PG54" s="923"/>
      <c r="PH54" s="924"/>
      <c r="PI54" s="925"/>
      <c r="PJ54" s="59"/>
      <c r="PK54" s="59"/>
      <c r="PL54" s="59"/>
      <c r="PP54" s="516"/>
      <c r="PQ54" s="518"/>
      <c r="PT54" s="920"/>
      <c r="PU54" s="921"/>
      <c r="PV54" s="921"/>
      <c r="PW54" s="922"/>
      <c r="PX54" s="923"/>
      <c r="PY54" s="924"/>
      <c r="PZ54" s="925"/>
      <c r="QA54" s="59"/>
      <c r="QB54" s="59"/>
      <c r="QC54" s="59"/>
      <c r="QG54" s="516"/>
      <c r="QH54" s="518"/>
      <c r="QK54" s="920"/>
      <c r="QL54" s="921"/>
      <c r="QM54" s="921"/>
      <c r="QN54" s="922"/>
      <c r="QO54" s="923"/>
      <c r="QP54" s="924"/>
      <c r="QQ54" s="925"/>
      <c r="QR54" s="59"/>
      <c r="QS54" s="59"/>
      <c r="QT54" s="59"/>
      <c r="QX54" s="516"/>
      <c r="QY54" s="518"/>
      <c r="RB54" s="920"/>
      <c r="RC54" s="921"/>
      <c r="RD54" s="921"/>
      <c r="RE54" s="922"/>
      <c r="RF54" s="923"/>
      <c r="RG54" s="924"/>
      <c r="RH54" s="925"/>
      <c r="RI54" s="59"/>
      <c r="RJ54" s="59"/>
      <c r="RK54" s="59"/>
      <c r="RO54" s="516"/>
      <c r="RP54" s="518"/>
      <c r="RS54" s="920"/>
      <c r="RT54" s="921"/>
      <c r="RU54" s="921"/>
      <c r="RV54" s="922"/>
      <c r="RW54" s="923"/>
      <c r="RX54" s="924"/>
      <c r="RY54" s="925"/>
      <c r="RZ54" s="59"/>
      <c r="SA54" s="59"/>
      <c r="SB54" s="59"/>
      <c r="SF54" s="516"/>
      <c r="SG54" s="518"/>
      <c r="SJ54" s="920"/>
      <c r="SK54" s="921"/>
      <c r="SL54" s="921"/>
      <c r="SM54" s="922"/>
      <c r="SN54" s="923"/>
      <c r="SO54" s="924"/>
      <c r="SP54" s="925"/>
      <c r="SQ54" s="59"/>
      <c r="SR54" s="59"/>
      <c r="SS54" s="59"/>
      <c r="SW54" s="516"/>
      <c r="SX54" s="518"/>
    </row>
    <row r="55" spans="1:518" ht="19.5" thickTop="1" thickBot="1">
      <c r="B55" s="105"/>
      <c r="C55" s="106"/>
      <c r="D55" s="106"/>
      <c r="E55" s="106"/>
      <c r="F55" s="106"/>
      <c r="G55" s="106"/>
      <c r="H55" s="100"/>
      <c r="K55" s="105"/>
      <c r="L55" s="106"/>
      <c r="M55" s="106"/>
      <c r="N55" s="106"/>
      <c r="O55" s="106"/>
      <c r="P55" s="106"/>
      <c r="Q55" s="100"/>
      <c r="X55" s="356"/>
      <c r="Y55" s="358"/>
      <c r="AB55" s="105"/>
      <c r="AC55" s="106"/>
      <c r="AD55" s="106"/>
      <c r="AE55" s="106"/>
      <c r="AF55" s="106"/>
      <c r="AG55" s="106"/>
      <c r="AH55" s="100"/>
      <c r="AO55" s="356"/>
      <c r="AP55" s="358"/>
      <c r="AS55" s="105"/>
      <c r="AT55" s="106"/>
      <c r="AU55" s="106"/>
      <c r="AV55" s="106"/>
      <c r="AW55" s="106"/>
      <c r="AX55" s="106"/>
      <c r="AY55" s="100"/>
      <c r="BF55" s="356"/>
      <c r="BG55" s="358"/>
      <c r="BJ55" s="105"/>
      <c r="BK55" s="106"/>
      <c r="BL55" s="106"/>
      <c r="BM55" s="106"/>
      <c r="BN55" s="106"/>
      <c r="BO55" s="106"/>
      <c r="BP55" s="100"/>
      <c r="BW55" s="356"/>
      <c r="BX55" s="358"/>
      <c r="CA55" s="914" t="s">
        <v>108</v>
      </c>
      <c r="CB55" s="915"/>
      <c r="CC55" s="915"/>
      <c r="CD55" s="916"/>
      <c r="CE55" s="917"/>
      <c r="CF55" s="918"/>
      <c r="CG55" s="919">
        <f>CG51+CG54</f>
        <v>127692958.33</v>
      </c>
      <c r="CK55" s="62"/>
      <c r="CL55" s="62"/>
      <c r="CM55" s="62"/>
      <c r="CN55" s="355" t="s">
        <v>93</v>
      </c>
      <c r="CO55" s="357">
        <f>IFERROR((CO54/CF53),0)</f>
        <v>0</v>
      </c>
      <c r="CR55" s="105"/>
      <c r="CS55" s="106"/>
      <c r="CT55" s="106"/>
      <c r="CU55" s="106"/>
      <c r="CV55" s="106"/>
      <c r="CW55" s="106"/>
      <c r="CX55" s="100"/>
      <c r="DI55" s="105"/>
      <c r="DJ55" s="106"/>
      <c r="DK55" s="106"/>
      <c r="DL55" s="106"/>
      <c r="DM55" s="106"/>
      <c r="DN55" s="106"/>
      <c r="DO55" s="100"/>
      <c r="DZ55" s="105"/>
      <c r="EA55" s="106"/>
      <c r="EB55" s="106"/>
      <c r="EC55" s="106"/>
      <c r="ED55" s="106"/>
      <c r="EE55" s="106"/>
      <c r="EF55" s="100"/>
      <c r="EQ55" s="105"/>
      <c r="ER55" s="106"/>
      <c r="ES55" s="106"/>
      <c r="ET55" s="106"/>
      <c r="EU55" s="106"/>
      <c r="EV55" s="106"/>
      <c r="EW55" s="100"/>
      <c r="FH55" s="105"/>
      <c r="FI55" s="106"/>
      <c r="FJ55" s="106"/>
      <c r="FK55" s="106"/>
      <c r="FL55" s="106"/>
      <c r="FM55" s="106"/>
      <c r="FN55" s="100"/>
      <c r="FY55" s="105"/>
      <c r="FZ55" s="106"/>
      <c r="GA55" s="106"/>
      <c r="GB55" s="106"/>
      <c r="GC55" s="106"/>
      <c r="GD55" s="106"/>
      <c r="GE55" s="100"/>
      <c r="GP55" s="105"/>
      <c r="GQ55" s="106"/>
      <c r="GR55" s="106"/>
      <c r="GS55" s="106"/>
      <c r="GT55" s="106"/>
      <c r="GU55" s="106"/>
      <c r="GV55" s="100"/>
      <c r="HG55" s="105"/>
      <c r="HH55" s="106"/>
      <c r="HI55" s="106"/>
      <c r="HJ55" s="106"/>
      <c r="HK55" s="106"/>
      <c r="HL55" s="106"/>
      <c r="HM55" s="100"/>
      <c r="HX55" s="105"/>
      <c r="HY55" s="106"/>
      <c r="HZ55" s="106"/>
      <c r="IA55" s="106"/>
      <c r="IB55" s="106"/>
      <c r="IC55" s="106"/>
      <c r="ID55" s="100"/>
      <c r="IO55" s="105"/>
      <c r="IP55" s="106"/>
      <c r="IQ55" s="106"/>
      <c r="IR55" s="106"/>
      <c r="IS55" s="106"/>
      <c r="IT55" s="106"/>
      <c r="IU55" s="100"/>
      <c r="JF55" s="105"/>
      <c r="JG55" s="106"/>
      <c r="JH55" s="106"/>
      <c r="JI55" s="106"/>
      <c r="JJ55" s="106"/>
      <c r="JK55" s="106"/>
      <c r="JL55" s="100"/>
      <c r="JM55" s="59"/>
      <c r="JN55" s="59"/>
      <c r="JO55" s="59"/>
      <c r="JP55" s="59"/>
      <c r="JQ55" s="59"/>
      <c r="JR55" s="59"/>
      <c r="JS55" s="59"/>
      <c r="JT55" s="59"/>
      <c r="JW55" s="105"/>
      <c r="JX55" s="106"/>
      <c r="JY55" s="106"/>
      <c r="JZ55" s="106"/>
      <c r="KA55" s="106"/>
      <c r="KB55" s="106"/>
      <c r="KC55" s="100"/>
      <c r="KD55" s="59"/>
      <c r="KE55" s="59"/>
      <c r="KF55" s="59"/>
      <c r="KG55" s="59"/>
      <c r="KH55" s="59"/>
      <c r="KI55" s="59"/>
      <c r="KJ55" s="59"/>
      <c r="KK55" s="59"/>
      <c r="KN55" s="105"/>
      <c r="KO55" s="106"/>
      <c r="KP55" s="106"/>
      <c r="KQ55" s="106"/>
      <c r="KR55" s="106"/>
      <c r="KS55" s="106"/>
      <c r="KT55" s="100"/>
      <c r="KU55" s="59"/>
      <c r="KV55" s="59"/>
      <c r="KW55" s="59"/>
      <c r="KX55" s="59"/>
      <c r="KY55" s="59"/>
      <c r="KZ55" s="59"/>
      <c r="LA55" s="59"/>
      <c r="LB55" s="59"/>
      <c r="LE55" s="105"/>
      <c r="LF55" s="106"/>
      <c r="LG55" s="106"/>
      <c r="LH55" s="106"/>
      <c r="LI55" s="106"/>
      <c r="LJ55" s="106"/>
      <c r="LK55" s="100"/>
      <c r="LL55" s="59"/>
      <c r="LM55" s="59"/>
      <c r="LN55" s="59"/>
      <c r="LO55" s="59"/>
      <c r="LP55" s="59"/>
      <c r="LQ55" s="59"/>
      <c r="LR55" s="59"/>
      <c r="LS55" s="59"/>
      <c r="LV55" s="105"/>
      <c r="LW55" s="106"/>
      <c r="LX55" s="106"/>
      <c r="LY55" s="106"/>
      <c r="LZ55" s="106"/>
      <c r="MA55" s="106"/>
      <c r="MB55" s="100"/>
      <c r="MC55" s="59"/>
      <c r="MD55" s="59"/>
      <c r="ME55" s="59"/>
      <c r="MF55" s="59"/>
      <c r="MG55" s="59"/>
      <c r="MH55" s="59"/>
      <c r="MI55" s="59"/>
      <c r="MJ55" s="59"/>
      <c r="MM55" s="105"/>
      <c r="MN55" s="106"/>
      <c r="MO55" s="106"/>
      <c r="MP55" s="106"/>
      <c r="MQ55" s="106"/>
      <c r="MR55" s="106"/>
      <c r="MS55" s="100"/>
      <c r="MT55" s="59"/>
      <c r="MU55" s="59"/>
      <c r="MV55" s="59"/>
      <c r="MW55" s="59"/>
      <c r="MX55" s="59"/>
      <c r="MY55" s="59"/>
      <c r="MZ55" s="59"/>
      <c r="NA55" s="59"/>
      <c r="ND55" s="105"/>
      <c r="NE55" s="106"/>
      <c r="NF55" s="106"/>
      <c r="NG55" s="106"/>
      <c r="NH55" s="106"/>
      <c r="NI55" s="106"/>
      <c r="NJ55" s="100"/>
      <c r="NK55" s="59"/>
      <c r="NL55" s="59"/>
      <c r="NM55" s="59"/>
      <c r="NN55" s="59"/>
      <c r="NO55" s="59"/>
      <c r="NP55" s="59"/>
      <c r="NQ55" s="59"/>
      <c r="NR55" s="59"/>
      <c r="NU55" s="105"/>
      <c r="NV55" s="106"/>
      <c r="NW55" s="106"/>
      <c r="NX55" s="106"/>
      <c r="NY55" s="106"/>
      <c r="NZ55" s="106"/>
      <c r="OA55" s="100"/>
      <c r="OB55" s="59"/>
      <c r="OC55" s="59"/>
      <c r="OD55" s="59"/>
      <c r="OE55" s="59"/>
      <c r="OF55" s="59"/>
      <c r="OG55" s="59"/>
      <c r="OH55" s="59"/>
      <c r="OI55" s="59"/>
      <c r="OL55" s="105"/>
      <c r="OM55" s="106"/>
      <c r="ON55" s="106"/>
      <c r="OO55" s="106"/>
      <c r="OP55" s="106"/>
      <c r="OQ55" s="106"/>
      <c r="OR55" s="100"/>
      <c r="OS55" s="59"/>
      <c r="OT55" s="59"/>
      <c r="OU55" s="59"/>
      <c r="OV55" s="59"/>
      <c r="OW55" s="59"/>
      <c r="OX55" s="59"/>
      <c r="OY55" s="59"/>
      <c r="OZ55" s="59"/>
      <c r="PC55" s="105"/>
      <c r="PD55" s="106"/>
      <c r="PE55" s="106"/>
      <c r="PF55" s="106"/>
      <c r="PG55" s="106"/>
      <c r="PH55" s="106"/>
      <c r="PI55" s="100"/>
      <c r="PJ55" s="59"/>
      <c r="PK55" s="59"/>
      <c r="PL55" s="59"/>
      <c r="PM55" s="59"/>
      <c r="PN55" s="59"/>
      <c r="PO55" s="59"/>
      <c r="PP55" s="59"/>
      <c r="PQ55" s="59"/>
      <c r="PT55" s="105"/>
      <c r="PU55" s="106"/>
      <c r="PV55" s="106"/>
      <c r="PW55" s="106"/>
      <c r="PX55" s="106"/>
      <c r="PY55" s="106"/>
      <c r="PZ55" s="100"/>
      <c r="QA55" s="59"/>
      <c r="QB55" s="59"/>
      <c r="QC55" s="59"/>
      <c r="QD55" s="59"/>
      <c r="QE55" s="59"/>
      <c r="QF55" s="59"/>
      <c r="QG55" s="59"/>
      <c r="QH55" s="59"/>
      <c r="QK55" s="105"/>
      <c r="QL55" s="106"/>
      <c r="QM55" s="106"/>
      <c r="QN55" s="106"/>
      <c r="QO55" s="106"/>
      <c r="QP55" s="106"/>
      <c r="QQ55" s="100"/>
      <c r="QR55" s="59"/>
      <c r="QS55" s="59"/>
      <c r="QT55" s="59"/>
      <c r="QU55" s="59"/>
      <c r="QV55" s="59"/>
      <c r="QW55" s="59"/>
      <c r="QX55" s="59"/>
      <c r="QY55" s="59"/>
      <c r="RB55" s="105"/>
      <c r="RC55" s="106"/>
      <c r="RD55" s="106"/>
      <c r="RE55" s="106"/>
      <c r="RF55" s="106"/>
      <c r="RG55" s="106"/>
      <c r="RH55" s="100"/>
      <c r="RI55" s="59"/>
      <c r="RJ55" s="59"/>
      <c r="RK55" s="59"/>
      <c r="RL55" s="59"/>
      <c r="RM55" s="59"/>
      <c r="RN55" s="59"/>
      <c r="RO55" s="59"/>
      <c r="RP55" s="59"/>
      <c r="RS55" s="105"/>
      <c r="RT55" s="106"/>
      <c r="RU55" s="106"/>
      <c r="RV55" s="106"/>
      <c r="RW55" s="106"/>
      <c r="RX55" s="106"/>
      <c r="RY55" s="100"/>
      <c r="RZ55" s="59"/>
      <c r="SA55" s="59"/>
      <c r="SB55" s="59"/>
      <c r="SC55" s="59"/>
      <c r="SD55" s="59"/>
      <c r="SE55" s="59"/>
      <c r="SF55" s="59"/>
      <c r="SG55" s="59"/>
      <c r="SJ55" s="105"/>
      <c r="SK55" s="106"/>
      <c r="SL55" s="106"/>
      <c r="SM55" s="106"/>
      <c r="SN55" s="106"/>
      <c r="SO55" s="106"/>
      <c r="SP55" s="100"/>
      <c r="SQ55" s="59"/>
      <c r="SR55" s="59"/>
      <c r="SS55" s="59"/>
      <c r="ST55" s="59"/>
      <c r="SU55" s="59"/>
      <c r="SV55" s="59"/>
      <c r="SW55" s="59"/>
      <c r="SX55" s="59"/>
    </row>
    <row r="56" spans="1:518" ht="16.5" thickTop="1" thickBot="1">
      <c r="H56" s="100"/>
      <c r="P56" s="80"/>
      <c r="Q56" s="100"/>
      <c r="AG56" s="80"/>
      <c r="AH56" s="100"/>
      <c r="AX56" s="80"/>
      <c r="AY56" s="100"/>
      <c r="BO56" s="80"/>
      <c r="BP56" s="100"/>
      <c r="CA56" s="105"/>
      <c r="CB56" s="106"/>
      <c r="CC56" s="106"/>
      <c r="CD56" s="106"/>
      <c r="CE56" s="106"/>
      <c r="CF56" s="106"/>
      <c r="CG56" s="100"/>
      <c r="CN56" s="356"/>
      <c r="CO56" s="358"/>
      <c r="CW56" s="80"/>
      <c r="CX56" s="100"/>
      <c r="DN56" s="80"/>
      <c r="DO56" s="100"/>
      <c r="EE56" s="80"/>
      <c r="EF56" s="100"/>
      <c r="EV56" s="80"/>
      <c r="EW56" s="100"/>
      <c r="FM56" s="80"/>
      <c r="FN56" s="100"/>
      <c r="GD56" s="80"/>
      <c r="GE56" s="100"/>
      <c r="GU56" s="80"/>
      <c r="GV56" s="100"/>
      <c r="HL56" s="80"/>
      <c r="HM56" s="100"/>
      <c r="IC56" s="80"/>
      <c r="ID56" s="100"/>
      <c r="IT56" s="80"/>
      <c r="IU56" s="100"/>
      <c r="JK56" s="80"/>
      <c r="JL56" s="100"/>
      <c r="JM56" s="59"/>
      <c r="JN56" s="59"/>
      <c r="JO56" s="59"/>
      <c r="JP56" s="59"/>
      <c r="JQ56" s="59"/>
      <c r="JR56" s="59"/>
      <c r="JS56" s="59"/>
      <c r="JT56" s="59"/>
      <c r="KB56" s="80"/>
      <c r="KC56" s="100"/>
      <c r="KD56" s="59"/>
      <c r="KE56" s="59"/>
      <c r="KF56" s="59"/>
      <c r="KG56" s="59"/>
      <c r="KH56" s="59"/>
      <c r="KI56" s="59"/>
      <c r="KJ56" s="59"/>
      <c r="KK56" s="59"/>
      <c r="KS56" s="80"/>
      <c r="KT56" s="100"/>
      <c r="KU56" s="59"/>
      <c r="KV56" s="59"/>
      <c r="KW56" s="59"/>
      <c r="KX56" s="59"/>
      <c r="KY56" s="59"/>
      <c r="KZ56" s="59"/>
      <c r="LA56" s="59"/>
      <c r="LB56" s="59"/>
      <c r="LJ56" s="80"/>
      <c r="LK56" s="100"/>
      <c r="LL56" s="59"/>
      <c r="LM56" s="59"/>
      <c r="LN56" s="59"/>
      <c r="LO56" s="59"/>
      <c r="LP56" s="59"/>
      <c r="LQ56" s="59"/>
      <c r="LR56" s="59"/>
      <c r="LS56" s="59"/>
      <c r="MA56" s="80"/>
      <c r="MB56" s="100"/>
      <c r="MC56" s="59"/>
      <c r="MD56" s="59"/>
      <c r="ME56" s="59"/>
      <c r="MF56" s="59"/>
      <c r="MG56" s="59"/>
      <c r="MH56" s="59"/>
      <c r="MI56" s="59"/>
      <c r="MJ56" s="59"/>
      <c r="MP56" s="107" t="s">
        <v>111</v>
      </c>
      <c r="MQ56" s="108">
        <f>MQ51+MQ52</f>
        <v>0</v>
      </c>
      <c r="MS56" s="100"/>
      <c r="MT56" s="59"/>
      <c r="MU56" s="59"/>
      <c r="MV56" s="59"/>
      <c r="MW56" s="59"/>
      <c r="MX56" s="59"/>
      <c r="MY56" s="59"/>
      <c r="MZ56" s="59"/>
      <c r="NA56" s="59"/>
      <c r="NG56" s="107" t="s">
        <v>111</v>
      </c>
      <c r="NH56" s="108">
        <f>NH51+NH52</f>
        <v>0</v>
      </c>
      <c r="NJ56" s="100"/>
      <c r="NK56" s="59"/>
      <c r="NL56" s="59"/>
      <c r="NM56" s="59"/>
      <c r="NN56" s="59"/>
      <c r="NO56" s="59"/>
      <c r="NP56" s="59"/>
      <c r="NQ56" s="59"/>
      <c r="NR56" s="59"/>
      <c r="NX56" s="107" t="s">
        <v>111</v>
      </c>
      <c r="NY56" s="108">
        <f>NY51+NY52</f>
        <v>0</v>
      </c>
      <c r="OA56" s="100"/>
      <c r="OB56" s="59"/>
      <c r="OC56" s="59"/>
      <c r="OD56" s="59"/>
      <c r="OE56" s="59"/>
      <c r="OF56" s="59"/>
      <c r="OG56" s="59"/>
      <c r="OH56" s="59"/>
      <c r="OI56" s="59"/>
      <c r="OO56" s="107" t="s">
        <v>111</v>
      </c>
      <c r="OP56" s="108">
        <f>OP51+OP52</f>
        <v>0</v>
      </c>
      <c r="OR56" s="100"/>
      <c r="OS56" s="59"/>
      <c r="OT56" s="59"/>
      <c r="OU56" s="59"/>
      <c r="OV56" s="59"/>
      <c r="OW56" s="59"/>
      <c r="OX56" s="59"/>
      <c r="OY56" s="59"/>
      <c r="OZ56" s="59"/>
      <c r="PF56" s="107" t="s">
        <v>111</v>
      </c>
      <c r="PG56" s="108">
        <f>PG51+PG52</f>
        <v>0</v>
      </c>
      <c r="PI56" s="100"/>
      <c r="PJ56" s="59"/>
      <c r="PK56" s="59"/>
      <c r="PL56" s="59"/>
      <c r="PM56" s="59"/>
      <c r="PN56" s="59"/>
      <c r="PO56" s="59"/>
      <c r="PP56" s="59"/>
      <c r="PQ56" s="59"/>
      <c r="PW56" s="107" t="s">
        <v>111</v>
      </c>
      <c r="PX56" s="108">
        <f>PX51+PX52</f>
        <v>0</v>
      </c>
      <c r="PZ56" s="100"/>
      <c r="QA56" s="59"/>
      <c r="QB56" s="59"/>
      <c r="QC56" s="59"/>
      <c r="QD56" s="59"/>
      <c r="QE56" s="59"/>
      <c r="QF56" s="59"/>
      <c r="QG56" s="59"/>
      <c r="QH56" s="59"/>
      <c r="QN56" s="107" t="s">
        <v>111</v>
      </c>
      <c r="QO56" s="108">
        <f>QO51+QO52</f>
        <v>0</v>
      </c>
      <c r="QQ56" s="100"/>
      <c r="QR56" s="59"/>
      <c r="QS56" s="59"/>
      <c r="QT56" s="59"/>
      <c r="QU56" s="59"/>
      <c r="QV56" s="59"/>
      <c r="QW56" s="59"/>
      <c r="QX56" s="59"/>
      <c r="QY56" s="59"/>
      <c r="RE56" s="107" t="s">
        <v>111</v>
      </c>
      <c r="RF56" s="108">
        <f>RF51+RF52</f>
        <v>0</v>
      </c>
      <c r="RH56" s="100"/>
      <c r="RI56" s="59"/>
      <c r="RJ56" s="59"/>
      <c r="RK56" s="59"/>
      <c r="RL56" s="59"/>
      <c r="RM56" s="59"/>
      <c r="RN56" s="59"/>
      <c r="RO56" s="59"/>
      <c r="RP56" s="59"/>
      <c r="RV56" s="107" t="s">
        <v>111</v>
      </c>
      <c r="RW56" s="108">
        <f>RW51+RW52</f>
        <v>0</v>
      </c>
      <c r="RY56" s="100"/>
      <c r="RZ56" s="59"/>
      <c r="SA56" s="59"/>
      <c r="SB56" s="59"/>
      <c r="SC56" s="59"/>
      <c r="SD56" s="59"/>
      <c r="SE56" s="59"/>
      <c r="SF56" s="59"/>
      <c r="SG56" s="59"/>
      <c r="SM56" s="107" t="s">
        <v>111</v>
      </c>
      <c r="SN56" s="108">
        <f>SN51+SN52</f>
        <v>0</v>
      </c>
      <c r="SP56" s="100"/>
      <c r="SQ56" s="59"/>
      <c r="SR56" s="59"/>
      <c r="SS56" s="59"/>
      <c r="ST56" s="59"/>
      <c r="SU56" s="59"/>
      <c r="SV56" s="59"/>
      <c r="SW56" s="59"/>
      <c r="SX56" s="59"/>
    </row>
    <row r="57" spans="1:518" ht="27" thickBot="1">
      <c r="F57" s="507" t="s">
        <v>126</v>
      </c>
      <c r="G57" s="508"/>
      <c r="H57" s="100"/>
      <c r="I57" s="100"/>
      <c r="K57" s="512" t="str">
        <f>M2</f>
        <v>SERVISEL S.A.S</v>
      </c>
      <c r="L57" s="513"/>
      <c r="M57" s="513"/>
      <c r="N57" s="513"/>
      <c r="O57" s="513"/>
      <c r="P57" s="514"/>
      <c r="AB57" s="512" t="str">
        <f>AD2</f>
        <v>FRISSON TECHNOLOGIES S.A.S</v>
      </c>
      <c r="AC57" s="513"/>
      <c r="AD57" s="513"/>
      <c r="AE57" s="513"/>
      <c r="AF57" s="513"/>
      <c r="AG57" s="514"/>
      <c r="AS57" s="512" t="str">
        <f>AU2</f>
        <v>SEGURIDAD ATLAS LTDA.</v>
      </c>
      <c r="AT57" s="513"/>
      <c r="AU57" s="513"/>
      <c r="AV57" s="513"/>
      <c r="AW57" s="513"/>
      <c r="AX57" s="514"/>
      <c r="BJ57" s="512" t="str">
        <f>BL2</f>
        <v>SECURITY SHOPS LTDA</v>
      </c>
      <c r="BK57" s="513"/>
      <c r="BL57" s="513"/>
      <c r="BM57" s="513"/>
      <c r="BN57" s="513"/>
      <c r="BO57" s="514"/>
      <c r="CA57" s="512" t="str">
        <f>CC2</f>
        <v>CYS TECNOLOGIA SAS</v>
      </c>
      <c r="CB57" s="513"/>
      <c r="CC57" s="513"/>
      <c r="CD57" s="513"/>
      <c r="CE57" s="513"/>
      <c r="CF57" s="514"/>
      <c r="CG57" s="100"/>
      <c r="CR57" s="512" t="str">
        <f>CT2</f>
        <v>F</v>
      </c>
      <c r="CS57" s="513"/>
      <c r="CT57" s="513"/>
      <c r="CU57" s="513"/>
      <c r="CV57" s="513"/>
      <c r="CW57" s="514"/>
      <c r="DI57" s="512" t="str">
        <f>DK2</f>
        <v>G</v>
      </c>
      <c r="DJ57" s="513"/>
      <c r="DK57" s="513"/>
      <c r="DL57" s="513"/>
      <c r="DM57" s="513"/>
      <c r="DN57" s="514"/>
      <c r="DZ57" s="512" t="str">
        <f>EB2</f>
        <v>H</v>
      </c>
      <c r="EA57" s="513"/>
      <c r="EB57" s="513"/>
      <c r="EC57" s="513"/>
      <c r="ED57" s="513"/>
      <c r="EE57" s="514"/>
      <c r="EQ57" s="512" t="str">
        <f>ES2</f>
        <v>I</v>
      </c>
      <c r="ER57" s="513"/>
      <c r="ES57" s="513"/>
      <c r="ET57" s="513"/>
      <c r="EU57" s="513"/>
      <c r="EV57" s="514"/>
      <c r="FH57" s="512" t="str">
        <f>FJ2</f>
        <v>J</v>
      </c>
      <c r="FI57" s="513"/>
      <c r="FJ57" s="513"/>
      <c r="FK57" s="513"/>
      <c r="FL57" s="513"/>
      <c r="FM57" s="514"/>
      <c r="FY57" s="512" t="str">
        <f>GA2</f>
        <v>K</v>
      </c>
      <c r="FZ57" s="513"/>
      <c r="GA57" s="513"/>
      <c r="GB57" s="513"/>
      <c r="GC57" s="513"/>
      <c r="GD57" s="514"/>
      <c r="GP57" s="512" t="str">
        <f>GR2</f>
        <v>L</v>
      </c>
      <c r="GQ57" s="513"/>
      <c r="GR57" s="513"/>
      <c r="GS57" s="513"/>
      <c r="GT57" s="513"/>
      <c r="GU57" s="514"/>
      <c r="HG57" s="512" t="str">
        <f>HI2</f>
        <v>M</v>
      </c>
      <c r="HH57" s="513"/>
      <c r="HI57" s="513"/>
      <c r="HJ57" s="513"/>
      <c r="HK57" s="513"/>
      <c r="HL57" s="514"/>
      <c r="HX57" s="512" t="str">
        <f>HZ2</f>
        <v>N</v>
      </c>
      <c r="HY57" s="513"/>
      <c r="HZ57" s="513"/>
      <c r="IA57" s="513"/>
      <c r="IB57" s="513"/>
      <c r="IC57" s="514"/>
      <c r="IO57" s="512" t="str">
        <f>IQ2</f>
        <v>Ñ</v>
      </c>
      <c r="IP57" s="513"/>
      <c r="IQ57" s="513"/>
      <c r="IR57" s="513"/>
      <c r="IS57" s="513"/>
      <c r="IT57" s="514"/>
      <c r="JF57" s="512" t="str">
        <f>JH2</f>
        <v>O1</v>
      </c>
      <c r="JG57" s="513"/>
      <c r="JH57" s="513"/>
      <c r="JI57" s="513"/>
      <c r="JJ57" s="513"/>
      <c r="JK57" s="514"/>
      <c r="JM57" s="59"/>
      <c r="JN57" s="59"/>
      <c r="JO57" s="59"/>
      <c r="JP57" s="59"/>
      <c r="JQ57" s="59"/>
      <c r="JR57" s="59"/>
      <c r="JS57" s="59"/>
      <c r="JT57" s="59"/>
      <c r="JW57" s="512" t="str">
        <f>JY2</f>
        <v>O2</v>
      </c>
      <c r="JX57" s="513"/>
      <c r="JY57" s="513"/>
      <c r="JZ57" s="513"/>
      <c r="KA57" s="513"/>
      <c r="KB57" s="514"/>
      <c r="KD57" s="59"/>
      <c r="KE57" s="59"/>
      <c r="KF57" s="59"/>
      <c r="KG57" s="59"/>
      <c r="KH57" s="59"/>
      <c r="KI57" s="59"/>
      <c r="KJ57" s="59"/>
      <c r="KK57" s="59"/>
      <c r="KN57" s="512" t="str">
        <f>KP2</f>
        <v>O3</v>
      </c>
      <c r="KO57" s="513"/>
      <c r="KP57" s="513"/>
      <c r="KQ57" s="513"/>
      <c r="KR57" s="513"/>
      <c r="KS57" s="514"/>
      <c r="KU57" s="59"/>
      <c r="KV57" s="59"/>
      <c r="KW57" s="59"/>
      <c r="KX57" s="59"/>
      <c r="KY57" s="59"/>
      <c r="KZ57" s="59"/>
      <c r="LA57" s="59"/>
      <c r="LB57" s="59"/>
      <c r="LE57" s="512" t="str">
        <f>LG2</f>
        <v>O4</v>
      </c>
      <c r="LF57" s="513"/>
      <c r="LG57" s="513"/>
      <c r="LH57" s="513"/>
      <c r="LI57" s="513"/>
      <c r="LJ57" s="514"/>
      <c r="LL57" s="59"/>
      <c r="LM57" s="59"/>
      <c r="LN57" s="59"/>
      <c r="LO57" s="59"/>
      <c r="LP57" s="59"/>
      <c r="LQ57" s="59"/>
      <c r="LR57" s="59"/>
      <c r="LS57" s="59"/>
      <c r="LV57" s="512" t="str">
        <f>LX2</f>
        <v>O5</v>
      </c>
      <c r="LW57" s="513"/>
      <c r="LX57" s="513"/>
      <c r="LY57" s="513"/>
      <c r="LZ57" s="513"/>
      <c r="MA57" s="514"/>
      <c r="MC57" s="59"/>
      <c r="MD57" s="59"/>
      <c r="ME57" s="59"/>
      <c r="MF57" s="59"/>
      <c r="MG57" s="59"/>
      <c r="MH57" s="59"/>
      <c r="MI57" s="59"/>
      <c r="MJ57" s="59"/>
      <c r="MM57" s="512" t="str">
        <f>MO2</f>
        <v>O6</v>
      </c>
      <c r="MN57" s="513"/>
      <c r="MO57" s="513"/>
      <c r="MP57" s="513"/>
      <c r="MQ57" s="513"/>
      <c r="MR57" s="514"/>
      <c r="MS57" s="100"/>
      <c r="MT57" s="59"/>
      <c r="MU57" s="59"/>
      <c r="MV57" s="59"/>
      <c r="MW57" s="59"/>
      <c r="MX57" s="59"/>
      <c r="MY57" s="59"/>
      <c r="MZ57" s="59"/>
      <c r="NA57" s="59"/>
      <c r="ND57" s="512" t="str">
        <f>NF2</f>
        <v>O7</v>
      </c>
      <c r="NE57" s="513"/>
      <c r="NF57" s="513"/>
      <c r="NG57" s="513"/>
      <c r="NH57" s="513"/>
      <c r="NI57" s="514"/>
      <c r="NJ57" s="100"/>
      <c r="NK57" s="59"/>
      <c r="NL57" s="59"/>
      <c r="NM57" s="59"/>
      <c r="NN57" s="59"/>
      <c r="NO57" s="59"/>
      <c r="NP57" s="59"/>
      <c r="NQ57" s="59"/>
      <c r="NR57" s="59"/>
      <c r="NU57" s="512" t="str">
        <f>NW2</f>
        <v>O8</v>
      </c>
      <c r="NV57" s="513"/>
      <c r="NW57" s="513"/>
      <c r="NX57" s="513"/>
      <c r="NY57" s="513"/>
      <c r="NZ57" s="514"/>
      <c r="OA57" s="100"/>
      <c r="OB57" s="59"/>
      <c r="OC57" s="59"/>
      <c r="OD57" s="59"/>
      <c r="OE57" s="59"/>
      <c r="OF57" s="59"/>
      <c r="OG57" s="59"/>
      <c r="OH57" s="59"/>
      <c r="OI57" s="59"/>
      <c r="OL57" s="512" t="str">
        <f>ON2</f>
        <v>O9</v>
      </c>
      <c r="OM57" s="513"/>
      <c r="ON57" s="513"/>
      <c r="OO57" s="513"/>
      <c r="OP57" s="513"/>
      <c r="OQ57" s="514"/>
      <c r="OR57" s="100"/>
      <c r="OS57" s="59"/>
      <c r="OT57" s="59"/>
      <c r="OU57" s="59"/>
      <c r="OV57" s="59"/>
      <c r="OW57" s="59"/>
      <c r="OX57" s="59"/>
      <c r="OY57" s="59"/>
      <c r="OZ57" s="59"/>
      <c r="PC57" s="512" t="str">
        <f>PE2</f>
        <v>O10</v>
      </c>
      <c r="PD57" s="513"/>
      <c r="PE57" s="513"/>
      <c r="PF57" s="513"/>
      <c r="PG57" s="513"/>
      <c r="PH57" s="514"/>
      <c r="PI57" s="100"/>
      <c r="PJ57" s="59"/>
      <c r="PK57" s="59"/>
      <c r="PL57" s="59"/>
      <c r="PM57" s="59"/>
      <c r="PN57" s="59"/>
      <c r="PO57" s="59"/>
      <c r="PP57" s="59"/>
      <c r="PQ57" s="59"/>
      <c r="PT57" s="512" t="str">
        <f>PV2</f>
        <v>O11</v>
      </c>
      <c r="PU57" s="513"/>
      <c r="PV57" s="513"/>
      <c r="PW57" s="513"/>
      <c r="PX57" s="513"/>
      <c r="PY57" s="514"/>
      <c r="PZ57" s="100"/>
      <c r="QA57" s="59"/>
      <c r="QB57" s="59"/>
      <c r="QC57" s="59"/>
      <c r="QD57" s="59"/>
      <c r="QE57" s="59"/>
      <c r="QF57" s="59"/>
      <c r="QG57" s="59"/>
      <c r="QH57" s="59"/>
      <c r="QK57" s="512" t="str">
        <f>QM2</f>
        <v>O12</v>
      </c>
      <c r="QL57" s="513"/>
      <c r="QM57" s="513"/>
      <c r="QN57" s="513"/>
      <c r="QO57" s="513"/>
      <c r="QP57" s="514"/>
      <c r="QQ57" s="100"/>
      <c r="QR57" s="59"/>
      <c r="QS57" s="59"/>
      <c r="QT57" s="59"/>
      <c r="QU57" s="59"/>
      <c r="QV57" s="59"/>
      <c r="QW57" s="59"/>
      <c r="QX57" s="59"/>
      <c r="QY57" s="59"/>
      <c r="RB57" s="512" t="str">
        <f>RD2</f>
        <v>O13</v>
      </c>
      <c r="RC57" s="513"/>
      <c r="RD57" s="513"/>
      <c r="RE57" s="513"/>
      <c r="RF57" s="513"/>
      <c r="RG57" s="514"/>
      <c r="RH57" s="100"/>
      <c r="RI57" s="59"/>
      <c r="RJ57" s="59"/>
      <c r="RK57" s="59"/>
      <c r="RL57" s="59"/>
      <c r="RM57" s="59"/>
      <c r="RN57" s="59"/>
      <c r="RO57" s="59"/>
      <c r="RP57" s="59"/>
      <c r="RS57" s="512" t="str">
        <f>RU2</f>
        <v>O14</v>
      </c>
      <c r="RT57" s="513"/>
      <c r="RU57" s="513"/>
      <c r="RV57" s="513"/>
      <c r="RW57" s="513"/>
      <c r="RX57" s="514"/>
      <c r="RY57" s="100"/>
      <c r="RZ57" s="59"/>
      <c r="SA57" s="59"/>
      <c r="SB57" s="59"/>
      <c r="SC57" s="59"/>
      <c r="SD57" s="59"/>
      <c r="SE57" s="59"/>
      <c r="SF57" s="59"/>
      <c r="SG57" s="59"/>
      <c r="SJ57" s="512" t="str">
        <f>SL2</f>
        <v>O15</v>
      </c>
      <c r="SK57" s="513"/>
      <c r="SL57" s="513"/>
      <c r="SM57" s="513"/>
      <c r="SN57" s="513"/>
      <c r="SO57" s="514"/>
      <c r="SP57" s="100"/>
      <c r="SQ57" s="59"/>
      <c r="SR57" s="59"/>
      <c r="SS57" s="59"/>
      <c r="ST57" s="59"/>
      <c r="SU57" s="59"/>
      <c r="SV57" s="59"/>
      <c r="SW57" s="59"/>
      <c r="SX57" s="59"/>
    </row>
    <row r="58" spans="1:518" ht="60.75" thickBot="1">
      <c r="B58" s="109"/>
      <c r="F58" s="61" t="s">
        <v>114</v>
      </c>
      <c r="G58" s="61" t="s">
        <v>127</v>
      </c>
      <c r="H58" s="100"/>
      <c r="I58" s="100"/>
      <c r="K58" s="509" t="str">
        <f>+IF(U58*W58*Y58=1,"OK","NO HABILITADO")</f>
        <v>OK</v>
      </c>
      <c r="L58" s="510"/>
      <c r="M58" s="510"/>
      <c r="N58" s="510"/>
      <c r="O58" s="510"/>
      <c r="P58" s="511"/>
      <c r="S58" s="111"/>
      <c r="U58" s="81">
        <f>IF(P50&gt;'10. EVALUACIÓN'!$D$9,0,1)</f>
        <v>1</v>
      </c>
      <c r="W58" s="81">
        <f>PRODUCT(W17:W49)</f>
        <v>1</v>
      </c>
      <c r="Y58" s="81">
        <f>IF(Y54&gt;0.5,0,1)</f>
        <v>1</v>
      </c>
      <c r="AB58" s="509" t="str">
        <f>+IF(AL58*AN58*AP58=1,"OK","NO HABILITADO")</f>
        <v>OK</v>
      </c>
      <c r="AC58" s="510"/>
      <c r="AD58" s="510"/>
      <c r="AE58" s="510"/>
      <c r="AF58" s="510"/>
      <c r="AG58" s="511"/>
      <c r="AJ58" s="111"/>
      <c r="AL58" s="81">
        <f>IF(AG50&gt;'10. EVALUACIÓN'!$D$9,0,1)</f>
        <v>1</v>
      </c>
      <c r="AN58" s="81">
        <f>PRODUCT(AN17:AN49)</f>
        <v>1</v>
      </c>
      <c r="AP58" s="81">
        <f>IF(AP54&gt;0.5,0,1)</f>
        <v>1</v>
      </c>
      <c r="AS58" s="509" t="str">
        <f>+IF(BC58*BE58*BG58=1,"OK","NO HABILITADO")</f>
        <v>OK</v>
      </c>
      <c r="AT58" s="510"/>
      <c r="AU58" s="510"/>
      <c r="AV58" s="510"/>
      <c r="AW58" s="510"/>
      <c r="AX58" s="511"/>
      <c r="BA58" s="111"/>
      <c r="BC58" s="81">
        <f>IF(AX50&gt;'10. EVALUACIÓN'!$D$9,0,1)</f>
        <v>1</v>
      </c>
      <c r="BE58" s="81">
        <f>PRODUCT(BE17:BE49)</f>
        <v>1</v>
      </c>
      <c r="BG58" s="81">
        <f>IF(BG54&gt;0.5,0,1)</f>
        <v>1</v>
      </c>
      <c r="BJ58" s="509" t="str">
        <f>+IF(BT58*BV58*BX58=1,"OK","NO HABILITADO")</f>
        <v>OK</v>
      </c>
      <c r="BK58" s="510"/>
      <c r="BL58" s="510"/>
      <c r="BM58" s="510"/>
      <c r="BN58" s="510"/>
      <c r="BO58" s="511"/>
      <c r="BR58" s="111"/>
      <c r="BT58" s="81">
        <f>IF(BO50&gt;'10. EVALUACIÓN'!$D$9,0,1)</f>
        <v>1</v>
      </c>
      <c r="BV58" s="81">
        <f>PRODUCT(BV17:BV49)</f>
        <v>1</v>
      </c>
      <c r="BX58" s="81">
        <f>IF(BX54&gt;0.5,0,1)</f>
        <v>1</v>
      </c>
      <c r="CA58" s="509" t="str">
        <f>+IF(CK59*CM59*CO59=1,"OK","NO HABILITADO")</f>
        <v>NO HABILITADO</v>
      </c>
      <c r="CB58" s="510"/>
      <c r="CC58" s="510"/>
      <c r="CD58" s="510"/>
      <c r="CE58" s="510"/>
      <c r="CF58" s="511"/>
      <c r="CR58" s="509" t="e">
        <f>+IF(DB58*DD58*DF58=1,"OK","NO HABILITADO")</f>
        <v>#N/A</v>
      </c>
      <c r="CS58" s="510"/>
      <c r="CT58" s="510"/>
      <c r="CU58" s="510"/>
      <c r="CV58" s="510"/>
      <c r="CW58" s="511"/>
      <c r="CZ58" s="111"/>
      <c r="DB58" s="81">
        <f>IF(CW50&gt;'10. EVALUACIÓN'!$D$9,0,1)</f>
        <v>1</v>
      </c>
      <c r="DD58" s="81" t="e">
        <f>PRODUCT(DD17:DD49)</f>
        <v>#N/A</v>
      </c>
      <c r="DF58" s="81">
        <f>IF(DF53&gt;0.5,0,1)</f>
        <v>1</v>
      </c>
      <c r="DI58" s="509" t="e">
        <f>+IF(DS58*DU58*DW58=1,"OK","NO HABILITADO")</f>
        <v>#N/A</v>
      </c>
      <c r="DJ58" s="510"/>
      <c r="DK58" s="510"/>
      <c r="DL58" s="510"/>
      <c r="DM58" s="510"/>
      <c r="DN58" s="511"/>
      <c r="DQ58" s="111"/>
      <c r="DS58" s="81">
        <f>IF(DN50&gt;'10. EVALUACIÓN'!$D$9,0,1)</f>
        <v>1</v>
      </c>
      <c r="DU58" s="81" t="e">
        <f>PRODUCT(DU17:DU49)</f>
        <v>#N/A</v>
      </c>
      <c r="DW58" s="81">
        <f>IF(DW53&gt;0.5,0,1)</f>
        <v>1</v>
      </c>
      <c r="DZ58" s="509" t="e">
        <f>+IF(EJ58*EL58*EN58=1,"OK","NO HABILITADO")</f>
        <v>#N/A</v>
      </c>
      <c r="EA58" s="510"/>
      <c r="EB58" s="510"/>
      <c r="EC58" s="510"/>
      <c r="ED58" s="510"/>
      <c r="EE58" s="511"/>
      <c r="EH58" s="111"/>
      <c r="EJ58" s="81">
        <f>IF(EE50&gt;'10. EVALUACIÓN'!$D$9,0,1)</f>
        <v>1</v>
      </c>
      <c r="EL58" s="81" t="e">
        <f>PRODUCT(EL17:EL49)</f>
        <v>#N/A</v>
      </c>
      <c r="EN58" s="81">
        <f>IF(EN53&gt;0.5,0,1)</f>
        <v>1</v>
      </c>
      <c r="EQ58" s="509" t="e">
        <f>+IF(FA58*FC58*FE58=1,"OK","NO HABILITADO")</f>
        <v>#N/A</v>
      </c>
      <c r="ER58" s="510"/>
      <c r="ES58" s="510"/>
      <c r="ET58" s="510"/>
      <c r="EU58" s="510"/>
      <c r="EV58" s="511"/>
      <c r="EY58" s="111"/>
      <c r="FA58" s="81">
        <f>IF(EV50&gt;'10. EVALUACIÓN'!$D$9,0,1)</f>
        <v>1</v>
      </c>
      <c r="FC58" s="81" t="e">
        <f>PRODUCT(FC17:FC49)</f>
        <v>#N/A</v>
      </c>
      <c r="FE58" s="81">
        <f>IF(FE53&gt;0.5,0,1)</f>
        <v>1</v>
      </c>
      <c r="FH58" s="509" t="e">
        <f>+IF(FR58*FT58*FV58=1,"OK","NO HABILITADO")</f>
        <v>#N/A</v>
      </c>
      <c r="FI58" s="510"/>
      <c r="FJ58" s="510"/>
      <c r="FK58" s="510"/>
      <c r="FL58" s="510"/>
      <c r="FM58" s="511"/>
      <c r="FP58" s="111"/>
      <c r="FR58" s="81">
        <f>IF(FM50&gt;'10. EVALUACIÓN'!$D$9,0,1)</f>
        <v>1</v>
      </c>
      <c r="FT58" s="81" t="e">
        <f>PRODUCT(FT17:FT49)</f>
        <v>#N/A</v>
      </c>
      <c r="FV58" s="81">
        <f>IF(FV53&gt;0.5,0,1)</f>
        <v>1</v>
      </c>
      <c r="FY58" s="509" t="e">
        <f>+IF(GI58*GK58*GM58=1,"OK","NO HABILITADO")</f>
        <v>#N/A</v>
      </c>
      <c r="FZ58" s="510"/>
      <c r="GA58" s="510"/>
      <c r="GB58" s="510"/>
      <c r="GC58" s="510"/>
      <c r="GD58" s="511"/>
      <c r="GG58" s="111"/>
      <c r="GI58" s="81">
        <f>IF(GD50&gt;'10. EVALUACIÓN'!$D$9,0,1)</f>
        <v>1</v>
      </c>
      <c r="GK58" s="81" t="e">
        <f>PRODUCT(GK17:GK49)</f>
        <v>#N/A</v>
      </c>
      <c r="GM58" s="81">
        <f>IF(GM53&gt;0.5,0,1)</f>
        <v>1</v>
      </c>
      <c r="GP58" s="509" t="e">
        <f>+IF(GZ58*HB58*HD58=1,"OK","NO HABILITADO")</f>
        <v>#N/A</v>
      </c>
      <c r="GQ58" s="510"/>
      <c r="GR58" s="510"/>
      <c r="GS58" s="510"/>
      <c r="GT58" s="510"/>
      <c r="GU58" s="511"/>
      <c r="GX58" s="111"/>
      <c r="GZ58" s="81">
        <f>IF(GU50&gt;'10. EVALUACIÓN'!$D$9,0,1)</f>
        <v>1</v>
      </c>
      <c r="HB58" s="81" t="e">
        <f>PRODUCT(HB17:HB49)</f>
        <v>#N/A</v>
      </c>
      <c r="HD58" s="81">
        <f>IF(HD53&gt;0.5,0,1)</f>
        <v>1</v>
      </c>
      <c r="HG58" s="509" t="e">
        <f>+IF(HQ58*HS58*HU58=1,"OK","NO HABILITADO")</f>
        <v>#N/A</v>
      </c>
      <c r="HH58" s="510"/>
      <c r="HI58" s="510"/>
      <c r="HJ58" s="510"/>
      <c r="HK58" s="510"/>
      <c r="HL58" s="511"/>
      <c r="HO58" s="111"/>
      <c r="HQ58" s="81">
        <f>IF(HL50&gt;'10. EVALUACIÓN'!$D$9,0,1)</f>
        <v>1</v>
      </c>
      <c r="HS58" s="81" t="e">
        <f>PRODUCT(HS17:HS49)</f>
        <v>#N/A</v>
      </c>
      <c r="HU58" s="81">
        <f>IF(HU53&gt;0.5,0,1)</f>
        <v>1</v>
      </c>
      <c r="HX58" s="509" t="e">
        <f>+IF(IH58*IJ58*IL58=1,"OK","NO HABILITADO")</f>
        <v>#N/A</v>
      </c>
      <c r="HY58" s="510"/>
      <c r="HZ58" s="510"/>
      <c r="IA58" s="510"/>
      <c r="IB58" s="510"/>
      <c r="IC58" s="511"/>
      <c r="IF58" s="111"/>
      <c r="IH58" s="81">
        <f>IF(IC50&gt;'10. EVALUACIÓN'!$D$9,0,1)</f>
        <v>1</v>
      </c>
      <c r="IJ58" s="81" t="e">
        <f>PRODUCT(IJ17:IJ49)</f>
        <v>#N/A</v>
      </c>
      <c r="IL58" s="81">
        <f>IF(IL53&gt;0.5,0,1)</f>
        <v>1</v>
      </c>
      <c r="IO58" s="509" t="e">
        <f>+IF(IY58*JA58*JC58=1,"OK","NO HABILITADO")</f>
        <v>#N/A</v>
      </c>
      <c r="IP58" s="510"/>
      <c r="IQ58" s="510"/>
      <c r="IR58" s="510"/>
      <c r="IS58" s="510"/>
      <c r="IT58" s="511"/>
      <c r="IW58" s="111"/>
      <c r="IY58" s="81">
        <f>IF(IT50&gt;'10. EVALUACIÓN'!$D$9,0,1)</f>
        <v>1</v>
      </c>
      <c r="JA58" s="81" t="e">
        <f>PRODUCT(JA17:JA49)</f>
        <v>#N/A</v>
      </c>
      <c r="JC58" s="81">
        <f>IF(JC53&gt;0.5,0,1)</f>
        <v>1</v>
      </c>
      <c r="JF58" s="509" t="e">
        <f>+IF(JP58*JR58*JT58=1,"OK","NO HABILITADO")</f>
        <v>#N/A</v>
      </c>
      <c r="JG58" s="510"/>
      <c r="JH58" s="510"/>
      <c r="JI58" s="510"/>
      <c r="JJ58" s="510"/>
      <c r="JK58" s="511"/>
      <c r="JM58" s="59"/>
      <c r="JN58" s="111"/>
      <c r="JO58" s="59"/>
      <c r="JP58" s="81">
        <f>IF(JK50&gt;'10. EVALUACIÓN'!$D$9,0,1)</f>
        <v>1</v>
      </c>
      <c r="JQ58" s="59"/>
      <c r="JR58" s="81" t="e">
        <f>PRODUCT(JR17:JR49)</f>
        <v>#N/A</v>
      </c>
      <c r="JS58" s="59"/>
      <c r="JT58" s="81">
        <f>IF(JT53&gt;0.5,0,1)</f>
        <v>1</v>
      </c>
      <c r="JW58" s="509" t="e">
        <f>+IF(KG58*KI58*KK58=1,"OK","NO HABILITADO")</f>
        <v>#N/A</v>
      </c>
      <c r="JX58" s="510"/>
      <c r="JY58" s="510"/>
      <c r="JZ58" s="510"/>
      <c r="KA58" s="510"/>
      <c r="KB58" s="511"/>
      <c r="KD58" s="59"/>
      <c r="KE58" s="111"/>
      <c r="KF58" s="59"/>
      <c r="KG58" s="81">
        <f>IF(KB50&gt;'10. EVALUACIÓN'!$D$9,0,1)</f>
        <v>1</v>
      </c>
      <c r="KH58" s="59"/>
      <c r="KI58" s="81" t="e">
        <f>PRODUCT(KI17:KI49)</f>
        <v>#N/A</v>
      </c>
      <c r="KJ58" s="59"/>
      <c r="KK58" s="81">
        <f>IF(KK53&gt;0.5,0,1)</f>
        <v>1</v>
      </c>
      <c r="KN58" s="509" t="e">
        <f>+IF(KX58*KZ58*LB58=1,"OK","NO HABILITADO")</f>
        <v>#N/A</v>
      </c>
      <c r="KO58" s="510"/>
      <c r="KP58" s="510"/>
      <c r="KQ58" s="510"/>
      <c r="KR58" s="510"/>
      <c r="KS58" s="511"/>
      <c r="KU58" s="59"/>
      <c r="KV58" s="111"/>
      <c r="KW58" s="59"/>
      <c r="KX58" s="81">
        <f>IF(KS50&gt;'10. EVALUACIÓN'!$D$9,0,1)</f>
        <v>1</v>
      </c>
      <c r="KY58" s="59"/>
      <c r="KZ58" s="81" t="e">
        <f>PRODUCT(KZ17:KZ49)</f>
        <v>#N/A</v>
      </c>
      <c r="LA58" s="59"/>
      <c r="LB58" s="81">
        <f>IF(LB53&gt;0.5,0,1)</f>
        <v>1</v>
      </c>
      <c r="LE58" s="509" t="e">
        <f>+IF(LO58*LQ58*LS58=1,"OK","NO HABILITADO")</f>
        <v>#N/A</v>
      </c>
      <c r="LF58" s="510"/>
      <c r="LG58" s="510"/>
      <c r="LH58" s="510"/>
      <c r="LI58" s="510"/>
      <c r="LJ58" s="511"/>
      <c r="LL58" s="59"/>
      <c r="LM58" s="111"/>
      <c r="LN58" s="59"/>
      <c r="LO58" s="81">
        <f>IF(LJ50&gt;'10. EVALUACIÓN'!$D$9,0,1)</f>
        <v>1</v>
      </c>
      <c r="LP58" s="59"/>
      <c r="LQ58" s="81" t="e">
        <f>PRODUCT(LQ17:LQ49)</f>
        <v>#N/A</v>
      </c>
      <c r="LR58" s="59"/>
      <c r="LS58" s="81">
        <f>IF(LS53&gt;0.5,0,1)</f>
        <v>1</v>
      </c>
      <c r="LV58" s="509" t="e">
        <f>+IF(MF58*MH58*MJ58=1,"OK","NO HABILITADO")</f>
        <v>#N/A</v>
      </c>
      <c r="LW58" s="510"/>
      <c r="LX58" s="510"/>
      <c r="LY58" s="510"/>
      <c r="LZ58" s="510"/>
      <c r="MA58" s="511"/>
      <c r="MC58" s="59"/>
      <c r="MD58" s="111"/>
      <c r="ME58" s="59"/>
      <c r="MF58" s="81">
        <f>IF(MA50&gt;'10. EVALUACIÓN'!$D$9,0,1)</f>
        <v>1</v>
      </c>
      <c r="MG58" s="59"/>
      <c r="MH58" s="81" t="e">
        <f>PRODUCT(MH17:MH49)</f>
        <v>#N/A</v>
      </c>
      <c r="MI58" s="59"/>
      <c r="MJ58" s="81">
        <f>IF(MJ53&gt;0.5,0,1)</f>
        <v>1</v>
      </c>
      <c r="MM58" s="509" t="e">
        <f>+IF(MU58*MW58*MY58*NA58=1,"OK","NO HABILITADO")</f>
        <v>#REF!</v>
      </c>
      <c r="MN58" s="510"/>
      <c r="MO58" s="510"/>
      <c r="MP58" s="510"/>
      <c r="MQ58" s="510"/>
      <c r="MR58" s="511"/>
      <c r="MT58" s="59"/>
      <c r="MU58" s="81" t="e">
        <f>IF(MQ56&gt;'10. EVALUACIÓN'!#REF!,0,1)</f>
        <v>#REF!</v>
      </c>
      <c r="MV58" s="59"/>
      <c r="MW58" s="81">
        <f>IF(MR50&gt;'10. EVALUACIÓN'!$C$9,0,1)</f>
        <v>1</v>
      </c>
      <c r="MX58" s="59"/>
      <c r="MY58" s="81" t="e">
        <f>PRODUCT(MY17:MY49)</f>
        <v>#N/A</v>
      </c>
      <c r="MZ58" s="59"/>
      <c r="NA58" s="81">
        <f>IF(NA53&gt;0.5,0,1)</f>
        <v>1</v>
      </c>
      <c r="ND58" s="509" t="e">
        <f>+IF(NL58*NN58*NP58*NR58=1,"OK","NO HABILITADO")</f>
        <v>#REF!</v>
      </c>
      <c r="NE58" s="510"/>
      <c r="NF58" s="510"/>
      <c r="NG58" s="510"/>
      <c r="NH58" s="510"/>
      <c r="NI58" s="511"/>
      <c r="NK58" s="59"/>
      <c r="NL58" s="81" t="e">
        <f>IF(NH56&gt;'10. EVALUACIÓN'!#REF!,0,1)</f>
        <v>#REF!</v>
      </c>
      <c r="NM58" s="59"/>
      <c r="NN58" s="81">
        <f>IF(NI50&gt;'10. EVALUACIÓN'!$C$9,0,1)</f>
        <v>1</v>
      </c>
      <c r="NO58" s="59"/>
      <c r="NP58" s="81" t="e">
        <f>PRODUCT(NP17:NP49)</f>
        <v>#N/A</v>
      </c>
      <c r="NQ58" s="59"/>
      <c r="NR58" s="81">
        <f>IF(NR53&gt;0.5,0,1)</f>
        <v>1</v>
      </c>
      <c r="NU58" s="509" t="e">
        <f>+IF(OC58*OE58*OG58*OI58=1,"OK","NO HABILITADO")</f>
        <v>#REF!</v>
      </c>
      <c r="NV58" s="510"/>
      <c r="NW58" s="510"/>
      <c r="NX58" s="510"/>
      <c r="NY58" s="510"/>
      <c r="NZ58" s="511"/>
      <c r="OB58" s="59"/>
      <c r="OC58" s="81" t="e">
        <f>IF(NY56&gt;'10. EVALUACIÓN'!#REF!,0,1)</f>
        <v>#REF!</v>
      </c>
      <c r="OD58" s="59"/>
      <c r="OE58" s="81">
        <f>IF(NZ50&gt;'10. EVALUACIÓN'!$C$9,0,1)</f>
        <v>1</v>
      </c>
      <c r="OF58" s="59"/>
      <c r="OG58" s="81" t="e">
        <f>PRODUCT(OG17:OG49)</f>
        <v>#N/A</v>
      </c>
      <c r="OH58" s="59"/>
      <c r="OI58" s="81">
        <f>IF(OI53&gt;0.5,0,1)</f>
        <v>1</v>
      </c>
      <c r="OL58" s="509" t="e">
        <f>+IF(OT58*OV58*OX58*OZ58=1,"OK","NO HABILITADO")</f>
        <v>#REF!</v>
      </c>
      <c r="OM58" s="510"/>
      <c r="ON58" s="510"/>
      <c r="OO58" s="510"/>
      <c r="OP58" s="510"/>
      <c r="OQ58" s="511"/>
      <c r="OS58" s="59"/>
      <c r="OT58" s="81" t="e">
        <f>IF(OP56&gt;'10. EVALUACIÓN'!#REF!,0,1)</f>
        <v>#REF!</v>
      </c>
      <c r="OU58" s="59"/>
      <c r="OV58" s="81">
        <f>IF(OQ50&gt;'10. EVALUACIÓN'!$C$9,0,1)</f>
        <v>1</v>
      </c>
      <c r="OW58" s="59"/>
      <c r="OX58" s="81" t="e">
        <f>PRODUCT(OX17:OX49)</f>
        <v>#N/A</v>
      </c>
      <c r="OY58" s="59"/>
      <c r="OZ58" s="81">
        <f>IF(OZ53&gt;0.5,0,1)</f>
        <v>1</v>
      </c>
      <c r="PC58" s="509" t="e">
        <f>+IF(PK58*PM58*PO58*PQ58=1,"OK","NO HABILITADO")</f>
        <v>#REF!</v>
      </c>
      <c r="PD58" s="510"/>
      <c r="PE58" s="510"/>
      <c r="PF58" s="510"/>
      <c r="PG58" s="510"/>
      <c r="PH58" s="511"/>
      <c r="PJ58" s="59"/>
      <c r="PK58" s="81" t="e">
        <f>IF(PG56&gt;'10. EVALUACIÓN'!#REF!,0,1)</f>
        <v>#REF!</v>
      </c>
      <c r="PL58" s="59"/>
      <c r="PM58" s="81">
        <f>IF(PH50&gt;'10. EVALUACIÓN'!$C$9,0,1)</f>
        <v>1</v>
      </c>
      <c r="PN58" s="59"/>
      <c r="PO58" s="81" t="e">
        <f>PRODUCT(PO17:PO49)</f>
        <v>#N/A</v>
      </c>
      <c r="PP58" s="59"/>
      <c r="PQ58" s="81">
        <f>IF(PQ53&gt;0.5,0,1)</f>
        <v>1</v>
      </c>
      <c r="PT58" s="509" t="e">
        <f>+IF(QB58*QD58*QF58*QH58=1,"OK","NO HABILITADO")</f>
        <v>#REF!</v>
      </c>
      <c r="PU58" s="510"/>
      <c r="PV58" s="510"/>
      <c r="PW58" s="510"/>
      <c r="PX58" s="510"/>
      <c r="PY58" s="511"/>
      <c r="QA58" s="59"/>
      <c r="QB58" s="81" t="e">
        <f>IF(PX56&gt;'10. EVALUACIÓN'!#REF!,0,1)</f>
        <v>#REF!</v>
      </c>
      <c r="QC58" s="59"/>
      <c r="QD58" s="81">
        <f>IF(PY50&gt;'10. EVALUACIÓN'!$C$9,0,1)</f>
        <v>1</v>
      </c>
      <c r="QE58" s="59"/>
      <c r="QF58" s="81" t="e">
        <f>PRODUCT(QF17:QF49)</f>
        <v>#N/A</v>
      </c>
      <c r="QG58" s="59"/>
      <c r="QH58" s="81">
        <f>IF(QH53&gt;0.5,0,1)</f>
        <v>1</v>
      </c>
      <c r="QK58" s="509" t="e">
        <f>+IF(QS58*QU58*QW58*QY58=1,"OK","NO HABILITADO")</f>
        <v>#REF!</v>
      </c>
      <c r="QL58" s="510"/>
      <c r="QM58" s="510"/>
      <c r="QN58" s="510"/>
      <c r="QO58" s="510"/>
      <c r="QP58" s="511"/>
      <c r="QR58" s="59"/>
      <c r="QS58" s="81" t="e">
        <f>IF(QO56&gt;'10. EVALUACIÓN'!#REF!,0,1)</f>
        <v>#REF!</v>
      </c>
      <c r="QT58" s="59"/>
      <c r="QU58" s="81">
        <f>IF(QP50&gt;'10. EVALUACIÓN'!$C$9,0,1)</f>
        <v>1</v>
      </c>
      <c r="QV58" s="59"/>
      <c r="QW58" s="81" t="e">
        <f>PRODUCT(QW17:QW49)</f>
        <v>#N/A</v>
      </c>
      <c r="QX58" s="59"/>
      <c r="QY58" s="81">
        <f>IF(QY53&gt;0.5,0,1)</f>
        <v>1</v>
      </c>
      <c r="RB58" s="509" t="e">
        <f>+IF(RJ58*RL58*RN58*RP58=1,"OK","NO HABILITADO")</f>
        <v>#REF!</v>
      </c>
      <c r="RC58" s="510"/>
      <c r="RD58" s="510"/>
      <c r="RE58" s="510"/>
      <c r="RF58" s="510"/>
      <c r="RG58" s="511"/>
      <c r="RI58" s="59"/>
      <c r="RJ58" s="81" t="e">
        <f>IF(RF56&gt;'10. EVALUACIÓN'!#REF!,0,1)</f>
        <v>#REF!</v>
      </c>
      <c r="RK58" s="59"/>
      <c r="RL58" s="81">
        <f>IF(RG50&gt;'10. EVALUACIÓN'!$C$9,0,1)</f>
        <v>1</v>
      </c>
      <c r="RM58" s="59"/>
      <c r="RN58" s="81" t="e">
        <f>PRODUCT(RN17:RN49)</f>
        <v>#N/A</v>
      </c>
      <c r="RO58" s="59"/>
      <c r="RP58" s="81">
        <f>IF(RP53&gt;0.5,0,1)</f>
        <v>1</v>
      </c>
      <c r="RS58" s="509" t="e">
        <f>+IF(SA58*SC58*SE58*SG58=1,"OK","NO HABILITADO")</f>
        <v>#REF!</v>
      </c>
      <c r="RT58" s="510"/>
      <c r="RU58" s="510"/>
      <c r="RV58" s="510"/>
      <c r="RW58" s="510"/>
      <c r="RX58" s="511"/>
      <c r="RZ58" s="59"/>
      <c r="SA58" s="81" t="e">
        <f>IF(RW56&gt;'10. EVALUACIÓN'!#REF!,0,1)</f>
        <v>#REF!</v>
      </c>
      <c r="SB58" s="59"/>
      <c r="SC58" s="81">
        <f>IF(RX50&gt;'10. EVALUACIÓN'!$C$9,0,1)</f>
        <v>1</v>
      </c>
      <c r="SD58" s="59"/>
      <c r="SE58" s="81" t="e">
        <f>PRODUCT(SE17:SE49)</f>
        <v>#N/A</v>
      </c>
      <c r="SF58" s="59"/>
      <c r="SG58" s="81">
        <f>IF(SG53&gt;0.5,0,1)</f>
        <v>1</v>
      </c>
      <c r="SJ58" s="509" t="e">
        <f>+IF(SR58*ST58*SV58*SX58=1,"OK","NO HABILITADO")</f>
        <v>#REF!</v>
      </c>
      <c r="SK58" s="510"/>
      <c r="SL58" s="510"/>
      <c r="SM58" s="510"/>
      <c r="SN58" s="510"/>
      <c r="SO58" s="511"/>
      <c r="SQ58" s="59"/>
      <c r="SR58" s="81" t="e">
        <f>IF(SN56&gt;'10. EVALUACIÓN'!#REF!,0,1)</f>
        <v>#REF!</v>
      </c>
      <c r="SS58" s="59"/>
      <c r="ST58" s="81">
        <f>IF(SO50&gt;'10. EVALUACIÓN'!$C$9,0,1)</f>
        <v>1</v>
      </c>
      <c r="SU58" s="59"/>
      <c r="SV58" s="81" t="e">
        <f>PRODUCT(SV17:SV49)</f>
        <v>#N/A</v>
      </c>
      <c r="SW58" s="59"/>
      <c r="SX58" s="81">
        <f>IF(SX53&gt;0.5,0,1)</f>
        <v>1</v>
      </c>
    </row>
    <row r="59" spans="1:518" ht="27" customHeight="1">
      <c r="F59" s="139">
        <v>17</v>
      </c>
      <c r="G59" s="139">
        <v>17</v>
      </c>
      <c r="H59" s="100"/>
      <c r="I59" s="100"/>
      <c r="S59" s="111"/>
      <c r="CI59" s="111"/>
      <c r="CK59" s="81">
        <f>IF(CF50&gt;'10. EVALUACIÓN'!$D$9,0,1)</f>
        <v>1</v>
      </c>
      <c r="CM59" s="81">
        <v>0</v>
      </c>
      <c r="CO59" s="81">
        <f>IF(CO55&gt;0.5,0,1)</f>
        <v>1</v>
      </c>
      <c r="JM59" s="59"/>
      <c r="JN59" s="59"/>
      <c r="JO59" s="59"/>
      <c r="JP59" s="59"/>
      <c r="JQ59" s="59"/>
      <c r="JR59" s="59"/>
      <c r="JS59" s="59"/>
      <c r="JT59" s="59"/>
      <c r="KD59" s="59"/>
      <c r="KE59" s="59"/>
      <c r="KF59" s="59"/>
      <c r="KG59" s="59"/>
      <c r="KH59" s="59"/>
      <c r="KI59" s="59"/>
      <c r="KJ59" s="59"/>
      <c r="KK59" s="59"/>
      <c r="KU59" s="59"/>
      <c r="KV59" s="59"/>
      <c r="KW59" s="59"/>
      <c r="KX59" s="59"/>
      <c r="KY59" s="59"/>
      <c r="KZ59" s="59"/>
      <c r="LA59" s="59"/>
      <c r="LB59" s="59"/>
      <c r="LL59" s="59"/>
      <c r="LM59" s="59"/>
      <c r="LN59" s="59"/>
      <c r="LO59" s="59"/>
      <c r="LP59" s="59"/>
      <c r="LQ59" s="59"/>
      <c r="LR59" s="59"/>
      <c r="LS59" s="59"/>
      <c r="MC59" s="59"/>
      <c r="MD59" s="59"/>
      <c r="ME59" s="59"/>
      <c r="MF59" s="59"/>
      <c r="MG59" s="59"/>
      <c r="MH59" s="59"/>
      <c r="MI59" s="59"/>
      <c r="MJ59" s="59"/>
      <c r="MT59" s="59"/>
      <c r="MU59" s="59"/>
      <c r="MV59" s="59"/>
      <c r="MW59" s="59"/>
      <c r="MX59" s="59"/>
      <c r="MY59" s="59"/>
      <c r="MZ59" s="59"/>
      <c r="NA59" s="59"/>
      <c r="NK59" s="59"/>
      <c r="NL59" s="59"/>
      <c r="NM59" s="59"/>
      <c r="NN59" s="59"/>
      <c r="NO59" s="59"/>
      <c r="NP59" s="59"/>
      <c r="NQ59" s="59"/>
      <c r="NR59" s="59"/>
      <c r="OB59" s="59"/>
      <c r="OC59" s="59"/>
      <c r="OD59" s="59"/>
      <c r="OE59" s="59"/>
      <c r="OF59" s="59"/>
      <c r="OG59" s="59"/>
      <c r="OH59" s="59"/>
      <c r="OI59" s="59"/>
      <c r="OS59" s="59"/>
      <c r="OT59" s="59"/>
      <c r="OU59" s="59"/>
      <c r="OV59" s="59"/>
      <c r="OW59" s="59"/>
      <c r="OX59" s="59"/>
      <c r="OY59" s="59"/>
      <c r="OZ59" s="59"/>
      <c r="PJ59" s="59"/>
      <c r="PK59" s="59"/>
      <c r="PL59" s="59"/>
      <c r="PM59" s="59"/>
      <c r="PN59" s="59"/>
      <c r="PO59" s="59"/>
      <c r="PP59" s="59"/>
      <c r="PQ59" s="59"/>
      <c r="QA59" s="59"/>
      <c r="QB59" s="59"/>
      <c r="QC59" s="59"/>
      <c r="QD59" s="59"/>
      <c r="QE59" s="59"/>
      <c r="QF59" s="59"/>
      <c r="QG59" s="59"/>
      <c r="QH59" s="59"/>
      <c r="QR59" s="59"/>
      <c r="QS59" s="59"/>
      <c r="QT59" s="59"/>
      <c r="QU59" s="59"/>
      <c r="QV59" s="59"/>
      <c r="QW59" s="59"/>
      <c r="QX59" s="59"/>
      <c r="QY59" s="59"/>
      <c r="RI59" s="59"/>
      <c r="RJ59" s="59"/>
      <c r="RK59" s="59"/>
      <c r="RL59" s="59"/>
      <c r="RM59" s="59"/>
      <c r="RN59" s="59"/>
      <c r="RO59" s="59"/>
      <c r="RP59" s="59"/>
      <c r="RZ59" s="59"/>
      <c r="SA59" s="59"/>
      <c r="SB59" s="59"/>
      <c r="SC59" s="59"/>
      <c r="SD59" s="59"/>
      <c r="SE59" s="59"/>
      <c r="SF59" s="59"/>
      <c r="SG59" s="59"/>
      <c r="SQ59" s="59"/>
      <c r="SR59" s="59"/>
      <c r="SS59" s="59"/>
      <c r="ST59" s="59"/>
      <c r="SU59" s="59"/>
      <c r="SV59" s="59"/>
      <c r="SW59" s="59"/>
      <c r="SX59" s="59"/>
    </row>
    <row r="60" spans="1:518" s="111" customFormat="1" ht="12.75" customHeight="1">
      <c r="A60" s="62"/>
      <c r="B60" s="62"/>
      <c r="C60" s="62"/>
      <c r="D60" s="62"/>
      <c r="E60" s="62"/>
      <c r="F60" s="62"/>
      <c r="G60" s="62"/>
      <c r="U60" s="558" t="s">
        <v>160</v>
      </c>
      <c r="W60" s="558" t="s">
        <v>161</v>
      </c>
      <c r="Y60" s="558" t="s">
        <v>162</v>
      </c>
      <c r="AL60" s="558" t="s">
        <v>160</v>
      </c>
      <c r="AN60" s="558" t="s">
        <v>161</v>
      </c>
      <c r="AP60" s="558" t="s">
        <v>162</v>
      </c>
      <c r="BC60" s="558" t="s">
        <v>160</v>
      </c>
      <c r="BE60" s="558" t="s">
        <v>161</v>
      </c>
      <c r="BG60" s="558" t="s">
        <v>162</v>
      </c>
      <c r="BT60" s="558" t="s">
        <v>160</v>
      </c>
      <c r="BV60" s="558" t="s">
        <v>161</v>
      </c>
      <c r="BX60" s="558" t="s">
        <v>162</v>
      </c>
      <c r="CA60" s="62"/>
      <c r="CB60" s="62"/>
      <c r="CC60" s="62"/>
      <c r="CD60" s="62"/>
      <c r="CE60" s="62"/>
      <c r="CF60" s="62"/>
      <c r="CG60" s="62"/>
      <c r="CH60" s="59"/>
      <c r="CI60" s="59"/>
      <c r="CJ60" s="59"/>
      <c r="CK60" s="59"/>
      <c r="CL60" s="59"/>
      <c r="CM60" s="59"/>
      <c r="CN60" s="59"/>
      <c r="CO60" s="59"/>
      <c r="DB60" s="558" t="s">
        <v>160</v>
      </c>
      <c r="DD60" s="558" t="s">
        <v>161</v>
      </c>
      <c r="DF60" s="558" t="s">
        <v>162</v>
      </c>
      <c r="DS60" s="558" t="s">
        <v>160</v>
      </c>
      <c r="DU60" s="558" t="s">
        <v>161</v>
      </c>
      <c r="DW60" s="558" t="s">
        <v>162</v>
      </c>
      <c r="EJ60" s="558" t="s">
        <v>160</v>
      </c>
      <c r="EL60" s="558" t="s">
        <v>161</v>
      </c>
      <c r="EN60" s="558" t="s">
        <v>162</v>
      </c>
      <c r="FA60" s="558" t="s">
        <v>160</v>
      </c>
      <c r="FC60" s="558" t="s">
        <v>161</v>
      </c>
      <c r="FE60" s="558" t="s">
        <v>162</v>
      </c>
      <c r="FR60" s="558" t="s">
        <v>160</v>
      </c>
      <c r="FT60" s="558" t="s">
        <v>161</v>
      </c>
      <c r="FV60" s="558" t="s">
        <v>162</v>
      </c>
      <c r="GI60" s="558" t="s">
        <v>160</v>
      </c>
      <c r="GK60" s="558" t="s">
        <v>161</v>
      </c>
      <c r="GM60" s="558" t="s">
        <v>162</v>
      </c>
      <c r="GZ60" s="558" t="s">
        <v>160</v>
      </c>
      <c r="HB60" s="558" t="s">
        <v>161</v>
      </c>
      <c r="HD60" s="558" t="s">
        <v>162</v>
      </c>
      <c r="HQ60" s="558" t="s">
        <v>160</v>
      </c>
      <c r="HS60" s="558" t="s">
        <v>161</v>
      </c>
      <c r="HU60" s="558" t="s">
        <v>162</v>
      </c>
      <c r="IH60" s="558" t="s">
        <v>160</v>
      </c>
      <c r="IJ60" s="558" t="s">
        <v>161</v>
      </c>
      <c r="IL60" s="558" t="s">
        <v>162</v>
      </c>
      <c r="IY60" s="558" t="s">
        <v>160</v>
      </c>
      <c r="JA60" s="558" t="s">
        <v>161</v>
      </c>
      <c r="JC60" s="558" t="s">
        <v>162</v>
      </c>
      <c r="JP60" s="558" t="s">
        <v>160</v>
      </c>
      <c r="JR60" s="558" t="s">
        <v>161</v>
      </c>
      <c r="JT60" s="558" t="s">
        <v>162</v>
      </c>
      <c r="KG60" s="558" t="s">
        <v>160</v>
      </c>
      <c r="KI60" s="558" t="s">
        <v>161</v>
      </c>
      <c r="KK60" s="558" t="s">
        <v>162</v>
      </c>
      <c r="KX60" s="558" t="s">
        <v>160</v>
      </c>
      <c r="KZ60" s="558" t="s">
        <v>161</v>
      </c>
      <c r="LB60" s="558" t="s">
        <v>162</v>
      </c>
      <c r="LO60" s="558" t="s">
        <v>160</v>
      </c>
      <c r="LQ60" s="558" t="s">
        <v>161</v>
      </c>
      <c r="LS60" s="558" t="s">
        <v>162</v>
      </c>
      <c r="MF60" s="558" t="s">
        <v>160</v>
      </c>
      <c r="MH60" s="558" t="s">
        <v>161</v>
      </c>
      <c r="MJ60" s="558" t="s">
        <v>162</v>
      </c>
      <c r="MU60" s="558" t="s">
        <v>159</v>
      </c>
      <c r="MW60" s="558" t="s">
        <v>160</v>
      </c>
      <c r="MY60" s="558" t="s">
        <v>161</v>
      </c>
      <c r="NA60" s="558" t="s">
        <v>162</v>
      </c>
      <c r="NL60" s="558" t="s">
        <v>159</v>
      </c>
      <c r="NN60" s="558" t="s">
        <v>160</v>
      </c>
      <c r="NP60" s="558" t="s">
        <v>161</v>
      </c>
      <c r="NR60" s="558" t="s">
        <v>162</v>
      </c>
      <c r="OC60" s="558" t="s">
        <v>159</v>
      </c>
      <c r="OE60" s="558" t="s">
        <v>160</v>
      </c>
      <c r="OG60" s="558" t="s">
        <v>161</v>
      </c>
      <c r="OI60" s="558" t="s">
        <v>162</v>
      </c>
      <c r="OT60" s="558" t="s">
        <v>159</v>
      </c>
      <c r="OV60" s="558" t="s">
        <v>160</v>
      </c>
      <c r="OX60" s="558" t="s">
        <v>161</v>
      </c>
      <c r="OZ60" s="558" t="s">
        <v>162</v>
      </c>
      <c r="PK60" s="558" t="s">
        <v>159</v>
      </c>
      <c r="PM60" s="558" t="s">
        <v>160</v>
      </c>
      <c r="PO60" s="558" t="s">
        <v>161</v>
      </c>
      <c r="PQ60" s="558" t="s">
        <v>162</v>
      </c>
      <c r="QB60" s="558" t="s">
        <v>159</v>
      </c>
      <c r="QD60" s="558" t="s">
        <v>160</v>
      </c>
      <c r="QF60" s="558" t="s">
        <v>161</v>
      </c>
      <c r="QH60" s="558" t="s">
        <v>162</v>
      </c>
      <c r="QS60" s="558" t="s">
        <v>159</v>
      </c>
      <c r="QU60" s="558" t="s">
        <v>160</v>
      </c>
      <c r="QW60" s="558" t="s">
        <v>161</v>
      </c>
      <c r="QY60" s="558" t="s">
        <v>162</v>
      </c>
      <c r="RJ60" s="558" t="s">
        <v>159</v>
      </c>
      <c r="RL60" s="558" t="s">
        <v>160</v>
      </c>
      <c r="RN60" s="558" t="s">
        <v>161</v>
      </c>
      <c r="RP60" s="558" t="s">
        <v>162</v>
      </c>
      <c r="SA60" s="558" t="s">
        <v>159</v>
      </c>
      <c r="SC60" s="558" t="s">
        <v>160</v>
      </c>
      <c r="SE60" s="558" t="s">
        <v>161</v>
      </c>
      <c r="SG60" s="558" t="s">
        <v>162</v>
      </c>
      <c r="SR60" s="558" t="s">
        <v>159</v>
      </c>
      <c r="ST60" s="558" t="s">
        <v>160</v>
      </c>
      <c r="SV60" s="558" t="s">
        <v>161</v>
      </c>
      <c r="SX60" s="558" t="s">
        <v>162</v>
      </c>
    </row>
    <row r="61" spans="1:518" s="111" customFormat="1" ht="30" customHeight="1">
      <c r="A61" s="66"/>
      <c r="B61" s="557" t="s">
        <v>119</v>
      </c>
      <c r="C61" s="557"/>
      <c r="D61" s="359" t="s">
        <v>98</v>
      </c>
      <c r="E61" s="82"/>
      <c r="F61" s="359" t="s">
        <v>3</v>
      </c>
      <c r="G61" s="341" t="s">
        <v>112</v>
      </c>
      <c r="U61" s="558"/>
      <c r="W61" s="558"/>
      <c r="Y61" s="558"/>
      <c r="AL61" s="558"/>
      <c r="AN61" s="558"/>
      <c r="AP61" s="558"/>
      <c r="BC61" s="558"/>
      <c r="BE61" s="558"/>
      <c r="BG61" s="558"/>
      <c r="BT61" s="558"/>
      <c r="BV61" s="558"/>
      <c r="BX61" s="558"/>
      <c r="CK61" s="558" t="s">
        <v>160</v>
      </c>
      <c r="CM61" s="558" t="s">
        <v>161</v>
      </c>
      <c r="CO61" s="558" t="s">
        <v>162</v>
      </c>
      <c r="DB61" s="558"/>
      <c r="DD61" s="558"/>
      <c r="DF61" s="558"/>
      <c r="DS61" s="558"/>
      <c r="DU61" s="558"/>
      <c r="DW61" s="558"/>
      <c r="EJ61" s="558"/>
      <c r="EL61" s="558"/>
      <c r="EN61" s="558"/>
      <c r="FA61" s="558"/>
      <c r="FC61" s="558"/>
      <c r="FE61" s="558"/>
      <c r="FR61" s="558"/>
      <c r="FT61" s="558"/>
      <c r="FV61" s="558"/>
      <c r="GI61" s="558"/>
      <c r="GK61" s="558"/>
      <c r="GM61" s="558"/>
      <c r="GZ61" s="558"/>
      <c r="HB61" s="558"/>
      <c r="HD61" s="558"/>
      <c r="HQ61" s="558"/>
      <c r="HS61" s="558"/>
      <c r="HU61" s="558"/>
      <c r="IH61" s="558"/>
      <c r="IJ61" s="558"/>
      <c r="IL61" s="558"/>
      <c r="IY61" s="558"/>
      <c r="JA61" s="558"/>
      <c r="JC61" s="558"/>
      <c r="JP61" s="558"/>
      <c r="JR61" s="558"/>
      <c r="JT61" s="558"/>
      <c r="KG61" s="558"/>
      <c r="KI61" s="558"/>
      <c r="KK61" s="558"/>
      <c r="KX61" s="558"/>
      <c r="KZ61" s="558"/>
      <c r="LB61" s="558"/>
      <c r="LO61" s="558"/>
      <c r="LQ61" s="558"/>
      <c r="LS61" s="558"/>
      <c r="MF61" s="558"/>
      <c r="MH61" s="558"/>
      <c r="MJ61" s="558"/>
      <c r="MU61" s="558"/>
      <c r="MW61" s="558"/>
      <c r="MY61" s="558"/>
      <c r="NA61" s="558"/>
      <c r="NL61" s="558"/>
      <c r="NN61" s="558"/>
      <c r="NP61" s="558"/>
      <c r="NR61" s="558"/>
      <c r="OC61" s="558"/>
      <c r="OE61" s="558"/>
      <c r="OG61" s="558"/>
      <c r="OI61" s="558"/>
      <c r="OT61" s="558"/>
      <c r="OV61" s="558"/>
      <c r="OX61" s="558"/>
      <c r="OZ61" s="558"/>
      <c r="PK61" s="558"/>
      <c r="PM61" s="558"/>
      <c r="PO61" s="558"/>
      <c r="PQ61" s="558"/>
      <c r="QB61" s="558"/>
      <c r="QD61" s="558"/>
      <c r="QF61" s="558"/>
      <c r="QH61" s="558"/>
      <c r="QS61" s="558"/>
      <c r="QU61" s="558"/>
      <c r="QW61" s="558"/>
      <c r="QY61" s="558"/>
      <c r="RJ61" s="558"/>
      <c r="RL61" s="558"/>
      <c r="RN61" s="558"/>
      <c r="RP61" s="558"/>
      <c r="SA61" s="558"/>
      <c r="SC61" s="558"/>
      <c r="SE61" s="558"/>
      <c r="SG61" s="558"/>
      <c r="SR61" s="558"/>
      <c r="ST61" s="558"/>
      <c r="SV61" s="558"/>
      <c r="SX61" s="558"/>
    </row>
    <row r="62" spans="1:518" s="111" customFormat="1" ht="30" customHeight="1">
      <c r="A62" s="66"/>
      <c r="B62" s="61">
        <v>1</v>
      </c>
      <c r="C62" s="61" t="str">
        <f t="shared" ref="C62:C75" si="1336">VLOOKUP(B62,LISTA_OFERENTES,2,FALSE)</f>
        <v>SERVISEL S.A.S</v>
      </c>
      <c r="D62" s="61" t="str">
        <f t="shared" ref="D62:D91" si="1337">IF(HLOOKUP(C62,EST_EXP,2,FALSE)="OK","H","NH")</f>
        <v>H</v>
      </c>
      <c r="E62" s="82"/>
      <c r="F62" s="61">
        <v>1</v>
      </c>
      <c r="G62" s="89">
        <f ca="1">INDIRECT(H62,TRUE)</f>
        <v>148228504</v>
      </c>
      <c r="H62" s="112" t="str">
        <f>ADDRESS(50,I62,1,1)</f>
        <v>$Q$50</v>
      </c>
      <c r="I62" s="112">
        <f>F59</f>
        <v>17</v>
      </c>
      <c r="U62" s="558"/>
      <c r="W62" s="558"/>
      <c r="Y62" s="558"/>
      <c r="AL62" s="558"/>
      <c r="AN62" s="558"/>
      <c r="AP62" s="558"/>
      <c r="BC62" s="558"/>
      <c r="BE62" s="558"/>
      <c r="BG62" s="558"/>
      <c r="BT62" s="558"/>
      <c r="BV62" s="558"/>
      <c r="BX62" s="558"/>
      <c r="CK62" s="558"/>
      <c r="CM62" s="558"/>
      <c r="CO62" s="558"/>
      <c r="DB62" s="558"/>
      <c r="DD62" s="558"/>
      <c r="DF62" s="558"/>
      <c r="DS62" s="558"/>
      <c r="DU62" s="558"/>
      <c r="DW62" s="558"/>
      <c r="EJ62" s="558"/>
      <c r="EL62" s="558"/>
      <c r="EN62" s="558"/>
      <c r="FA62" s="558"/>
      <c r="FC62" s="558"/>
      <c r="FE62" s="558"/>
      <c r="FR62" s="558"/>
      <c r="FT62" s="558"/>
      <c r="FV62" s="558"/>
      <c r="GI62" s="558"/>
      <c r="GK62" s="558"/>
      <c r="GM62" s="558"/>
      <c r="GZ62" s="558"/>
      <c r="HB62" s="558"/>
      <c r="HD62" s="558"/>
      <c r="HQ62" s="558"/>
      <c r="HS62" s="558"/>
      <c r="HU62" s="558"/>
      <c r="IH62" s="558"/>
      <c r="IJ62" s="558"/>
      <c r="IL62" s="558"/>
      <c r="IY62" s="558"/>
      <c r="JA62" s="558"/>
      <c r="JC62" s="558"/>
      <c r="JP62" s="558"/>
      <c r="JR62" s="558"/>
      <c r="JT62" s="558"/>
      <c r="KG62" s="558"/>
      <c r="KI62" s="558"/>
      <c r="KK62" s="558"/>
      <c r="KX62" s="558"/>
      <c r="KZ62" s="558"/>
      <c r="LB62" s="558"/>
      <c r="LO62" s="558"/>
      <c r="LQ62" s="558"/>
      <c r="LS62" s="558"/>
      <c r="MF62" s="558"/>
      <c r="MH62" s="558"/>
      <c r="MJ62" s="558"/>
      <c r="MU62" s="558"/>
      <c r="MW62" s="558"/>
      <c r="MY62" s="558"/>
      <c r="NA62" s="558"/>
      <c r="NL62" s="558"/>
      <c r="NN62" s="558"/>
      <c r="NP62" s="558"/>
      <c r="NR62" s="558"/>
      <c r="OC62" s="558"/>
      <c r="OE62" s="558"/>
      <c r="OG62" s="558"/>
      <c r="OI62" s="558"/>
      <c r="OT62" s="558"/>
      <c r="OV62" s="558"/>
      <c r="OX62" s="558"/>
      <c r="OZ62" s="558"/>
      <c r="PK62" s="558"/>
      <c r="PM62" s="558"/>
      <c r="PO62" s="558"/>
      <c r="PQ62" s="558"/>
      <c r="QB62" s="558"/>
      <c r="QD62" s="558"/>
      <c r="QF62" s="558"/>
      <c r="QH62" s="558"/>
      <c r="QS62" s="558"/>
      <c r="QU62" s="558"/>
      <c r="QW62" s="558"/>
      <c r="QY62" s="558"/>
      <c r="RJ62" s="558"/>
      <c r="RL62" s="558"/>
      <c r="RN62" s="558"/>
      <c r="RP62" s="558"/>
      <c r="SA62" s="558"/>
      <c r="SC62" s="558"/>
      <c r="SE62" s="558"/>
      <c r="SG62" s="558"/>
      <c r="SR62" s="558"/>
      <c r="ST62" s="558"/>
      <c r="SV62" s="558"/>
      <c r="SX62" s="558"/>
    </row>
    <row r="63" spans="1:518" s="111" customFormat="1" ht="30" customHeight="1">
      <c r="A63" s="66"/>
      <c r="B63" s="61">
        <v>2</v>
      </c>
      <c r="C63" s="61" t="str">
        <f t="shared" si="1336"/>
        <v>FRISSON TECHNOLOGIES S.A.S</v>
      </c>
      <c r="D63" s="61" t="str">
        <f t="shared" si="1337"/>
        <v>H</v>
      </c>
      <c r="E63" s="82"/>
      <c r="F63" s="61">
        <v>2</v>
      </c>
      <c r="G63" s="89">
        <f t="shared" ref="G63:G75" ca="1" si="1338">INDIRECT(H63,TRUE)</f>
        <v>145245059.39999998</v>
      </c>
      <c r="H63" s="112" t="str">
        <f t="shared" ref="H63:H91" si="1339">ADDRESS(50,I63,1,1)</f>
        <v>$AH$50</v>
      </c>
      <c r="I63" s="112">
        <f>$I62+$G$59</f>
        <v>34</v>
      </c>
      <c r="U63" s="558"/>
      <c r="W63" s="558"/>
      <c r="Y63" s="558"/>
      <c r="AL63" s="558"/>
      <c r="AN63" s="558"/>
      <c r="AP63" s="558"/>
      <c r="BC63" s="558"/>
      <c r="BE63" s="558"/>
      <c r="BG63" s="558"/>
      <c r="BT63" s="558"/>
      <c r="BV63" s="558"/>
      <c r="BX63" s="558"/>
      <c r="CK63" s="558"/>
      <c r="CM63" s="558"/>
      <c r="CO63" s="558"/>
      <c r="DB63" s="558"/>
      <c r="DD63" s="558"/>
      <c r="DF63" s="558"/>
      <c r="DS63" s="558"/>
      <c r="DU63" s="558"/>
      <c r="DW63" s="558"/>
      <c r="EJ63" s="558"/>
      <c r="EL63" s="558"/>
      <c r="EN63" s="558"/>
      <c r="FA63" s="558"/>
      <c r="FC63" s="558"/>
      <c r="FE63" s="558"/>
      <c r="FR63" s="558"/>
      <c r="FT63" s="558"/>
      <c r="FV63" s="558"/>
      <c r="GI63" s="558"/>
      <c r="GK63" s="558"/>
      <c r="GM63" s="558"/>
      <c r="GZ63" s="558"/>
      <c r="HB63" s="558"/>
      <c r="HD63" s="558"/>
      <c r="HQ63" s="558"/>
      <c r="HS63" s="558"/>
      <c r="HU63" s="558"/>
      <c r="IH63" s="558"/>
      <c r="IJ63" s="558"/>
      <c r="IL63" s="558"/>
      <c r="IY63" s="558"/>
      <c r="JA63" s="558"/>
      <c r="JC63" s="558"/>
      <c r="JP63" s="558"/>
      <c r="JR63" s="558"/>
      <c r="JT63" s="558"/>
      <c r="KG63" s="558"/>
      <c r="KI63" s="558"/>
      <c r="KK63" s="558"/>
      <c r="KX63" s="558"/>
      <c r="KZ63" s="558"/>
      <c r="LB63" s="558"/>
      <c r="LO63" s="558"/>
      <c r="LQ63" s="558"/>
      <c r="LS63" s="558"/>
      <c r="MF63" s="558"/>
      <c r="MH63" s="558"/>
      <c r="MJ63" s="558"/>
      <c r="MU63" s="558"/>
      <c r="MW63" s="558"/>
      <c r="MY63" s="558"/>
      <c r="NA63" s="558"/>
      <c r="NL63" s="558"/>
      <c r="NN63" s="558"/>
      <c r="NP63" s="558"/>
      <c r="NR63" s="558"/>
      <c r="OC63" s="558"/>
      <c r="OE63" s="558"/>
      <c r="OG63" s="558"/>
      <c r="OI63" s="558"/>
      <c r="OT63" s="558"/>
      <c r="OV63" s="558"/>
      <c r="OX63" s="558"/>
      <c r="OZ63" s="558"/>
      <c r="PK63" s="558"/>
      <c r="PM63" s="558"/>
      <c r="PO63" s="558"/>
      <c r="PQ63" s="558"/>
      <c r="QB63" s="558"/>
      <c r="QD63" s="558"/>
      <c r="QF63" s="558"/>
      <c r="QH63" s="558"/>
      <c r="QS63" s="558"/>
      <c r="QU63" s="558"/>
      <c r="QW63" s="558"/>
      <c r="QY63" s="558"/>
      <c r="RJ63" s="558"/>
      <c r="RL63" s="558"/>
      <c r="RN63" s="558"/>
      <c r="RP63" s="558"/>
      <c r="SA63" s="558"/>
      <c r="SC63" s="558"/>
      <c r="SE63" s="558"/>
      <c r="SG63" s="558"/>
      <c r="SR63" s="558"/>
      <c r="ST63" s="558"/>
      <c r="SV63" s="558"/>
      <c r="SX63" s="558"/>
    </row>
    <row r="64" spans="1:518" s="111" customFormat="1" ht="30" customHeight="1">
      <c r="A64" s="66"/>
      <c r="B64" s="61">
        <v>3</v>
      </c>
      <c r="C64" s="61" t="str">
        <f t="shared" si="1336"/>
        <v>SEGURIDAD ATLAS LTDA.</v>
      </c>
      <c r="D64" s="61" t="str">
        <f t="shared" si="1337"/>
        <v>H</v>
      </c>
      <c r="E64" s="82"/>
      <c r="F64" s="61">
        <v>3</v>
      </c>
      <c r="G64" s="89">
        <f t="shared" ca="1" si="1338"/>
        <v>145802081</v>
      </c>
      <c r="H64" s="112" t="str">
        <f t="shared" si="1339"/>
        <v>$AY$50</v>
      </c>
      <c r="I64" s="112">
        <f t="shared" ref="I64:I91" si="1340">$I63+$G$59</f>
        <v>51</v>
      </c>
      <c r="U64" s="558"/>
      <c r="W64" s="558"/>
      <c r="Y64" s="558"/>
      <c r="AL64" s="558"/>
      <c r="AN64" s="558"/>
      <c r="AP64" s="558"/>
      <c r="BC64" s="558"/>
      <c r="BE64" s="558"/>
      <c r="BG64" s="558"/>
      <c r="BT64" s="558"/>
      <c r="BV64" s="558"/>
      <c r="BX64" s="558"/>
      <c r="CK64" s="558"/>
      <c r="CM64" s="558"/>
      <c r="CO64" s="558"/>
      <c r="DB64" s="558"/>
      <c r="DD64" s="558"/>
      <c r="DF64" s="558"/>
      <c r="DS64" s="558"/>
      <c r="DU64" s="558"/>
      <c r="DW64" s="558"/>
      <c r="EJ64" s="558"/>
      <c r="EL64" s="558"/>
      <c r="EN64" s="558"/>
      <c r="FA64" s="558"/>
      <c r="FC64" s="558"/>
      <c r="FE64" s="558"/>
      <c r="FR64" s="558"/>
      <c r="FT64" s="558"/>
      <c r="FV64" s="558"/>
      <c r="GI64" s="558"/>
      <c r="GK64" s="558"/>
      <c r="GM64" s="558"/>
      <c r="GZ64" s="558"/>
      <c r="HB64" s="558"/>
      <c r="HD64" s="558"/>
      <c r="HQ64" s="558"/>
      <c r="HS64" s="558"/>
      <c r="HU64" s="558"/>
      <c r="IH64" s="558"/>
      <c r="IJ64" s="558"/>
      <c r="IL64" s="558"/>
      <c r="IY64" s="558"/>
      <c r="JA64" s="558"/>
      <c r="JC64" s="558"/>
      <c r="JP64" s="558"/>
      <c r="JR64" s="558"/>
      <c r="JT64" s="558"/>
      <c r="KG64" s="558"/>
      <c r="KI64" s="558"/>
      <c r="KK64" s="558"/>
      <c r="KX64" s="558"/>
      <c r="KZ64" s="558"/>
      <c r="LB64" s="558"/>
      <c r="LO64" s="558"/>
      <c r="LQ64" s="558"/>
      <c r="LS64" s="558"/>
      <c r="MF64" s="558"/>
      <c r="MH64" s="558"/>
      <c r="MJ64" s="558"/>
      <c r="MU64" s="558"/>
      <c r="MW64" s="558"/>
      <c r="MY64" s="558"/>
      <c r="NA64" s="558"/>
      <c r="NL64" s="558"/>
      <c r="NN64" s="558"/>
      <c r="NP64" s="558"/>
      <c r="NR64" s="558"/>
      <c r="OC64" s="558"/>
      <c r="OE64" s="558"/>
      <c r="OG64" s="558"/>
      <c r="OI64" s="558"/>
      <c r="OT64" s="558"/>
      <c r="OV64" s="558"/>
      <c r="OX64" s="558"/>
      <c r="OZ64" s="558"/>
      <c r="PK64" s="558"/>
      <c r="PM64" s="558"/>
      <c r="PO64" s="558"/>
      <c r="PQ64" s="558"/>
      <c r="QB64" s="558"/>
      <c r="QD64" s="558"/>
      <c r="QF64" s="558"/>
      <c r="QH64" s="558"/>
      <c r="QS64" s="558"/>
      <c r="QU64" s="558"/>
      <c r="QW64" s="558"/>
      <c r="QY64" s="558"/>
      <c r="RJ64" s="558"/>
      <c r="RL64" s="558"/>
      <c r="RN64" s="558"/>
      <c r="RP64" s="558"/>
      <c r="SA64" s="558"/>
      <c r="SC64" s="558"/>
      <c r="SE64" s="558"/>
      <c r="SG64" s="558"/>
      <c r="SR64" s="558"/>
      <c r="ST64" s="558"/>
      <c r="SV64" s="558"/>
      <c r="SX64" s="558"/>
    </row>
    <row r="65" spans="1:518" s="111" customFormat="1" ht="30" customHeight="1">
      <c r="A65" s="66"/>
      <c r="B65" s="61">
        <v>4</v>
      </c>
      <c r="C65" s="61" t="str">
        <f t="shared" si="1336"/>
        <v>SECURITY SHOPS LTDA</v>
      </c>
      <c r="D65" s="61" t="str">
        <f t="shared" si="1337"/>
        <v>H</v>
      </c>
      <c r="E65" s="82"/>
      <c r="F65" s="61">
        <v>4</v>
      </c>
      <c r="G65" s="89">
        <f t="shared" ca="1" si="1338"/>
        <v>131495929</v>
      </c>
      <c r="H65" s="112" t="str">
        <f t="shared" si="1339"/>
        <v>$BP$50</v>
      </c>
      <c r="I65" s="112">
        <f t="shared" si="1340"/>
        <v>68</v>
      </c>
      <c r="U65" s="558"/>
      <c r="W65" s="558"/>
      <c r="Y65" s="558"/>
      <c r="AL65" s="558"/>
      <c r="AN65" s="558"/>
      <c r="AP65" s="558"/>
      <c r="BC65" s="558"/>
      <c r="BE65" s="558"/>
      <c r="BG65" s="558"/>
      <c r="BT65" s="558"/>
      <c r="BV65" s="558"/>
      <c r="BX65" s="558"/>
      <c r="CK65" s="558"/>
      <c r="CM65" s="558"/>
      <c r="CO65" s="558"/>
      <c r="DB65" s="558"/>
      <c r="DD65" s="558"/>
      <c r="DF65" s="558"/>
      <c r="DS65" s="558"/>
      <c r="DU65" s="558"/>
      <c r="DW65" s="558"/>
      <c r="EJ65" s="558"/>
      <c r="EL65" s="558"/>
      <c r="EN65" s="558"/>
      <c r="FA65" s="558"/>
      <c r="FC65" s="558"/>
      <c r="FE65" s="558"/>
      <c r="FR65" s="558"/>
      <c r="FT65" s="558"/>
      <c r="FV65" s="558"/>
      <c r="GI65" s="558"/>
      <c r="GK65" s="558"/>
      <c r="GM65" s="558"/>
      <c r="GZ65" s="558"/>
      <c r="HB65" s="558"/>
      <c r="HD65" s="558"/>
      <c r="HQ65" s="558"/>
      <c r="HS65" s="558"/>
      <c r="HU65" s="558"/>
      <c r="IH65" s="558"/>
      <c r="IJ65" s="558"/>
      <c r="IL65" s="558"/>
      <c r="IY65" s="558"/>
      <c r="JA65" s="558"/>
      <c r="JC65" s="558"/>
      <c r="JP65" s="558"/>
      <c r="JR65" s="558"/>
      <c r="JT65" s="558"/>
      <c r="KG65" s="558"/>
      <c r="KI65" s="558"/>
      <c r="KK65" s="558"/>
      <c r="KX65" s="558"/>
      <c r="KZ65" s="558"/>
      <c r="LB65" s="558"/>
      <c r="LO65" s="558"/>
      <c r="LQ65" s="558"/>
      <c r="LS65" s="558"/>
      <c r="MF65" s="558"/>
      <c r="MH65" s="558"/>
      <c r="MJ65" s="558"/>
      <c r="MU65" s="558"/>
      <c r="MW65" s="558"/>
      <c r="MY65" s="558"/>
      <c r="NA65" s="558"/>
      <c r="NL65" s="558"/>
      <c r="NN65" s="558"/>
      <c r="NP65" s="558"/>
      <c r="NR65" s="558"/>
      <c r="OC65" s="558"/>
      <c r="OE65" s="558"/>
      <c r="OG65" s="558"/>
      <c r="OI65" s="558"/>
      <c r="OT65" s="558"/>
      <c r="OV65" s="558"/>
      <c r="OX65" s="558"/>
      <c r="OZ65" s="558"/>
      <c r="PK65" s="558"/>
      <c r="PM65" s="558"/>
      <c r="PO65" s="558"/>
      <c r="PQ65" s="558"/>
      <c r="QB65" s="558"/>
      <c r="QD65" s="558"/>
      <c r="QF65" s="558"/>
      <c r="QH65" s="558"/>
      <c r="QS65" s="558"/>
      <c r="QU65" s="558"/>
      <c r="QW65" s="558"/>
      <c r="QY65" s="558"/>
      <c r="RJ65" s="558"/>
      <c r="RL65" s="558"/>
      <c r="RN65" s="558"/>
      <c r="RP65" s="558"/>
      <c r="SA65" s="558"/>
      <c r="SC65" s="558"/>
      <c r="SE65" s="558"/>
      <c r="SG65" s="558"/>
      <c r="SR65" s="558"/>
      <c r="ST65" s="558"/>
      <c r="SV65" s="558"/>
      <c r="SX65" s="558"/>
    </row>
    <row r="66" spans="1:518" s="111" customFormat="1" ht="30" customHeight="1">
      <c r="A66" s="66"/>
      <c r="B66" s="61">
        <v>5</v>
      </c>
      <c r="C66" s="61" t="str">
        <f t="shared" si="1336"/>
        <v>CYS TECNOLOGIA SAS</v>
      </c>
      <c r="D66" s="61" t="str">
        <f t="shared" si="1337"/>
        <v>NH</v>
      </c>
      <c r="E66" s="82"/>
      <c r="F66" s="61">
        <v>5</v>
      </c>
      <c r="G66" s="89">
        <f t="shared" ca="1" si="1338"/>
        <v>2.3E-3</v>
      </c>
      <c r="H66" s="112" t="str">
        <f t="shared" si="1339"/>
        <v>$CG$50</v>
      </c>
      <c r="I66" s="112">
        <f t="shared" si="1340"/>
        <v>85</v>
      </c>
      <c r="CK66" s="558"/>
      <c r="CM66" s="558"/>
      <c r="CO66" s="558"/>
    </row>
    <row r="67" spans="1:518" s="111" customFormat="1" ht="30" hidden="1" customHeight="1">
      <c r="A67" s="66"/>
      <c r="B67" s="61">
        <v>6</v>
      </c>
      <c r="C67" s="61" t="str">
        <f t="shared" si="1336"/>
        <v>F</v>
      </c>
      <c r="D67" s="61" t="e">
        <f t="shared" si="1337"/>
        <v>#N/A</v>
      </c>
      <c r="E67" s="82"/>
      <c r="F67" s="61">
        <v>6</v>
      </c>
      <c r="G67" s="89">
        <f t="shared" ca="1" si="1338"/>
        <v>0</v>
      </c>
      <c r="H67" s="112" t="str">
        <f t="shared" si="1339"/>
        <v>$CX$50</v>
      </c>
      <c r="I67" s="112">
        <f t="shared" si="1340"/>
        <v>102</v>
      </c>
    </row>
    <row r="68" spans="1:518" s="111" customFormat="1" ht="30" hidden="1" customHeight="1">
      <c r="A68" s="66"/>
      <c r="B68" s="61">
        <v>7</v>
      </c>
      <c r="C68" s="61" t="str">
        <f t="shared" si="1336"/>
        <v>G</v>
      </c>
      <c r="D68" s="61" t="e">
        <f t="shared" si="1337"/>
        <v>#N/A</v>
      </c>
      <c r="E68" s="82"/>
      <c r="F68" s="61">
        <v>7</v>
      </c>
      <c r="G68" s="89">
        <f t="shared" ca="1" si="1338"/>
        <v>0</v>
      </c>
      <c r="H68" s="112" t="str">
        <f t="shared" si="1339"/>
        <v>$DO$50</v>
      </c>
      <c r="I68" s="112">
        <f t="shared" si="1340"/>
        <v>119</v>
      </c>
    </row>
    <row r="69" spans="1:518" s="111" customFormat="1" ht="30" hidden="1" customHeight="1">
      <c r="A69" s="66"/>
      <c r="B69" s="61">
        <v>8</v>
      </c>
      <c r="C69" s="61" t="str">
        <f t="shared" si="1336"/>
        <v>H</v>
      </c>
      <c r="D69" s="61" t="e">
        <f t="shared" si="1337"/>
        <v>#N/A</v>
      </c>
      <c r="E69" s="82"/>
      <c r="F69" s="61">
        <v>8</v>
      </c>
      <c r="G69" s="89">
        <f t="shared" ca="1" si="1338"/>
        <v>0</v>
      </c>
      <c r="H69" s="112" t="str">
        <f t="shared" si="1339"/>
        <v>$EF$50</v>
      </c>
      <c r="I69" s="112">
        <f t="shared" si="1340"/>
        <v>136</v>
      </c>
    </row>
    <row r="70" spans="1:518" s="111" customFormat="1" ht="30" hidden="1" customHeight="1">
      <c r="A70" s="66"/>
      <c r="B70" s="61">
        <v>9</v>
      </c>
      <c r="C70" s="61" t="str">
        <f t="shared" si="1336"/>
        <v>I</v>
      </c>
      <c r="D70" s="61" t="e">
        <f t="shared" si="1337"/>
        <v>#N/A</v>
      </c>
      <c r="E70" s="82"/>
      <c r="F70" s="61">
        <v>9</v>
      </c>
      <c r="G70" s="89">
        <f t="shared" ca="1" si="1338"/>
        <v>0</v>
      </c>
      <c r="H70" s="112" t="str">
        <f t="shared" si="1339"/>
        <v>$EW$50</v>
      </c>
      <c r="I70" s="112">
        <f t="shared" si="1340"/>
        <v>153</v>
      </c>
    </row>
    <row r="71" spans="1:518" s="111" customFormat="1" ht="30" hidden="1" customHeight="1">
      <c r="A71" s="66"/>
      <c r="B71" s="61">
        <v>10</v>
      </c>
      <c r="C71" s="61" t="str">
        <f t="shared" si="1336"/>
        <v>J</v>
      </c>
      <c r="D71" s="61" t="e">
        <f t="shared" si="1337"/>
        <v>#N/A</v>
      </c>
      <c r="E71" s="82"/>
      <c r="F71" s="61">
        <v>10</v>
      </c>
      <c r="G71" s="89">
        <f t="shared" ca="1" si="1338"/>
        <v>0</v>
      </c>
      <c r="H71" s="112" t="str">
        <f t="shared" si="1339"/>
        <v>$FN$50</v>
      </c>
      <c r="I71" s="112">
        <f t="shared" si="1340"/>
        <v>170</v>
      </c>
    </row>
    <row r="72" spans="1:518" s="111" customFormat="1" ht="30" hidden="1" customHeight="1">
      <c r="A72" s="66"/>
      <c r="B72" s="61">
        <v>11</v>
      </c>
      <c r="C72" s="61" t="str">
        <f t="shared" si="1336"/>
        <v>K</v>
      </c>
      <c r="D72" s="61" t="e">
        <f t="shared" si="1337"/>
        <v>#N/A</v>
      </c>
      <c r="E72" s="82"/>
      <c r="F72" s="61">
        <v>11</v>
      </c>
      <c r="G72" s="89">
        <f t="shared" ca="1" si="1338"/>
        <v>0</v>
      </c>
      <c r="H72" s="112" t="str">
        <f t="shared" si="1339"/>
        <v>$GE$50</v>
      </c>
      <c r="I72" s="112">
        <f t="shared" si="1340"/>
        <v>187</v>
      </c>
    </row>
    <row r="73" spans="1:518" s="111" customFormat="1" ht="30" hidden="1" customHeight="1">
      <c r="A73" s="66"/>
      <c r="B73" s="61">
        <v>12</v>
      </c>
      <c r="C73" s="61" t="str">
        <f t="shared" si="1336"/>
        <v>L</v>
      </c>
      <c r="D73" s="61" t="e">
        <f t="shared" si="1337"/>
        <v>#N/A</v>
      </c>
      <c r="E73" s="82"/>
      <c r="F73" s="61">
        <v>12</v>
      </c>
      <c r="G73" s="89">
        <f t="shared" ca="1" si="1338"/>
        <v>0</v>
      </c>
      <c r="H73" s="112" t="str">
        <f t="shared" si="1339"/>
        <v>$GV$50</v>
      </c>
      <c r="I73" s="112">
        <f t="shared" si="1340"/>
        <v>204</v>
      </c>
    </row>
    <row r="74" spans="1:518" s="111" customFormat="1" ht="30" hidden="1" customHeight="1">
      <c r="A74" s="66"/>
      <c r="B74" s="61">
        <v>13</v>
      </c>
      <c r="C74" s="61" t="str">
        <f t="shared" si="1336"/>
        <v>M</v>
      </c>
      <c r="D74" s="61" t="e">
        <f t="shared" si="1337"/>
        <v>#N/A</v>
      </c>
      <c r="E74" s="82"/>
      <c r="F74" s="61">
        <v>13</v>
      </c>
      <c r="G74" s="89">
        <f t="shared" ca="1" si="1338"/>
        <v>0</v>
      </c>
      <c r="H74" s="112" t="str">
        <f t="shared" si="1339"/>
        <v>$HM$50</v>
      </c>
      <c r="I74" s="112">
        <f t="shared" si="1340"/>
        <v>221</v>
      </c>
    </row>
    <row r="75" spans="1:518" s="111" customFormat="1" ht="30" hidden="1" customHeight="1">
      <c r="A75" s="66"/>
      <c r="B75" s="61">
        <v>14</v>
      </c>
      <c r="C75" s="61" t="str">
        <f t="shared" si="1336"/>
        <v>N</v>
      </c>
      <c r="D75" s="61" t="e">
        <f t="shared" si="1337"/>
        <v>#N/A</v>
      </c>
      <c r="E75" s="82"/>
      <c r="F75" s="61">
        <v>14</v>
      </c>
      <c r="G75" s="89">
        <f t="shared" ca="1" si="1338"/>
        <v>0</v>
      </c>
      <c r="H75" s="112" t="str">
        <f t="shared" si="1339"/>
        <v>$ID$50</v>
      </c>
      <c r="I75" s="112">
        <f t="shared" si="1340"/>
        <v>238</v>
      </c>
    </row>
    <row r="76" spans="1:518" s="111" customFormat="1" ht="30" hidden="1" customHeight="1">
      <c r="A76" s="66"/>
      <c r="B76" s="61">
        <v>15</v>
      </c>
      <c r="C76" s="61" t="str">
        <f t="shared" ref="C76:C91" si="1341">VLOOKUP(B76,LISTA_OFERENTES,2,FALSE)</f>
        <v>Ñ</v>
      </c>
      <c r="D76" s="61" t="e">
        <f t="shared" si="1337"/>
        <v>#N/A</v>
      </c>
      <c r="E76" s="82"/>
      <c r="F76" s="61">
        <v>15</v>
      </c>
      <c r="G76" s="89">
        <f t="shared" ref="G76:G77" ca="1" si="1342">INDIRECT(H76,TRUE)</f>
        <v>0</v>
      </c>
      <c r="H76" s="112" t="str">
        <f t="shared" si="1339"/>
        <v>$IU$50</v>
      </c>
      <c r="I76" s="112">
        <f t="shared" si="1340"/>
        <v>255</v>
      </c>
    </row>
    <row r="77" spans="1:518" s="111" customFormat="1" ht="30" hidden="1" customHeight="1">
      <c r="A77" s="66"/>
      <c r="B77" s="61">
        <v>16</v>
      </c>
      <c r="C77" s="61" t="str">
        <f t="shared" si="1341"/>
        <v>O1</v>
      </c>
      <c r="D77" s="61" t="e">
        <f t="shared" si="1337"/>
        <v>#N/A</v>
      </c>
      <c r="E77" s="82"/>
      <c r="F77" s="61">
        <v>16</v>
      </c>
      <c r="G77" s="89">
        <f t="shared" ca="1" si="1342"/>
        <v>0</v>
      </c>
      <c r="H77" s="112" t="str">
        <f t="shared" si="1339"/>
        <v>$JL$50</v>
      </c>
      <c r="I77" s="112">
        <f t="shared" si="1340"/>
        <v>272</v>
      </c>
    </row>
    <row r="78" spans="1:518" s="111" customFormat="1" ht="30" hidden="1" customHeight="1">
      <c r="A78" s="66"/>
      <c r="B78" s="61">
        <v>17</v>
      </c>
      <c r="C78" s="61" t="str">
        <f t="shared" si="1341"/>
        <v>O2</v>
      </c>
      <c r="D78" s="61" t="e">
        <f t="shared" si="1337"/>
        <v>#N/A</v>
      </c>
      <c r="E78" s="82"/>
      <c r="F78" s="61">
        <v>17</v>
      </c>
      <c r="G78" s="89">
        <f t="shared" ref="G78:G91" ca="1" si="1343">INDIRECT(H78,TRUE)</f>
        <v>0</v>
      </c>
      <c r="H78" s="112" t="str">
        <f t="shared" si="1339"/>
        <v>$KC$50</v>
      </c>
      <c r="I78" s="112">
        <f t="shared" si="1340"/>
        <v>289</v>
      </c>
    </row>
    <row r="79" spans="1:518" s="111" customFormat="1" ht="30" hidden="1" customHeight="1">
      <c r="A79" s="66"/>
      <c r="B79" s="61">
        <v>18</v>
      </c>
      <c r="C79" s="61" t="str">
        <f t="shared" si="1341"/>
        <v>O3</v>
      </c>
      <c r="D79" s="61" t="e">
        <f t="shared" si="1337"/>
        <v>#N/A</v>
      </c>
      <c r="E79" s="82"/>
      <c r="F79" s="61">
        <v>18</v>
      </c>
      <c r="G79" s="89">
        <f t="shared" ca="1" si="1343"/>
        <v>0</v>
      </c>
      <c r="H79" s="112" t="str">
        <f t="shared" si="1339"/>
        <v>$KT$50</v>
      </c>
      <c r="I79" s="112">
        <f t="shared" si="1340"/>
        <v>306</v>
      </c>
    </row>
    <row r="80" spans="1:518" s="111" customFormat="1" ht="30" hidden="1" customHeight="1">
      <c r="A80" s="66"/>
      <c r="B80" s="61">
        <v>19</v>
      </c>
      <c r="C80" s="61" t="str">
        <f t="shared" si="1341"/>
        <v>O4</v>
      </c>
      <c r="D80" s="61" t="e">
        <f t="shared" si="1337"/>
        <v>#N/A</v>
      </c>
      <c r="E80" s="82"/>
      <c r="F80" s="61">
        <v>19</v>
      </c>
      <c r="G80" s="89">
        <f t="shared" ca="1" si="1343"/>
        <v>0</v>
      </c>
      <c r="H80" s="112" t="str">
        <f t="shared" si="1339"/>
        <v>$LK$50</v>
      </c>
      <c r="I80" s="112">
        <f t="shared" si="1340"/>
        <v>323</v>
      </c>
    </row>
    <row r="81" spans="1:93" s="111" customFormat="1" ht="30" hidden="1" customHeight="1">
      <c r="A81" s="66"/>
      <c r="B81" s="61">
        <v>20</v>
      </c>
      <c r="C81" s="61" t="str">
        <f t="shared" si="1341"/>
        <v>O5</v>
      </c>
      <c r="D81" s="61" t="e">
        <f t="shared" si="1337"/>
        <v>#N/A</v>
      </c>
      <c r="E81" s="82"/>
      <c r="F81" s="61">
        <v>20</v>
      </c>
      <c r="G81" s="89">
        <f t="shared" ca="1" si="1343"/>
        <v>0</v>
      </c>
      <c r="H81" s="112" t="str">
        <f t="shared" si="1339"/>
        <v>$MB$50</v>
      </c>
      <c r="I81" s="112">
        <f t="shared" si="1340"/>
        <v>340</v>
      </c>
    </row>
    <row r="82" spans="1:93" s="111" customFormat="1" ht="30" hidden="1" customHeight="1">
      <c r="A82" s="66"/>
      <c r="B82" s="61">
        <v>21</v>
      </c>
      <c r="C82" s="61" t="str">
        <f t="shared" si="1341"/>
        <v>O6</v>
      </c>
      <c r="D82" s="61" t="e">
        <f t="shared" si="1337"/>
        <v>#REF!</v>
      </c>
      <c r="E82" s="82"/>
      <c r="F82" s="61">
        <v>21</v>
      </c>
      <c r="G82" s="89">
        <f t="shared" ca="1" si="1343"/>
        <v>0</v>
      </c>
      <c r="H82" s="112" t="str">
        <f t="shared" si="1339"/>
        <v>$MS$50</v>
      </c>
      <c r="I82" s="112">
        <f t="shared" si="1340"/>
        <v>357</v>
      </c>
    </row>
    <row r="83" spans="1:93" s="111" customFormat="1" ht="30" hidden="1" customHeight="1">
      <c r="A83" s="66"/>
      <c r="B83" s="61">
        <v>22</v>
      </c>
      <c r="C83" s="61" t="str">
        <f t="shared" si="1341"/>
        <v>O7</v>
      </c>
      <c r="D83" s="61" t="e">
        <f t="shared" si="1337"/>
        <v>#REF!</v>
      </c>
      <c r="E83" s="82"/>
      <c r="F83" s="61">
        <v>22</v>
      </c>
      <c r="G83" s="89">
        <f t="shared" ca="1" si="1343"/>
        <v>0</v>
      </c>
      <c r="H83" s="112" t="str">
        <f t="shared" si="1339"/>
        <v>$NJ$50</v>
      </c>
      <c r="I83" s="112">
        <f t="shared" si="1340"/>
        <v>374</v>
      </c>
    </row>
    <row r="84" spans="1:93" s="111" customFormat="1" ht="30" hidden="1" customHeight="1">
      <c r="A84" s="66"/>
      <c r="B84" s="61">
        <v>23</v>
      </c>
      <c r="C84" s="61" t="str">
        <f t="shared" si="1341"/>
        <v>O8</v>
      </c>
      <c r="D84" s="61" t="e">
        <f t="shared" si="1337"/>
        <v>#REF!</v>
      </c>
      <c r="E84" s="82"/>
      <c r="F84" s="61">
        <v>23</v>
      </c>
      <c r="G84" s="89">
        <f t="shared" ca="1" si="1343"/>
        <v>0</v>
      </c>
      <c r="H84" s="112" t="str">
        <f t="shared" si="1339"/>
        <v>$OA$50</v>
      </c>
      <c r="I84" s="112">
        <f t="shared" si="1340"/>
        <v>391</v>
      </c>
    </row>
    <row r="85" spans="1:93" s="111" customFormat="1" ht="30" hidden="1" customHeight="1">
      <c r="A85" s="66"/>
      <c r="B85" s="61">
        <v>24</v>
      </c>
      <c r="C85" s="61" t="str">
        <f t="shared" si="1341"/>
        <v>O9</v>
      </c>
      <c r="D85" s="61" t="e">
        <f t="shared" si="1337"/>
        <v>#REF!</v>
      </c>
      <c r="E85" s="82"/>
      <c r="F85" s="61">
        <v>24</v>
      </c>
      <c r="G85" s="89">
        <f t="shared" ca="1" si="1343"/>
        <v>0</v>
      </c>
      <c r="H85" s="112" t="str">
        <f t="shared" si="1339"/>
        <v>$OR$50</v>
      </c>
      <c r="I85" s="112">
        <f t="shared" si="1340"/>
        <v>408</v>
      </c>
    </row>
    <row r="86" spans="1:93" s="111" customFormat="1" ht="30" hidden="1" customHeight="1">
      <c r="A86" s="66"/>
      <c r="B86" s="61">
        <v>25</v>
      </c>
      <c r="C86" s="61" t="str">
        <f t="shared" si="1341"/>
        <v>O10</v>
      </c>
      <c r="D86" s="61" t="e">
        <f t="shared" si="1337"/>
        <v>#REF!</v>
      </c>
      <c r="E86" s="82"/>
      <c r="F86" s="61">
        <v>25</v>
      </c>
      <c r="G86" s="89">
        <f t="shared" ca="1" si="1343"/>
        <v>0</v>
      </c>
      <c r="H86" s="112" t="str">
        <f t="shared" si="1339"/>
        <v>$PI$50</v>
      </c>
      <c r="I86" s="112">
        <f t="shared" si="1340"/>
        <v>425</v>
      </c>
    </row>
    <row r="87" spans="1:93" s="111" customFormat="1" ht="30" hidden="1" customHeight="1">
      <c r="A87" s="66"/>
      <c r="B87" s="61">
        <v>26</v>
      </c>
      <c r="C87" s="61" t="str">
        <f t="shared" si="1341"/>
        <v>O11</v>
      </c>
      <c r="D87" s="61" t="e">
        <f t="shared" si="1337"/>
        <v>#REF!</v>
      </c>
      <c r="E87" s="82"/>
      <c r="F87" s="61">
        <v>26</v>
      </c>
      <c r="G87" s="89">
        <f t="shared" ca="1" si="1343"/>
        <v>0</v>
      </c>
      <c r="H87" s="112" t="str">
        <f t="shared" si="1339"/>
        <v>$PZ$50</v>
      </c>
      <c r="I87" s="112">
        <f t="shared" si="1340"/>
        <v>442</v>
      </c>
    </row>
    <row r="88" spans="1:93" s="111" customFormat="1" ht="30" hidden="1" customHeight="1">
      <c r="A88" s="66"/>
      <c r="B88" s="61">
        <v>27</v>
      </c>
      <c r="C88" s="61" t="str">
        <f t="shared" si="1341"/>
        <v>O12</v>
      </c>
      <c r="D88" s="61" t="e">
        <f t="shared" si="1337"/>
        <v>#REF!</v>
      </c>
      <c r="E88" s="82"/>
      <c r="F88" s="61">
        <v>27</v>
      </c>
      <c r="G88" s="89">
        <f t="shared" ca="1" si="1343"/>
        <v>0</v>
      </c>
      <c r="H88" s="112" t="str">
        <f t="shared" si="1339"/>
        <v>$QQ$50</v>
      </c>
      <c r="I88" s="112">
        <f t="shared" si="1340"/>
        <v>459</v>
      </c>
    </row>
    <row r="89" spans="1:93" s="111" customFormat="1" ht="30" hidden="1" customHeight="1">
      <c r="A89" s="66"/>
      <c r="B89" s="61">
        <v>28</v>
      </c>
      <c r="C89" s="61" t="str">
        <f t="shared" si="1341"/>
        <v>O13</v>
      </c>
      <c r="D89" s="61" t="e">
        <f t="shared" si="1337"/>
        <v>#REF!</v>
      </c>
      <c r="E89" s="82"/>
      <c r="F89" s="61">
        <v>28</v>
      </c>
      <c r="G89" s="89">
        <f t="shared" ca="1" si="1343"/>
        <v>0</v>
      </c>
      <c r="H89" s="112" t="str">
        <f t="shared" si="1339"/>
        <v>$RH$50</v>
      </c>
      <c r="I89" s="112">
        <f t="shared" si="1340"/>
        <v>476</v>
      </c>
    </row>
    <row r="90" spans="1:93" s="111" customFormat="1" ht="30" hidden="1" customHeight="1">
      <c r="A90" s="66"/>
      <c r="B90" s="61">
        <v>29</v>
      </c>
      <c r="C90" s="61" t="str">
        <f t="shared" si="1341"/>
        <v>O14</v>
      </c>
      <c r="D90" s="61" t="e">
        <f t="shared" si="1337"/>
        <v>#REF!</v>
      </c>
      <c r="E90" s="82"/>
      <c r="F90" s="61">
        <v>29</v>
      </c>
      <c r="G90" s="89">
        <f t="shared" ca="1" si="1343"/>
        <v>0</v>
      </c>
      <c r="H90" s="112" t="str">
        <f t="shared" si="1339"/>
        <v>$RY$50</v>
      </c>
      <c r="I90" s="112">
        <f t="shared" si="1340"/>
        <v>493</v>
      </c>
    </row>
    <row r="91" spans="1:93" s="111" customFormat="1" ht="30" hidden="1" customHeight="1">
      <c r="A91" s="66"/>
      <c r="B91" s="61">
        <v>30</v>
      </c>
      <c r="C91" s="61" t="str">
        <f t="shared" si="1341"/>
        <v>O15</v>
      </c>
      <c r="D91" s="61" t="e">
        <f t="shared" si="1337"/>
        <v>#REF!</v>
      </c>
      <c r="E91" s="82"/>
      <c r="F91" s="61">
        <v>30</v>
      </c>
      <c r="G91" s="89">
        <f t="shared" ca="1" si="1343"/>
        <v>0</v>
      </c>
      <c r="H91" s="112" t="str">
        <f t="shared" si="1339"/>
        <v>$SP$50</v>
      </c>
      <c r="I91" s="112">
        <f t="shared" si="1340"/>
        <v>510</v>
      </c>
    </row>
    <row r="92" spans="1:93" s="111" customFormat="1">
      <c r="A92" s="62"/>
      <c r="B92" s="62"/>
      <c r="C92" s="62"/>
      <c r="D92" s="62"/>
      <c r="E92" s="62"/>
      <c r="F92" s="62"/>
      <c r="G92" s="62"/>
    </row>
    <row r="93" spans="1:93" s="111" customFormat="1">
      <c r="A93" s="62"/>
      <c r="B93" s="62"/>
      <c r="C93" s="62"/>
      <c r="D93" s="62"/>
      <c r="E93" s="62"/>
      <c r="F93" s="62"/>
      <c r="G93" s="62"/>
    </row>
    <row r="94" spans="1:93" hidden="1">
      <c r="CA94" s="111"/>
      <c r="CB94" s="111"/>
      <c r="CC94" s="111"/>
      <c r="CD94" s="111"/>
      <c r="CE94" s="111"/>
      <c r="CF94" s="111"/>
      <c r="CG94" s="111"/>
      <c r="CH94" s="111"/>
      <c r="CI94" s="111"/>
      <c r="CJ94" s="111"/>
      <c r="CK94" s="111"/>
      <c r="CL94" s="111"/>
      <c r="CM94" s="111"/>
      <c r="CN94" s="111"/>
      <c r="CO94" s="111"/>
    </row>
    <row r="95" spans="1:93" hidden="1">
      <c r="F95" s="507" t="s">
        <v>116</v>
      </c>
      <c r="G95" s="508"/>
    </row>
    <row r="96" spans="1:93" hidden="1">
      <c r="F96" s="61" t="s">
        <v>114</v>
      </c>
      <c r="G96" s="61" t="s">
        <v>113</v>
      </c>
    </row>
    <row r="97" spans="6:9" hidden="1">
      <c r="F97" s="110">
        <v>15</v>
      </c>
      <c r="G97" s="110">
        <v>17</v>
      </c>
    </row>
    <row r="98" spans="6:9" hidden="1"/>
    <row r="99" spans="6:9" hidden="1">
      <c r="F99" s="149" t="s">
        <v>3</v>
      </c>
      <c r="G99" s="90" t="s">
        <v>117</v>
      </c>
    </row>
    <row r="100" spans="6:9" hidden="1">
      <c r="F100" s="61">
        <v>1</v>
      </c>
      <c r="G100" s="91">
        <f ca="1">INDIRECT(H100,TRUE)</f>
        <v>0</v>
      </c>
      <c r="H100" s="112" t="str">
        <f t="shared" ref="H100:H129" si="1344">ADDRESS(79,I100,1,1)</f>
        <v>$O$79</v>
      </c>
      <c r="I100" s="112">
        <f>F97</f>
        <v>15</v>
      </c>
    </row>
    <row r="101" spans="6:9" hidden="1">
      <c r="F101" s="61">
        <v>2</v>
      </c>
      <c r="G101" s="91">
        <f t="shared" ref="G101:G115" ca="1" si="1345">INDIRECT(H101,TRUE)</f>
        <v>0</v>
      </c>
      <c r="H101" s="112" t="str">
        <f t="shared" si="1344"/>
        <v>$AF$79</v>
      </c>
      <c r="I101" s="112">
        <f>$I100+$G$97</f>
        <v>32</v>
      </c>
    </row>
    <row r="102" spans="6:9" hidden="1">
      <c r="F102" s="61">
        <v>3</v>
      </c>
      <c r="G102" s="91">
        <f t="shared" ca="1" si="1345"/>
        <v>0</v>
      </c>
      <c r="H102" s="112" t="str">
        <f t="shared" si="1344"/>
        <v>$AW$79</v>
      </c>
      <c r="I102" s="112">
        <f t="shared" ref="I102:I129" si="1346">$I101+$G$97</f>
        <v>49</v>
      </c>
    </row>
    <row r="103" spans="6:9" hidden="1">
      <c r="F103" s="61">
        <v>4</v>
      </c>
      <c r="G103" s="91">
        <f t="shared" ca="1" si="1345"/>
        <v>0</v>
      </c>
      <c r="H103" s="112" t="str">
        <f t="shared" si="1344"/>
        <v>$BN$79</v>
      </c>
      <c r="I103" s="112">
        <f t="shared" si="1346"/>
        <v>66</v>
      </c>
    </row>
    <row r="104" spans="6:9" hidden="1">
      <c r="F104" s="61">
        <v>5</v>
      </c>
      <c r="G104" s="91">
        <f t="shared" ca="1" si="1345"/>
        <v>0</v>
      </c>
      <c r="H104" s="112" t="str">
        <f t="shared" si="1344"/>
        <v>$CE$79</v>
      </c>
      <c r="I104" s="112">
        <f t="shared" si="1346"/>
        <v>83</v>
      </c>
    </row>
    <row r="105" spans="6:9" hidden="1">
      <c r="F105" s="61">
        <v>6</v>
      </c>
      <c r="G105" s="91">
        <f t="shared" ca="1" si="1345"/>
        <v>0</v>
      </c>
      <c r="H105" s="112" t="str">
        <f t="shared" si="1344"/>
        <v>$CV$79</v>
      </c>
      <c r="I105" s="112">
        <f t="shared" si="1346"/>
        <v>100</v>
      </c>
    </row>
    <row r="106" spans="6:9" hidden="1">
      <c r="F106" s="61">
        <v>7</v>
      </c>
      <c r="G106" s="91">
        <f t="shared" ca="1" si="1345"/>
        <v>0</v>
      </c>
      <c r="H106" s="112" t="str">
        <f t="shared" si="1344"/>
        <v>$DM$79</v>
      </c>
      <c r="I106" s="112">
        <f t="shared" si="1346"/>
        <v>117</v>
      </c>
    </row>
    <row r="107" spans="6:9" hidden="1">
      <c r="F107" s="61">
        <v>8</v>
      </c>
      <c r="G107" s="91">
        <f t="shared" ca="1" si="1345"/>
        <v>0</v>
      </c>
      <c r="H107" s="112" t="str">
        <f t="shared" si="1344"/>
        <v>$ED$79</v>
      </c>
      <c r="I107" s="112">
        <f t="shared" si="1346"/>
        <v>134</v>
      </c>
    </row>
    <row r="108" spans="6:9" hidden="1">
      <c r="F108" s="61">
        <v>9</v>
      </c>
      <c r="G108" s="91">
        <f t="shared" ca="1" si="1345"/>
        <v>0</v>
      </c>
      <c r="H108" s="112" t="str">
        <f t="shared" si="1344"/>
        <v>$EU$79</v>
      </c>
      <c r="I108" s="112">
        <f t="shared" si="1346"/>
        <v>151</v>
      </c>
    </row>
    <row r="109" spans="6:9" hidden="1">
      <c r="F109" s="61">
        <v>10</v>
      </c>
      <c r="G109" s="91">
        <f t="shared" ca="1" si="1345"/>
        <v>0</v>
      </c>
      <c r="H109" s="112" t="str">
        <f t="shared" si="1344"/>
        <v>$FL$79</v>
      </c>
      <c r="I109" s="112">
        <f t="shared" si="1346"/>
        <v>168</v>
      </c>
    </row>
    <row r="110" spans="6:9" hidden="1">
      <c r="F110" s="61">
        <v>11</v>
      </c>
      <c r="G110" s="91">
        <f t="shared" ca="1" si="1345"/>
        <v>0</v>
      </c>
      <c r="H110" s="112" t="str">
        <f t="shared" si="1344"/>
        <v>$GC$79</v>
      </c>
      <c r="I110" s="112">
        <f t="shared" si="1346"/>
        <v>185</v>
      </c>
    </row>
    <row r="111" spans="6:9" hidden="1">
      <c r="F111" s="61">
        <v>12</v>
      </c>
      <c r="G111" s="91">
        <f t="shared" ca="1" si="1345"/>
        <v>0</v>
      </c>
      <c r="H111" s="112" t="str">
        <f t="shared" si="1344"/>
        <v>$GT$79</v>
      </c>
      <c r="I111" s="112">
        <f t="shared" si="1346"/>
        <v>202</v>
      </c>
    </row>
    <row r="112" spans="6:9" hidden="1">
      <c r="F112" s="61">
        <v>13</v>
      </c>
      <c r="G112" s="91">
        <f t="shared" ca="1" si="1345"/>
        <v>0</v>
      </c>
      <c r="H112" s="112" t="str">
        <f t="shared" si="1344"/>
        <v>$HK$79</v>
      </c>
      <c r="I112" s="112">
        <f t="shared" si="1346"/>
        <v>219</v>
      </c>
    </row>
    <row r="113" spans="6:9" hidden="1">
      <c r="F113" s="61">
        <v>14</v>
      </c>
      <c r="G113" s="91">
        <f t="shared" ca="1" si="1345"/>
        <v>0</v>
      </c>
      <c r="H113" s="112" t="str">
        <f t="shared" si="1344"/>
        <v>$IB$79</v>
      </c>
      <c r="I113" s="112">
        <f t="shared" si="1346"/>
        <v>236</v>
      </c>
    </row>
    <row r="114" spans="6:9" hidden="1">
      <c r="F114" s="61">
        <v>15</v>
      </c>
      <c r="G114" s="91">
        <f t="shared" ca="1" si="1345"/>
        <v>0</v>
      </c>
      <c r="H114" s="112" t="str">
        <f t="shared" si="1344"/>
        <v>$IS$79</v>
      </c>
      <c r="I114" s="112">
        <f t="shared" si="1346"/>
        <v>253</v>
      </c>
    </row>
    <row r="115" spans="6:9" hidden="1">
      <c r="F115" s="61">
        <v>16</v>
      </c>
      <c r="G115" s="91">
        <f t="shared" ca="1" si="1345"/>
        <v>0</v>
      </c>
      <c r="H115" s="112" t="str">
        <f t="shared" si="1344"/>
        <v>$JJ$79</v>
      </c>
      <c r="I115" s="112">
        <f t="shared" si="1346"/>
        <v>270</v>
      </c>
    </row>
    <row r="116" spans="6:9" hidden="1">
      <c r="F116" s="61">
        <v>17</v>
      </c>
      <c r="G116" s="91">
        <f t="shared" ref="G116:G129" ca="1" si="1347">INDIRECT(H116,TRUE)</f>
        <v>0</v>
      </c>
      <c r="H116" s="112" t="str">
        <f t="shared" si="1344"/>
        <v>$KA$79</v>
      </c>
      <c r="I116" s="112">
        <f t="shared" si="1346"/>
        <v>287</v>
      </c>
    </row>
    <row r="117" spans="6:9" hidden="1">
      <c r="F117" s="61">
        <v>18</v>
      </c>
      <c r="G117" s="91">
        <f t="shared" ca="1" si="1347"/>
        <v>0</v>
      </c>
      <c r="H117" s="112" t="str">
        <f t="shared" si="1344"/>
        <v>$KR$79</v>
      </c>
      <c r="I117" s="112">
        <f t="shared" si="1346"/>
        <v>304</v>
      </c>
    </row>
    <row r="118" spans="6:9" hidden="1">
      <c r="F118" s="61">
        <v>19</v>
      </c>
      <c r="G118" s="91">
        <f t="shared" ca="1" si="1347"/>
        <v>0</v>
      </c>
      <c r="H118" s="112" t="str">
        <f t="shared" si="1344"/>
        <v>$LI$79</v>
      </c>
      <c r="I118" s="112">
        <f t="shared" si="1346"/>
        <v>321</v>
      </c>
    </row>
    <row r="119" spans="6:9" hidden="1">
      <c r="F119" s="61">
        <v>20</v>
      </c>
      <c r="G119" s="91">
        <f t="shared" ca="1" si="1347"/>
        <v>0</v>
      </c>
      <c r="H119" s="112" t="str">
        <f t="shared" si="1344"/>
        <v>$LZ$79</v>
      </c>
      <c r="I119" s="112">
        <f t="shared" si="1346"/>
        <v>338</v>
      </c>
    </row>
    <row r="120" spans="6:9" hidden="1">
      <c r="F120" s="61">
        <v>21</v>
      </c>
      <c r="G120" s="91">
        <f t="shared" ca="1" si="1347"/>
        <v>0</v>
      </c>
      <c r="H120" s="112" t="str">
        <f t="shared" si="1344"/>
        <v>$MQ$79</v>
      </c>
      <c r="I120" s="112">
        <f t="shared" si="1346"/>
        <v>355</v>
      </c>
    </row>
    <row r="121" spans="6:9" hidden="1">
      <c r="F121" s="61">
        <v>22</v>
      </c>
      <c r="G121" s="91">
        <f t="shared" ca="1" si="1347"/>
        <v>0</v>
      </c>
      <c r="H121" s="112" t="str">
        <f t="shared" si="1344"/>
        <v>$NH$79</v>
      </c>
      <c r="I121" s="112">
        <f t="shared" si="1346"/>
        <v>372</v>
      </c>
    </row>
    <row r="122" spans="6:9" hidden="1">
      <c r="F122" s="61">
        <v>23</v>
      </c>
      <c r="G122" s="91">
        <f t="shared" ca="1" si="1347"/>
        <v>0</v>
      </c>
      <c r="H122" s="112" t="str">
        <f t="shared" si="1344"/>
        <v>$NY$79</v>
      </c>
      <c r="I122" s="112">
        <f t="shared" si="1346"/>
        <v>389</v>
      </c>
    </row>
    <row r="123" spans="6:9" hidden="1">
      <c r="F123" s="61">
        <v>24</v>
      </c>
      <c r="G123" s="91">
        <f t="shared" ca="1" si="1347"/>
        <v>0</v>
      </c>
      <c r="H123" s="112" t="str">
        <f t="shared" si="1344"/>
        <v>$OP$79</v>
      </c>
      <c r="I123" s="112">
        <f t="shared" si="1346"/>
        <v>406</v>
      </c>
    </row>
    <row r="124" spans="6:9" hidden="1">
      <c r="F124" s="61">
        <v>25</v>
      </c>
      <c r="G124" s="91">
        <f t="shared" ca="1" si="1347"/>
        <v>0</v>
      </c>
      <c r="H124" s="112" t="str">
        <f t="shared" si="1344"/>
        <v>$PG$79</v>
      </c>
      <c r="I124" s="112">
        <f t="shared" si="1346"/>
        <v>423</v>
      </c>
    </row>
    <row r="125" spans="6:9" hidden="1">
      <c r="F125" s="61">
        <v>26</v>
      </c>
      <c r="G125" s="91">
        <f t="shared" ca="1" si="1347"/>
        <v>0</v>
      </c>
      <c r="H125" s="112" t="str">
        <f t="shared" si="1344"/>
        <v>$PX$79</v>
      </c>
      <c r="I125" s="112">
        <f t="shared" si="1346"/>
        <v>440</v>
      </c>
    </row>
    <row r="126" spans="6:9" hidden="1">
      <c r="F126" s="61">
        <v>27</v>
      </c>
      <c r="G126" s="91">
        <f t="shared" ca="1" si="1347"/>
        <v>0</v>
      </c>
      <c r="H126" s="112" t="str">
        <f t="shared" si="1344"/>
        <v>$QO$79</v>
      </c>
      <c r="I126" s="112">
        <f t="shared" si="1346"/>
        <v>457</v>
      </c>
    </row>
    <row r="127" spans="6:9" hidden="1">
      <c r="F127" s="61">
        <v>28</v>
      </c>
      <c r="G127" s="91">
        <f t="shared" ca="1" si="1347"/>
        <v>0</v>
      </c>
      <c r="H127" s="112" t="str">
        <f t="shared" si="1344"/>
        <v>$RF$79</v>
      </c>
      <c r="I127" s="112">
        <f t="shared" si="1346"/>
        <v>474</v>
      </c>
    </row>
    <row r="128" spans="6:9" hidden="1">
      <c r="F128" s="61">
        <v>29</v>
      </c>
      <c r="G128" s="91">
        <f t="shared" ca="1" si="1347"/>
        <v>0</v>
      </c>
      <c r="H128" s="112" t="str">
        <f t="shared" si="1344"/>
        <v>$RW$79</v>
      </c>
      <c r="I128" s="112">
        <f t="shared" si="1346"/>
        <v>491</v>
      </c>
    </row>
    <row r="129" spans="6:9" hidden="1">
      <c r="F129" s="61">
        <v>30</v>
      </c>
      <c r="G129" s="91">
        <f t="shared" ca="1" si="1347"/>
        <v>0</v>
      </c>
      <c r="H129" s="112" t="str">
        <f t="shared" si="1344"/>
        <v>$SN$79</v>
      </c>
      <c r="I129" s="112">
        <f t="shared" si="1346"/>
        <v>508</v>
      </c>
    </row>
    <row r="130" spans="6:9" hidden="1"/>
    <row r="131" spans="6:9" hidden="1"/>
    <row r="132" spans="6:9" hidden="1"/>
    <row r="133" spans="6:9" hidden="1"/>
  </sheetData>
  <sheetProtection algorithmName="SHA-512" hashValue="BT7Tmsz2NIqVtaxx2DVhEqgHEIohvdFoUPrUd07rwz6PG1JH71hR3e7DVVGy8+bRn3DQnaRnEdChnSlSPLJBSQ==" saltValue="9XRmyoHqZusB8bNQqj4vKg==" spinCount="100000" sheet="1" objects="1" scenarios="1"/>
  <mergeCells count="1051">
    <mergeCell ref="LK35:LK41"/>
    <mergeCell ref="LF42:LJ42"/>
    <mergeCell ref="LF44:LJ44"/>
    <mergeCell ref="LK45:LK47"/>
    <mergeCell ref="LF48:LJ48"/>
    <mergeCell ref="IP48:IT48"/>
    <mergeCell ref="JL15:JL26"/>
    <mergeCell ref="JG27:JK27"/>
    <mergeCell ref="JL28:JL33"/>
    <mergeCell ref="JG34:JK34"/>
    <mergeCell ref="JL35:JL41"/>
    <mergeCell ref="JG42:JK42"/>
    <mergeCell ref="JG44:JK44"/>
    <mergeCell ref="JL45:JL47"/>
    <mergeCell ref="JG48:JK48"/>
    <mergeCell ref="HM45:HM47"/>
    <mergeCell ref="HH48:HL48"/>
    <mergeCell ref="HY48:IC48"/>
    <mergeCell ref="GE28:GE33"/>
    <mergeCell ref="FZ34:GD34"/>
    <mergeCell ref="GE35:GE41"/>
    <mergeCell ref="FZ42:GD42"/>
    <mergeCell ref="FZ44:GD44"/>
    <mergeCell ref="CG28:CG30"/>
    <mergeCell ref="AC14:AG14"/>
    <mergeCell ref="AT14:AX14"/>
    <mergeCell ref="BK14:BO14"/>
    <mergeCell ref="ER48:EV48"/>
    <mergeCell ref="GE45:GE47"/>
    <mergeCell ref="FZ48:GD48"/>
    <mergeCell ref="CX15:CX26"/>
    <mergeCell ref="AY35:AY41"/>
    <mergeCell ref="AT42:AX42"/>
    <mergeCell ref="AT44:AX44"/>
    <mergeCell ref="AY45:AY47"/>
    <mergeCell ref="AT48:AX48"/>
    <mergeCell ref="CS27:CW27"/>
    <mergeCell ref="AH15:AH26"/>
    <mergeCell ref="AC27:AG27"/>
    <mergeCell ref="AH28:AH33"/>
    <mergeCell ref="AC34:AG34"/>
    <mergeCell ref="AH35:AH41"/>
    <mergeCell ref="AC42:AG42"/>
    <mergeCell ref="JF51:JI51"/>
    <mergeCell ref="HX51:IA51"/>
    <mergeCell ref="OL50:OO50"/>
    <mergeCell ref="PC50:PF50"/>
    <mergeCell ref="PT50:PW50"/>
    <mergeCell ref="OL51:OO51"/>
    <mergeCell ref="PC51:PF51"/>
    <mergeCell ref="PT51:PW51"/>
    <mergeCell ref="BP15:BP26"/>
    <mergeCell ref="BK27:BO27"/>
    <mergeCell ref="BP28:BP33"/>
    <mergeCell ref="BK34:BO34"/>
    <mergeCell ref="BP35:BP41"/>
    <mergeCell ref="BK42:BO42"/>
    <mergeCell ref="BK44:BO44"/>
    <mergeCell ref="BP45:BP47"/>
    <mergeCell ref="BK48:BO48"/>
    <mergeCell ref="CX28:CX33"/>
    <mergeCell ref="CS34:CW34"/>
    <mergeCell ref="HX50:IA50"/>
    <mergeCell ref="HY34:IC34"/>
    <mergeCell ref="ID35:ID41"/>
    <mergeCell ref="HY42:IC42"/>
    <mergeCell ref="HY44:IC44"/>
    <mergeCell ref="ID45:ID47"/>
    <mergeCell ref="CX35:CX41"/>
    <mergeCell ref="CS42:CW42"/>
    <mergeCell ref="CS44:CW44"/>
    <mergeCell ref="CX45:CX47"/>
    <mergeCell ref="CS48:CW48"/>
    <mergeCell ref="GE15:GE26"/>
    <mergeCell ref="FZ27:GD27"/>
    <mergeCell ref="SG60:SG65"/>
    <mergeCell ref="QK54:QN54"/>
    <mergeCell ref="QK57:QP57"/>
    <mergeCell ref="PT58:PY58"/>
    <mergeCell ref="OT60:OT65"/>
    <mergeCell ref="OV60:OV65"/>
    <mergeCell ref="OX60:OX65"/>
    <mergeCell ref="OZ60:OZ65"/>
    <mergeCell ref="PK60:PK65"/>
    <mergeCell ref="PM60:PM65"/>
    <mergeCell ref="SW53:SW54"/>
    <mergeCell ref="SX53:SX54"/>
    <mergeCell ref="SJ54:SM54"/>
    <mergeCell ref="SJ57:SO57"/>
    <mergeCell ref="SJ58:SO58"/>
    <mergeCell ref="SR60:SR65"/>
    <mergeCell ref="ST60:ST65"/>
    <mergeCell ref="SV60:SV65"/>
    <mergeCell ref="SX60:SX65"/>
    <mergeCell ref="PO60:PO65"/>
    <mergeCell ref="PQ60:PQ65"/>
    <mergeCell ref="PP53:PP54"/>
    <mergeCell ref="PQ53:PQ54"/>
    <mergeCell ref="PT53:PW53"/>
    <mergeCell ref="PT54:PW54"/>
    <mergeCell ref="PT57:PY57"/>
    <mergeCell ref="SQ4:SQ9"/>
    <mergeCell ref="SR4:SR9"/>
    <mergeCell ref="SS4:SS9"/>
    <mergeCell ref="ST4:ST9"/>
    <mergeCell ref="SU4:SU9"/>
    <mergeCell ref="SV4:SV9"/>
    <mergeCell ref="SW4:SW9"/>
    <mergeCell ref="SX4:SX9"/>
    <mergeCell ref="SL5:SP7"/>
    <mergeCell ref="SL8:SL9"/>
    <mergeCell ref="SM8:SP9"/>
    <mergeCell ref="SJ2:SJ3"/>
    <mergeCell ref="SK2:SK3"/>
    <mergeCell ref="SL2:SO3"/>
    <mergeCell ref="SJ4:SK9"/>
    <mergeCell ref="SL4:SP4"/>
    <mergeCell ref="SJ50:SM50"/>
    <mergeCell ref="SJ51:SM51"/>
    <mergeCell ref="SJ52:SM52"/>
    <mergeCell ref="SJ53:SM53"/>
    <mergeCell ref="SG4:SG9"/>
    <mergeCell ref="QS60:QS65"/>
    <mergeCell ref="QU60:QU65"/>
    <mergeCell ref="QW60:QW65"/>
    <mergeCell ref="QY60:QY65"/>
    <mergeCell ref="RJ60:RJ65"/>
    <mergeCell ref="RL60:RL65"/>
    <mergeCell ref="RN60:RN65"/>
    <mergeCell ref="RP60:RP65"/>
    <mergeCell ref="SA60:SA65"/>
    <mergeCell ref="SF53:SF54"/>
    <mergeCell ref="SG53:SG54"/>
    <mergeCell ref="RB54:RE54"/>
    <mergeCell ref="RS54:RV54"/>
    <mergeCell ref="RB57:RG57"/>
    <mergeCell ref="RS57:RX57"/>
    <mergeCell ref="RS58:RX58"/>
    <mergeCell ref="RS50:RV50"/>
    <mergeCell ref="RS51:RV51"/>
    <mergeCell ref="RS52:RV52"/>
    <mergeCell ref="RO53:RO54"/>
    <mergeCell ref="RP53:RP54"/>
    <mergeCell ref="RS53:RV53"/>
    <mergeCell ref="RZ4:RZ9"/>
    <mergeCell ref="SA4:SA9"/>
    <mergeCell ref="SB4:SB9"/>
    <mergeCell ref="SC4:SC9"/>
    <mergeCell ref="SD4:SD9"/>
    <mergeCell ref="SE4:SE9"/>
    <mergeCell ref="RS2:RS3"/>
    <mergeCell ref="RT2:RT3"/>
    <mergeCell ref="RU2:RX3"/>
    <mergeCell ref="RD4:RH4"/>
    <mergeCell ref="RI4:RI9"/>
    <mergeCell ref="RJ4:RJ9"/>
    <mergeCell ref="RK4:RK9"/>
    <mergeCell ref="RL4:RL9"/>
    <mergeCell ref="RM4:RM9"/>
    <mergeCell ref="RN4:RN9"/>
    <mergeCell ref="RO4:RO9"/>
    <mergeCell ref="RP4:RP9"/>
    <mergeCell ref="RD5:RH7"/>
    <mergeCell ref="RU5:RY7"/>
    <mergeCell ref="RD8:RD9"/>
    <mergeCell ref="RE8:RH9"/>
    <mergeCell ref="RU8:RU9"/>
    <mergeCell ref="RV8:RY9"/>
    <mergeCell ref="RS4:RT9"/>
    <mergeCell ref="RU4:RY4"/>
    <mergeCell ref="SF4:SF9"/>
    <mergeCell ref="QB60:QB65"/>
    <mergeCell ref="QD60:QD65"/>
    <mergeCell ref="QF60:QF65"/>
    <mergeCell ref="QH60:QH65"/>
    <mergeCell ref="QK58:QP58"/>
    <mergeCell ref="RB58:RG58"/>
    <mergeCell ref="QH4:QH9"/>
    <mergeCell ref="QM5:QQ7"/>
    <mergeCell ref="QM8:QM9"/>
    <mergeCell ref="QN8:QQ9"/>
    <mergeCell ref="QY4:QY9"/>
    <mergeCell ref="RB4:RC9"/>
    <mergeCell ref="QW4:QW9"/>
    <mergeCell ref="QX4:QX9"/>
    <mergeCell ref="QK50:QN50"/>
    <mergeCell ref="SC60:SC65"/>
    <mergeCell ref="SE60:SE65"/>
    <mergeCell ref="RB52:RE52"/>
    <mergeCell ref="QG53:QG54"/>
    <mergeCell ref="QH53:QH54"/>
    <mergeCell ref="OL2:OL3"/>
    <mergeCell ref="OM2:OM3"/>
    <mergeCell ref="ON2:OQ3"/>
    <mergeCell ref="PC2:PC3"/>
    <mergeCell ref="PD2:PD3"/>
    <mergeCell ref="OU4:OU9"/>
    <mergeCell ref="OV4:OV9"/>
    <mergeCell ref="OW4:OW9"/>
    <mergeCell ref="PE2:PH3"/>
    <mergeCell ref="QK2:QK3"/>
    <mergeCell ref="QL2:QL3"/>
    <mergeCell ref="QM2:QP3"/>
    <mergeCell ref="RB2:RB3"/>
    <mergeCell ref="RC2:RC3"/>
    <mergeCell ref="QK53:QN53"/>
    <mergeCell ref="QX53:QX54"/>
    <mergeCell ref="QY53:QY54"/>
    <mergeCell ref="RB53:RE53"/>
    <mergeCell ref="QK4:QL9"/>
    <mergeCell ref="QM4:QQ4"/>
    <mergeCell ref="QR4:QR9"/>
    <mergeCell ref="QS4:QS9"/>
    <mergeCell ref="QT4:QT9"/>
    <mergeCell ref="QU4:QU9"/>
    <mergeCell ref="QV4:QV9"/>
    <mergeCell ref="RD2:RG3"/>
    <mergeCell ref="RB50:RE50"/>
    <mergeCell ref="QK52:QN52"/>
    <mergeCell ref="RB51:RE51"/>
    <mergeCell ref="QK51:QN51"/>
    <mergeCell ref="PT2:PT3"/>
    <mergeCell ref="PU2:PU3"/>
    <mergeCell ref="PV2:PY3"/>
    <mergeCell ref="PE4:PI4"/>
    <mergeCell ref="PJ4:PJ9"/>
    <mergeCell ref="PK4:PK9"/>
    <mergeCell ref="PL4:PL9"/>
    <mergeCell ref="PM4:PM9"/>
    <mergeCell ref="PN4:PN9"/>
    <mergeCell ref="PO4:PO9"/>
    <mergeCell ref="PP4:PP9"/>
    <mergeCell ref="PQ4:PQ9"/>
    <mergeCell ref="PE5:PI7"/>
    <mergeCell ref="PV5:PZ7"/>
    <mergeCell ref="PE8:PE9"/>
    <mergeCell ref="PF8:PI9"/>
    <mergeCell ref="PV8:PV9"/>
    <mergeCell ref="PW8:PZ9"/>
    <mergeCell ref="PT4:PU9"/>
    <mergeCell ref="PV4:PZ4"/>
    <mergeCell ref="QA4:QA9"/>
    <mergeCell ref="QB4:QB9"/>
    <mergeCell ref="QC4:QC9"/>
    <mergeCell ref="QD4:QD9"/>
    <mergeCell ref="QE4:QE9"/>
    <mergeCell ref="QF4:QF9"/>
    <mergeCell ref="QG4:QG9"/>
    <mergeCell ref="OC60:OC65"/>
    <mergeCell ref="OE60:OE65"/>
    <mergeCell ref="OG60:OG65"/>
    <mergeCell ref="OI60:OI65"/>
    <mergeCell ref="OL58:OQ58"/>
    <mergeCell ref="PC58:PH58"/>
    <mergeCell ref="OI4:OI9"/>
    <mergeCell ref="OG4:OG9"/>
    <mergeCell ref="OH4:OH9"/>
    <mergeCell ref="ON5:OR7"/>
    <mergeCell ref="ON8:ON9"/>
    <mergeCell ref="OO8:OR9"/>
    <mergeCell ref="OZ4:OZ9"/>
    <mergeCell ref="PC4:PD9"/>
    <mergeCell ref="OX4:OX9"/>
    <mergeCell ref="OY4:OY9"/>
    <mergeCell ref="PT52:PW52"/>
    <mergeCell ref="OL53:OO53"/>
    <mergeCell ref="OY53:OY54"/>
    <mergeCell ref="OZ53:OZ54"/>
    <mergeCell ref="PC53:PF53"/>
    <mergeCell ref="OL4:OM9"/>
    <mergeCell ref="ON4:OR4"/>
    <mergeCell ref="OS4:OS9"/>
    <mergeCell ref="OT4:OT9"/>
    <mergeCell ref="OL52:OO52"/>
    <mergeCell ref="PC52:PF52"/>
    <mergeCell ref="NU58:NZ58"/>
    <mergeCell ref="MU60:MU65"/>
    <mergeCell ref="MW60:MW65"/>
    <mergeCell ref="MY60:MY65"/>
    <mergeCell ref="NA60:NA65"/>
    <mergeCell ref="NL60:NL65"/>
    <mergeCell ref="NN60:NN65"/>
    <mergeCell ref="NP60:NP65"/>
    <mergeCell ref="NR60:NR65"/>
    <mergeCell ref="NU53:NX53"/>
    <mergeCell ref="OH53:OH54"/>
    <mergeCell ref="OI53:OI54"/>
    <mergeCell ref="OB4:OB9"/>
    <mergeCell ref="OC4:OC9"/>
    <mergeCell ref="OD4:OD9"/>
    <mergeCell ref="OE4:OE9"/>
    <mergeCell ref="OF4:OF9"/>
    <mergeCell ref="MW4:MW9"/>
    <mergeCell ref="MX4:MX9"/>
    <mergeCell ref="OL54:OO54"/>
    <mergeCell ref="PC54:PF54"/>
    <mergeCell ref="OL57:OQ57"/>
    <mergeCell ref="PC57:PH57"/>
    <mergeCell ref="MM54:MP54"/>
    <mergeCell ref="ND54:NG54"/>
    <mergeCell ref="NU54:NX54"/>
    <mergeCell ref="MM57:MR57"/>
    <mergeCell ref="ND57:NI57"/>
    <mergeCell ref="NU57:NZ57"/>
    <mergeCell ref="NU2:NU3"/>
    <mergeCell ref="NV2:NV3"/>
    <mergeCell ref="NW2:NZ3"/>
    <mergeCell ref="NF4:NJ4"/>
    <mergeCell ref="NK4:NK9"/>
    <mergeCell ref="NL4:NL9"/>
    <mergeCell ref="NM4:NM9"/>
    <mergeCell ref="NN4:NN9"/>
    <mergeCell ref="NO4:NO9"/>
    <mergeCell ref="NP4:NP9"/>
    <mergeCell ref="NQ4:NQ9"/>
    <mergeCell ref="NR4:NR9"/>
    <mergeCell ref="NF5:NJ7"/>
    <mergeCell ref="NW5:OA7"/>
    <mergeCell ref="NF8:NF9"/>
    <mergeCell ref="NG8:NJ9"/>
    <mergeCell ref="NW8:NW9"/>
    <mergeCell ref="NX8:OA9"/>
    <mergeCell ref="NU4:NV9"/>
    <mergeCell ref="NW4:OA4"/>
    <mergeCell ref="ND2:ND3"/>
    <mergeCell ref="NE2:NE3"/>
    <mergeCell ref="NF2:NI3"/>
    <mergeCell ref="MP8:MS9"/>
    <mergeCell ref="NA4:NA9"/>
    <mergeCell ref="ND4:NE9"/>
    <mergeCell ref="MF60:MF65"/>
    <mergeCell ref="MH60:MH65"/>
    <mergeCell ref="MJ60:MJ65"/>
    <mergeCell ref="MM58:MR58"/>
    <mergeCell ref="ND58:NI58"/>
    <mergeCell ref="MH4:MH9"/>
    <mergeCell ref="MI4:MI9"/>
    <mergeCell ref="MJ4:MJ9"/>
    <mergeCell ref="MM50:MP50"/>
    <mergeCell ref="ND50:NG50"/>
    <mergeCell ref="NU50:NX50"/>
    <mergeCell ref="MM51:MP51"/>
    <mergeCell ref="ND51:NG51"/>
    <mergeCell ref="NU51:NX51"/>
    <mergeCell ref="MM52:MP52"/>
    <mergeCell ref="ND52:NG52"/>
    <mergeCell ref="NU52:NX52"/>
    <mergeCell ref="NQ53:NQ54"/>
    <mergeCell ref="NR53:NR54"/>
    <mergeCell ref="MM53:MP53"/>
    <mergeCell ref="MZ53:MZ54"/>
    <mergeCell ref="NA53:NA54"/>
    <mergeCell ref="ND53:NG53"/>
    <mergeCell ref="MM4:MN9"/>
    <mergeCell ref="MO4:MS4"/>
    <mergeCell ref="MT4:MT9"/>
    <mergeCell ref="MU4:MU9"/>
    <mergeCell ref="MV4:MV9"/>
    <mergeCell ref="MY4:MY9"/>
    <mergeCell ref="MZ4:MZ9"/>
    <mergeCell ref="MO5:MS7"/>
    <mergeCell ref="MO8:MO9"/>
    <mergeCell ref="KX60:KX65"/>
    <mergeCell ref="KZ60:KZ65"/>
    <mergeCell ref="LB60:LB65"/>
    <mergeCell ref="LO60:LO65"/>
    <mergeCell ref="LQ60:LQ65"/>
    <mergeCell ref="LS60:LS65"/>
    <mergeCell ref="MM2:MM3"/>
    <mergeCell ref="MN2:MN3"/>
    <mergeCell ref="MO2:MR3"/>
    <mergeCell ref="ME4:ME9"/>
    <mergeCell ref="MF4:MF9"/>
    <mergeCell ref="MG4:MG9"/>
    <mergeCell ref="MB15:MB26"/>
    <mergeCell ref="LW27:MA27"/>
    <mergeCell ref="MB28:MB33"/>
    <mergeCell ref="LW34:MA34"/>
    <mergeCell ref="MB35:MB41"/>
    <mergeCell ref="LW42:MA42"/>
    <mergeCell ref="LW44:MA44"/>
    <mergeCell ref="MB45:MB47"/>
    <mergeCell ref="LW48:MA48"/>
    <mergeCell ref="MI53:MI54"/>
    <mergeCell ref="MJ53:MJ54"/>
    <mergeCell ref="LE2:LE3"/>
    <mergeCell ref="LF2:LF3"/>
    <mergeCell ref="LG2:LJ3"/>
    <mergeCell ref="LV2:LV3"/>
    <mergeCell ref="LW2:LW3"/>
    <mergeCell ref="LX2:MA3"/>
    <mergeCell ref="LE4:LF9"/>
    <mergeCell ref="LG4:LK4"/>
    <mergeCell ref="LL4:LL9"/>
    <mergeCell ref="KX4:KX9"/>
    <mergeCell ref="KY4:KY9"/>
    <mergeCell ref="KZ4:KZ9"/>
    <mergeCell ref="LA4:LA9"/>
    <mergeCell ref="KN54:KQ54"/>
    <mergeCell ref="LE54:LH54"/>
    <mergeCell ref="LV54:LY54"/>
    <mergeCell ref="KN57:KS57"/>
    <mergeCell ref="LE57:LJ57"/>
    <mergeCell ref="LV57:MA57"/>
    <mergeCell ref="KN58:KS58"/>
    <mergeCell ref="LE58:LJ58"/>
    <mergeCell ref="LV58:MA58"/>
    <mergeCell ref="LE50:LH50"/>
    <mergeCell ref="LV50:LY50"/>
    <mergeCell ref="KN51:KQ51"/>
    <mergeCell ref="LE51:LH51"/>
    <mergeCell ref="LV51:LY51"/>
    <mergeCell ref="KN52:KQ52"/>
    <mergeCell ref="LE52:LH52"/>
    <mergeCell ref="LV52:LY52"/>
    <mergeCell ref="KN53:KQ53"/>
    <mergeCell ref="LA53:LA54"/>
    <mergeCell ref="LB53:LB54"/>
    <mergeCell ref="LE53:LH53"/>
    <mergeCell ref="LR53:LR54"/>
    <mergeCell ref="LS53:LS54"/>
    <mergeCell ref="LV53:LY53"/>
    <mergeCell ref="LK15:LK26"/>
    <mergeCell ref="LF27:LJ27"/>
    <mergeCell ref="LK28:LK33"/>
    <mergeCell ref="LF34:LJ34"/>
    <mergeCell ref="MC4:MC9"/>
    <mergeCell ref="MD4:MD9"/>
    <mergeCell ref="LS4:LS9"/>
    <mergeCell ref="LV4:LW9"/>
    <mergeCell ref="LX4:MB4"/>
    <mergeCell ref="LB4:LB9"/>
    <mergeCell ref="KN2:KN3"/>
    <mergeCell ref="KO2:KO3"/>
    <mergeCell ref="KP2:KS3"/>
    <mergeCell ref="KD4:KD9"/>
    <mergeCell ref="KE4:KE9"/>
    <mergeCell ref="KF4:KF9"/>
    <mergeCell ref="KG4:KG9"/>
    <mergeCell ref="KH4:KH9"/>
    <mergeCell ref="KI4:KI9"/>
    <mergeCell ref="KJ4:KJ9"/>
    <mergeCell ref="KK4:KK9"/>
    <mergeCell ref="LM4:LM9"/>
    <mergeCell ref="LN4:LN9"/>
    <mergeCell ref="LO4:LO9"/>
    <mergeCell ref="LP4:LP9"/>
    <mergeCell ref="LQ4:LQ9"/>
    <mergeCell ref="LG5:LK7"/>
    <mergeCell ref="LX5:MB7"/>
    <mergeCell ref="LG8:LG9"/>
    <mergeCell ref="LH8:LK9"/>
    <mergeCell ref="LX8:LX9"/>
    <mergeCell ref="LY8:MB9"/>
    <mergeCell ref="LR4:LR9"/>
    <mergeCell ref="KU4:KU9"/>
    <mergeCell ref="KV4:KV9"/>
    <mergeCell ref="KW4:KW9"/>
    <mergeCell ref="JZ8:KC9"/>
    <mergeCell ref="KN4:KO9"/>
    <mergeCell ref="KP4:KT4"/>
    <mergeCell ref="KP5:KT7"/>
    <mergeCell ref="KP8:KP9"/>
    <mergeCell ref="KQ8:KT9"/>
    <mergeCell ref="KI60:KI65"/>
    <mergeCell ref="KK60:KK65"/>
    <mergeCell ref="KJ53:KJ54"/>
    <mergeCell ref="KK53:KK54"/>
    <mergeCell ref="JW54:JZ54"/>
    <mergeCell ref="KN50:KQ50"/>
    <mergeCell ref="KC15:KC26"/>
    <mergeCell ref="JX27:KB27"/>
    <mergeCell ref="KC28:KC33"/>
    <mergeCell ref="JX34:KB34"/>
    <mergeCell ref="KC35:KC41"/>
    <mergeCell ref="JX42:KB42"/>
    <mergeCell ref="JX44:KB44"/>
    <mergeCell ref="KC45:KC47"/>
    <mergeCell ref="JX48:KB48"/>
    <mergeCell ref="KT15:KT26"/>
    <mergeCell ref="KO27:KS27"/>
    <mergeCell ref="KT28:KT33"/>
    <mergeCell ref="KO34:KS34"/>
    <mergeCell ref="KT35:KT41"/>
    <mergeCell ref="KO42:KS42"/>
    <mergeCell ref="KO44:KS44"/>
    <mergeCell ref="KT45:KT47"/>
    <mergeCell ref="KO48:KS48"/>
    <mergeCell ref="JA60:JA65"/>
    <mergeCell ref="JC60:JC65"/>
    <mergeCell ref="JP60:JP65"/>
    <mergeCell ref="JR60:JR65"/>
    <mergeCell ref="JT60:JT65"/>
    <mergeCell ref="KG60:KG65"/>
    <mergeCell ref="HQ60:HQ65"/>
    <mergeCell ref="HS60:HS65"/>
    <mergeCell ref="HU60:HU65"/>
    <mergeCell ref="IH60:IH65"/>
    <mergeCell ref="IJ60:IJ65"/>
    <mergeCell ref="IL60:IL65"/>
    <mergeCell ref="FV60:FV65"/>
    <mergeCell ref="GI60:GI65"/>
    <mergeCell ref="GK60:GK65"/>
    <mergeCell ref="GM60:GM65"/>
    <mergeCell ref="GZ60:GZ65"/>
    <mergeCell ref="HB60:HB65"/>
    <mergeCell ref="HD60:HD65"/>
    <mergeCell ref="FC60:FC65"/>
    <mergeCell ref="FE60:FE65"/>
    <mergeCell ref="FR60:FR65"/>
    <mergeCell ref="FT60:FT65"/>
    <mergeCell ref="DD60:DD65"/>
    <mergeCell ref="DF60:DF65"/>
    <mergeCell ref="DS60:DS65"/>
    <mergeCell ref="DU60:DU65"/>
    <mergeCell ref="DW60:DW65"/>
    <mergeCell ref="EJ60:EJ65"/>
    <mergeCell ref="BT60:BT65"/>
    <mergeCell ref="BV60:BV65"/>
    <mergeCell ref="BX60:BX65"/>
    <mergeCell ref="CK61:CK66"/>
    <mergeCell ref="CM61:CM66"/>
    <mergeCell ref="CO61:CO66"/>
    <mergeCell ref="IY60:IY65"/>
    <mergeCell ref="JF50:JI50"/>
    <mergeCell ref="JY8:JY9"/>
    <mergeCell ref="JF57:JK57"/>
    <mergeCell ref="JF58:JK58"/>
    <mergeCell ref="JW57:KB57"/>
    <mergeCell ref="JW58:KB58"/>
    <mergeCell ref="U60:U65"/>
    <mergeCell ref="W60:W65"/>
    <mergeCell ref="Y60:Y65"/>
    <mergeCell ref="AL60:AL65"/>
    <mergeCell ref="AN60:AN65"/>
    <mergeCell ref="AP60:AP65"/>
    <mergeCell ref="BC60:BC65"/>
    <mergeCell ref="BE60:BE65"/>
    <mergeCell ref="BG60:BG65"/>
    <mergeCell ref="BJ58:BO58"/>
    <mergeCell ref="CA58:CF58"/>
    <mergeCell ref="BJ57:BO57"/>
    <mergeCell ref="DZ58:EE58"/>
    <mergeCell ref="DZ57:EE57"/>
    <mergeCell ref="FY58:GD58"/>
    <mergeCell ref="FY57:GD57"/>
    <mergeCell ref="FH58:FM58"/>
    <mergeCell ref="FH57:FM57"/>
    <mergeCell ref="DB60:DB65"/>
    <mergeCell ref="AB58:AG58"/>
    <mergeCell ref="AB57:AG57"/>
    <mergeCell ref="AS58:AX58"/>
    <mergeCell ref="AS57:AX57"/>
    <mergeCell ref="EL60:EL65"/>
    <mergeCell ref="EN60:EN65"/>
    <mergeCell ref="FA60:FA65"/>
    <mergeCell ref="ID15:ID26"/>
    <mergeCell ref="HY27:IC27"/>
    <mergeCell ref="ID28:ID33"/>
    <mergeCell ref="JF52:JI52"/>
    <mergeCell ref="JF53:JI53"/>
    <mergeCell ref="JS53:JS54"/>
    <mergeCell ref="JT53:JT54"/>
    <mergeCell ref="JF54:JI54"/>
    <mergeCell ref="JW2:JW3"/>
    <mergeCell ref="JX2:JX3"/>
    <mergeCell ref="JY2:KB3"/>
    <mergeCell ref="JW4:JX9"/>
    <mergeCell ref="JY4:KC4"/>
    <mergeCell ref="JW50:JZ50"/>
    <mergeCell ref="JW51:JZ51"/>
    <mergeCell ref="JW52:JZ52"/>
    <mergeCell ref="JW53:JZ53"/>
    <mergeCell ref="JM4:JM9"/>
    <mergeCell ref="JN4:JN9"/>
    <mergeCell ref="JO4:JO9"/>
    <mergeCell ref="JP4:JP9"/>
    <mergeCell ref="JQ4:JQ9"/>
    <mergeCell ref="JR4:JR9"/>
    <mergeCell ref="JS4:JS9"/>
    <mergeCell ref="JT4:JT9"/>
    <mergeCell ref="JH5:JL7"/>
    <mergeCell ref="JY5:KC7"/>
    <mergeCell ref="JH8:JH9"/>
    <mergeCell ref="JF2:JF3"/>
    <mergeCell ref="JG2:JG3"/>
    <mergeCell ref="JH2:JK3"/>
    <mergeCell ref="JF4:JG9"/>
    <mergeCell ref="GG4:GG9"/>
    <mergeCell ref="JI8:JL9"/>
    <mergeCell ref="GK4:GK9"/>
    <mergeCell ref="GL4:GL9"/>
    <mergeCell ref="GM4:GM9"/>
    <mergeCell ref="HC4:HC9"/>
    <mergeCell ref="HI4:HM4"/>
    <mergeCell ref="GP4:GQ9"/>
    <mergeCell ref="IE4:IE9"/>
    <mergeCell ref="IF4:IF9"/>
    <mergeCell ref="IG4:IG9"/>
    <mergeCell ref="IH4:IH9"/>
    <mergeCell ref="II4:II9"/>
    <mergeCell ref="HQ4:HQ9"/>
    <mergeCell ref="HR4:HR9"/>
    <mergeCell ref="HS4:HS9"/>
    <mergeCell ref="HT4:HT9"/>
    <mergeCell ref="HX4:HY9"/>
    <mergeCell ref="HZ4:ID4"/>
    <mergeCell ref="HZ5:ID7"/>
    <mergeCell ref="HZ8:HZ9"/>
    <mergeCell ref="IA8:ID9"/>
    <mergeCell ref="JH4:JL4"/>
    <mergeCell ref="DJ34:DN34"/>
    <mergeCell ref="DO35:DO41"/>
    <mergeCell ref="DJ42:DN42"/>
    <mergeCell ref="DJ44:DN44"/>
    <mergeCell ref="DO45:DO47"/>
    <mergeCell ref="DJ48:DN48"/>
    <mergeCell ref="EF15:EF26"/>
    <mergeCell ref="EA27:EE27"/>
    <mergeCell ref="EF28:EF33"/>
    <mergeCell ref="EA34:EE34"/>
    <mergeCell ref="EF35:EF41"/>
    <mergeCell ref="EA42:EE42"/>
    <mergeCell ref="EA48:EE48"/>
    <mergeCell ref="HP4:HP9"/>
    <mergeCell ref="HJ8:HM9"/>
    <mergeCell ref="GR4:GV4"/>
    <mergeCell ref="GR5:GV7"/>
    <mergeCell ref="GR8:GR9"/>
    <mergeCell ref="GS8:GV9"/>
    <mergeCell ref="GQ44:GU44"/>
    <mergeCell ref="GQ48:GU48"/>
    <mergeCell ref="DS4:DS9"/>
    <mergeCell ref="DT4:DT9"/>
    <mergeCell ref="EI4:EI9"/>
    <mergeCell ref="EJ4:EJ9"/>
    <mergeCell ref="EK4:EK9"/>
    <mergeCell ref="EL4:EL9"/>
    <mergeCell ref="EM4:EM9"/>
    <mergeCell ref="EN4:EN9"/>
    <mergeCell ref="ES5:EW7"/>
    <mergeCell ref="FJ8:FJ9"/>
    <mergeCell ref="FK8:FN9"/>
    <mergeCell ref="BU4:BU9"/>
    <mergeCell ref="BV4:BV9"/>
    <mergeCell ref="FA4:FA9"/>
    <mergeCell ref="DU4:DU9"/>
    <mergeCell ref="DV4:DV9"/>
    <mergeCell ref="DW4:DW9"/>
    <mergeCell ref="CR4:CS9"/>
    <mergeCell ref="CU8:CX9"/>
    <mergeCell ref="DA4:DA9"/>
    <mergeCell ref="DB4:DB9"/>
    <mergeCell ref="DC4:DC9"/>
    <mergeCell ref="DD4:DD9"/>
    <mergeCell ref="DE4:DE9"/>
    <mergeCell ref="DF4:DF9"/>
    <mergeCell ref="DP4:DP9"/>
    <mergeCell ref="DI4:DJ9"/>
    <mergeCell ref="DK4:DO4"/>
    <mergeCell ref="DK5:DO7"/>
    <mergeCell ref="DK8:DK9"/>
    <mergeCell ref="DL8:DO9"/>
    <mergeCell ref="EQ4:ER9"/>
    <mergeCell ref="ES4:EW4"/>
    <mergeCell ref="EG4:EG9"/>
    <mergeCell ref="EH4:EH9"/>
    <mergeCell ref="EB8:EB9"/>
    <mergeCell ref="EC8:EF9"/>
    <mergeCell ref="DZ4:EA9"/>
    <mergeCell ref="EB4:EF4"/>
    <mergeCell ref="EB5:EF7"/>
    <mergeCell ref="CH4:CH9"/>
    <mergeCell ref="C42:G42"/>
    <mergeCell ref="K4:L9"/>
    <mergeCell ref="B4:C9"/>
    <mergeCell ref="D4:H4"/>
    <mergeCell ref="AB54:AE54"/>
    <mergeCell ref="D5:H7"/>
    <mergeCell ref="D8:D9"/>
    <mergeCell ref="E8:H9"/>
    <mergeCell ref="M4:Q4"/>
    <mergeCell ref="M5:Q7"/>
    <mergeCell ref="M8:M9"/>
    <mergeCell ref="N8:Q9"/>
    <mergeCell ref="K58:P58"/>
    <mergeCell ref="K54:N54"/>
    <mergeCell ref="B54:E54"/>
    <mergeCell ref="C14:G14"/>
    <mergeCell ref="C27:G27"/>
    <mergeCell ref="C34:G34"/>
    <mergeCell ref="C44:G44"/>
    <mergeCell ref="C48:G48"/>
    <mergeCell ref="H15:H26"/>
    <mergeCell ref="H28:H33"/>
    <mergeCell ref="H35:H41"/>
    <mergeCell ref="H45:H47"/>
    <mergeCell ref="R4:R9"/>
    <mergeCell ref="S4:S9"/>
    <mergeCell ref="T4:T9"/>
    <mergeCell ref="U4:U9"/>
    <mergeCell ref="V4:V9"/>
    <mergeCell ref="W4:W9"/>
    <mergeCell ref="X4:X9"/>
    <mergeCell ref="Y4:Y9"/>
    <mergeCell ref="L14:P14"/>
    <mergeCell ref="L27:P27"/>
    <mergeCell ref="L34:P34"/>
    <mergeCell ref="L42:P42"/>
    <mergeCell ref="L44:P44"/>
    <mergeCell ref="L48:P48"/>
    <mergeCell ref="Q15:Q26"/>
    <mergeCell ref="Q28:Q33"/>
    <mergeCell ref="Q35:Q41"/>
    <mergeCell ref="Q45:Q47"/>
    <mergeCell ref="AI4:AI9"/>
    <mergeCell ref="AU5:AY7"/>
    <mergeCell ref="BA4:BA9"/>
    <mergeCell ref="BB4:BB9"/>
    <mergeCell ref="BC4:BC9"/>
    <mergeCell ref="BD4:BD9"/>
    <mergeCell ref="BE4:BE9"/>
    <mergeCell ref="AC44:AG44"/>
    <mergeCell ref="AH45:AH47"/>
    <mergeCell ref="AC48:AG48"/>
    <mergeCell ref="AY15:AY26"/>
    <mergeCell ref="AT27:AX27"/>
    <mergeCell ref="AY28:AY33"/>
    <mergeCell ref="AT34:AX34"/>
    <mergeCell ref="BF4:BF9"/>
    <mergeCell ref="BG4:BG9"/>
    <mergeCell ref="BQ4:BQ9"/>
    <mergeCell ref="BR4:BR9"/>
    <mergeCell ref="AJ4:AJ9"/>
    <mergeCell ref="AK4:AK9"/>
    <mergeCell ref="AL4:AL9"/>
    <mergeCell ref="AM4:AM9"/>
    <mergeCell ref="AN4:AN9"/>
    <mergeCell ref="AO4:AO9"/>
    <mergeCell ref="AD4:AH4"/>
    <mergeCell ref="AD5:AH7"/>
    <mergeCell ref="AD8:AD9"/>
    <mergeCell ref="AE8:AH9"/>
    <mergeCell ref="CR52:CU52"/>
    <mergeCell ref="AP4:AP9"/>
    <mergeCell ref="AZ4:AZ9"/>
    <mergeCell ref="AU8:AU9"/>
    <mergeCell ref="AV8:AY9"/>
    <mergeCell ref="AS4:AT9"/>
    <mergeCell ref="CJ4:CJ9"/>
    <mergeCell ref="CK4:CK9"/>
    <mergeCell ref="CL4:CL9"/>
    <mergeCell ref="CM4:CM9"/>
    <mergeCell ref="CN4:CN9"/>
    <mergeCell ref="CA4:CB9"/>
    <mergeCell ref="CC4:CG4"/>
    <mergeCell ref="CC5:CG7"/>
    <mergeCell ref="CC8:CC9"/>
    <mergeCell ref="CD8:CG9"/>
    <mergeCell ref="BW4:BW9"/>
    <mergeCell ref="BX4:BX9"/>
    <mergeCell ref="BJ4:BK9"/>
    <mergeCell ref="BL4:BP4"/>
    <mergeCell ref="BL5:BP7"/>
    <mergeCell ref="BL8:BL9"/>
    <mergeCell ref="CT4:CX4"/>
    <mergeCell ref="CT5:CX7"/>
    <mergeCell ref="CT8:CT9"/>
    <mergeCell ref="FV53:FV54"/>
    <mergeCell ref="GL53:GL54"/>
    <mergeCell ref="GM53:GM54"/>
    <mergeCell ref="GP54:GS54"/>
    <mergeCell ref="CR54:CU54"/>
    <mergeCell ref="HX52:IA52"/>
    <mergeCell ref="IO52:IR52"/>
    <mergeCell ref="GW4:GW9"/>
    <mergeCell ref="GX4:GX9"/>
    <mergeCell ref="GY4:GY9"/>
    <mergeCell ref="GZ4:GZ9"/>
    <mergeCell ref="HA4:HA9"/>
    <mergeCell ref="HB4:HB9"/>
    <mergeCell ref="CO4:CO9"/>
    <mergeCell ref="DI52:DL52"/>
    <mergeCell ref="DZ52:EC52"/>
    <mergeCell ref="EQ52:ET52"/>
    <mergeCell ref="CR50:CU50"/>
    <mergeCell ref="CR51:CU51"/>
    <mergeCell ref="CY4:CY9"/>
    <mergeCell ref="CZ4:CZ9"/>
    <mergeCell ref="DQ4:DQ9"/>
    <mergeCell ref="DR4:DR9"/>
    <mergeCell ref="BS4:BS9"/>
    <mergeCell ref="BT4:BT9"/>
    <mergeCell ref="DZ51:EC51"/>
    <mergeCell ref="DI50:DL50"/>
    <mergeCell ref="DO15:DO26"/>
    <mergeCell ref="DJ27:DN27"/>
    <mergeCell ref="DO28:DO33"/>
    <mergeCell ref="AS2:AS3"/>
    <mergeCell ref="AT2:AT3"/>
    <mergeCell ref="AU2:AX3"/>
    <mergeCell ref="BJ2:BJ3"/>
    <mergeCell ref="K2:K3"/>
    <mergeCell ref="L2:L3"/>
    <mergeCell ref="M2:P3"/>
    <mergeCell ref="AB2:AB3"/>
    <mergeCell ref="AC2:AC3"/>
    <mergeCell ref="CR2:CR3"/>
    <mergeCell ref="CS2:CS3"/>
    <mergeCell ref="CT2:CW3"/>
    <mergeCell ref="DI2:DI3"/>
    <mergeCell ref="DJ2:DJ3"/>
    <mergeCell ref="BK2:BK3"/>
    <mergeCell ref="BL2:BO3"/>
    <mergeCell ref="CA2:CA3"/>
    <mergeCell ref="CB2:CB3"/>
    <mergeCell ref="CC2:CF3"/>
    <mergeCell ref="EA44:EE44"/>
    <mergeCell ref="CB14:CF14"/>
    <mergeCell ref="CB27:CF27"/>
    <mergeCell ref="CB34:CF34"/>
    <mergeCell ref="CB43:CF43"/>
    <mergeCell ref="CB45:CF45"/>
    <mergeCell ref="CI4:CI9"/>
    <mergeCell ref="BM8:BP9"/>
    <mergeCell ref="IP2:IP3"/>
    <mergeCell ref="IQ2:IT3"/>
    <mergeCell ref="GR2:GU3"/>
    <mergeCell ref="HG2:HG3"/>
    <mergeCell ref="HH2:HH3"/>
    <mergeCell ref="HI2:HL3"/>
    <mergeCell ref="HX2:HX3"/>
    <mergeCell ref="B61:C61"/>
    <mergeCell ref="K57:P57"/>
    <mergeCell ref="F57:G57"/>
    <mergeCell ref="HY2:HY3"/>
    <mergeCell ref="FY2:FY3"/>
    <mergeCell ref="FZ2:FZ3"/>
    <mergeCell ref="GA2:GD3"/>
    <mergeCell ref="GP2:GP3"/>
    <mergeCell ref="GQ2:GQ3"/>
    <mergeCell ref="ER2:ER3"/>
    <mergeCell ref="ES2:EV3"/>
    <mergeCell ref="FH2:FH3"/>
    <mergeCell ref="FI2:FI3"/>
    <mergeCell ref="FJ2:FM3"/>
    <mergeCell ref="DK2:DN3"/>
    <mergeCell ref="DZ2:DZ3"/>
    <mergeCell ref="EA2:EA3"/>
    <mergeCell ref="EB2:EE3"/>
    <mergeCell ref="EQ2:EQ3"/>
    <mergeCell ref="AB4:AC9"/>
    <mergeCell ref="AS54:AV54"/>
    <mergeCell ref="AU4:AY4"/>
    <mergeCell ref="AD2:AG3"/>
    <mergeCell ref="DI51:DL51"/>
    <mergeCell ref="DZ50:EC50"/>
    <mergeCell ref="EQ50:ET50"/>
    <mergeCell ref="FH52:FK52"/>
    <mergeCell ref="EQ51:ET51"/>
    <mergeCell ref="EX4:EX9"/>
    <mergeCell ref="EY4:EY9"/>
    <mergeCell ref="EZ4:EZ9"/>
    <mergeCell ref="EW15:EW26"/>
    <mergeCell ref="ER27:EV27"/>
    <mergeCell ref="EW28:EW33"/>
    <mergeCell ref="ER34:EV34"/>
    <mergeCell ref="EW35:EW41"/>
    <mergeCell ref="ER42:EV42"/>
    <mergeCell ref="ER44:EV44"/>
    <mergeCell ref="EW45:EW47"/>
    <mergeCell ref="FB4:FB9"/>
    <mergeCell ref="HZ2:IC3"/>
    <mergeCell ref="IO2:IO3"/>
    <mergeCell ref="IJ4:IJ9"/>
    <mergeCell ref="IK4:IK9"/>
    <mergeCell ref="IL4:IL9"/>
    <mergeCell ref="HU4:HU9"/>
    <mergeCell ref="HD4:HD9"/>
    <mergeCell ref="HN4:HN9"/>
    <mergeCell ref="HO4:HO9"/>
    <mergeCell ref="GH4:GH9"/>
    <mergeCell ref="GI4:GI9"/>
    <mergeCell ref="GJ4:GJ9"/>
    <mergeCell ref="GA4:GE4"/>
    <mergeCell ref="GA5:GE7"/>
    <mergeCell ref="GA8:GA9"/>
    <mergeCell ref="GB8:GE9"/>
    <mergeCell ref="GF4:GF9"/>
    <mergeCell ref="EF45:EF47"/>
    <mergeCell ref="FY52:GB52"/>
    <mergeCell ref="FO4:FO9"/>
    <mergeCell ref="FP4:FP9"/>
    <mergeCell ref="FQ4:FQ9"/>
    <mergeCell ref="FR4:FR9"/>
    <mergeCell ref="FS4:FS9"/>
    <mergeCell ref="FH4:FI9"/>
    <mergeCell ref="FJ4:FN4"/>
    <mergeCell ref="FJ5:FN7"/>
    <mergeCell ref="FH50:FK50"/>
    <mergeCell ref="FH51:FK51"/>
    <mergeCell ref="FY50:GB50"/>
    <mergeCell ref="FY51:GB51"/>
    <mergeCell ref="FN15:FN26"/>
    <mergeCell ref="FI27:FM27"/>
    <mergeCell ref="FN28:FN33"/>
    <mergeCell ref="FI34:FM34"/>
    <mergeCell ref="FN35:FN41"/>
    <mergeCell ref="FI42:FM42"/>
    <mergeCell ref="FI44:FM44"/>
    <mergeCell ref="FN45:FN47"/>
    <mergeCell ref="FI48:FM48"/>
    <mergeCell ref="FT4:FT9"/>
    <mergeCell ref="FU4:FU9"/>
    <mergeCell ref="FV4:FV9"/>
    <mergeCell ref="FY4:FZ9"/>
    <mergeCell ref="FC4:FC9"/>
    <mergeCell ref="FD4:FD9"/>
    <mergeCell ref="FE4:FE9"/>
    <mergeCell ref="ES8:ES9"/>
    <mergeCell ref="ET8:EW9"/>
    <mergeCell ref="GP53:GS53"/>
    <mergeCell ref="HG4:HH9"/>
    <mergeCell ref="HI5:HM7"/>
    <mergeCell ref="HI8:HI9"/>
    <mergeCell ref="GV15:GV26"/>
    <mergeCell ref="GQ27:GU27"/>
    <mergeCell ref="GV28:GV33"/>
    <mergeCell ref="GQ34:GU34"/>
    <mergeCell ref="GV35:GV41"/>
    <mergeCell ref="GQ42:GU42"/>
    <mergeCell ref="GV45:GV47"/>
    <mergeCell ref="HM15:HM26"/>
    <mergeCell ref="HH27:HL27"/>
    <mergeCell ref="HM28:HM33"/>
    <mergeCell ref="HH34:HL34"/>
    <mergeCell ref="HM35:HM41"/>
    <mergeCell ref="HH42:HL42"/>
    <mergeCell ref="HH44:HL44"/>
    <mergeCell ref="HC53:HC54"/>
    <mergeCell ref="HD53:HD54"/>
    <mergeCell ref="JB53:JB54"/>
    <mergeCell ref="JC53:JC54"/>
    <mergeCell ref="IK53:IK54"/>
    <mergeCell ref="IL53:IL54"/>
    <mergeCell ref="IQ4:IU4"/>
    <mergeCell ref="IQ5:IU7"/>
    <mergeCell ref="IQ8:IQ9"/>
    <mergeCell ref="IR8:IU9"/>
    <mergeCell ref="IO4:IP9"/>
    <mergeCell ref="IV4:IV9"/>
    <mergeCell ref="IW4:IW9"/>
    <mergeCell ref="IX4:IX9"/>
    <mergeCell ref="IY4:IY9"/>
    <mergeCell ref="IZ4:IZ9"/>
    <mergeCell ref="IO50:IR50"/>
    <mergeCell ref="IO51:IR51"/>
    <mergeCell ref="IU15:IU26"/>
    <mergeCell ref="IP27:IT27"/>
    <mergeCell ref="IU28:IU33"/>
    <mergeCell ref="IP34:IT34"/>
    <mergeCell ref="IU35:IU41"/>
    <mergeCell ref="IP42:IT42"/>
    <mergeCell ref="IP44:IT44"/>
    <mergeCell ref="IU45:IU47"/>
    <mergeCell ref="IO53:IR53"/>
    <mergeCell ref="JA4:JA9"/>
    <mergeCell ref="JB4:JB9"/>
    <mergeCell ref="JC4:JC9"/>
    <mergeCell ref="IO58:IT58"/>
    <mergeCell ref="IO57:IT57"/>
    <mergeCell ref="HT53:HT54"/>
    <mergeCell ref="HG58:HL58"/>
    <mergeCell ref="HG57:HL57"/>
    <mergeCell ref="GP58:GU58"/>
    <mergeCell ref="GP57:GU57"/>
    <mergeCell ref="FY54:GB54"/>
    <mergeCell ref="EQ58:EV58"/>
    <mergeCell ref="EQ57:EV57"/>
    <mergeCell ref="FD53:FD54"/>
    <mergeCell ref="FE53:FE54"/>
    <mergeCell ref="DV53:DV54"/>
    <mergeCell ref="DW53:DW54"/>
    <mergeCell ref="DI58:DN58"/>
    <mergeCell ref="DI57:DN57"/>
    <mergeCell ref="DE53:DE54"/>
    <mergeCell ref="DF53:DF54"/>
    <mergeCell ref="IO54:IR54"/>
    <mergeCell ref="HU53:HU54"/>
    <mergeCell ref="HX54:IA54"/>
    <mergeCell ref="FY53:GB53"/>
    <mergeCell ref="HX53:IA53"/>
    <mergeCell ref="DZ54:EC54"/>
    <mergeCell ref="HG53:HJ53"/>
    <mergeCell ref="HG54:HJ54"/>
    <mergeCell ref="DI53:DL53"/>
    <mergeCell ref="DI54:DL54"/>
    <mergeCell ref="DZ53:EC53"/>
    <mergeCell ref="FH53:FK53"/>
    <mergeCell ref="FH54:FK54"/>
    <mergeCell ref="EQ53:ET53"/>
    <mergeCell ref="CB49:CF49"/>
    <mergeCell ref="B50:G50"/>
    <mergeCell ref="B51:G51"/>
    <mergeCell ref="CA51:CF51"/>
    <mergeCell ref="CG31:CG33"/>
    <mergeCell ref="CG35:CG40"/>
    <mergeCell ref="CG41:CG42"/>
    <mergeCell ref="CG46:CG48"/>
    <mergeCell ref="CG15:CG19"/>
    <mergeCell ref="CG20:CG26"/>
    <mergeCell ref="F95:G95"/>
    <mergeCell ref="HX58:IC58"/>
    <mergeCell ref="HX57:IC57"/>
    <mergeCell ref="CR58:CW58"/>
    <mergeCell ref="CR57:CW57"/>
    <mergeCell ref="CA55:CD55"/>
    <mergeCell ref="GP52:GS52"/>
    <mergeCell ref="HG52:HJ52"/>
    <mergeCell ref="GP50:GS50"/>
    <mergeCell ref="GP51:GS51"/>
    <mergeCell ref="HG50:HJ50"/>
    <mergeCell ref="HG51:HJ51"/>
    <mergeCell ref="EQ54:ET54"/>
    <mergeCell ref="CR53:CU53"/>
    <mergeCell ref="EM53:EM54"/>
    <mergeCell ref="EN53:EN54"/>
    <mergeCell ref="FU53:FU54"/>
    <mergeCell ref="CA52:CF52"/>
    <mergeCell ref="CA53:CF53"/>
    <mergeCell ref="CA54:CF54"/>
    <mergeCell ref="CA57:CF57"/>
    <mergeCell ref="B52:G52"/>
    <mergeCell ref="BJ54:BM54"/>
    <mergeCell ref="B53:G53"/>
    <mergeCell ref="K50:P50"/>
    <mergeCell ref="K51:P51"/>
    <mergeCell ref="K52:P52"/>
    <mergeCell ref="K53:P53"/>
    <mergeCell ref="AB50:AG50"/>
    <mergeCell ref="AB51:AG51"/>
    <mergeCell ref="AB52:AG52"/>
    <mergeCell ref="AB53:AG53"/>
    <mergeCell ref="AS50:AX50"/>
    <mergeCell ref="AS51:AX51"/>
    <mergeCell ref="AS52:AX52"/>
    <mergeCell ref="AS53:AX53"/>
    <mergeCell ref="BJ50:BO50"/>
    <mergeCell ref="BJ51:BO51"/>
    <mergeCell ref="BJ52:BO52"/>
    <mergeCell ref="BJ53:BO53"/>
  </mergeCells>
  <conditionalFormatting sqref="R12:W49 CH51:CM51">
    <cfRule type="cellIs" dxfId="800" priority="3693" operator="equal">
      <formula>0</formula>
    </cfRule>
    <cfRule type="cellIs" dxfId="799" priority="3694" operator="equal">
      <formula>1</formula>
    </cfRule>
  </conditionalFormatting>
  <conditionalFormatting sqref="K58">
    <cfRule type="cellIs" dxfId="798" priority="3507" operator="equal">
      <formula>"OK"</formula>
    </cfRule>
    <cfRule type="cellIs" dxfId="797" priority="3508" operator="equal">
      <formula>"NO HABILITADO"</formula>
    </cfRule>
  </conditionalFormatting>
  <conditionalFormatting sqref="D62:D66">
    <cfRule type="cellIs" dxfId="796" priority="1939" operator="equal">
      <formula>"NH"</formula>
    </cfRule>
    <cfRule type="cellIs" dxfId="795" priority="1940" operator="equal">
      <formula>"H"</formula>
    </cfRule>
  </conditionalFormatting>
  <conditionalFormatting sqref="D67:D91">
    <cfRule type="cellIs" dxfId="794" priority="1937" operator="equal">
      <formula>"NH"</formula>
    </cfRule>
    <cfRule type="cellIs" dxfId="793" priority="1938" operator="equal">
      <formula>"H"</formula>
    </cfRule>
  </conditionalFormatting>
  <conditionalFormatting sqref="Y58">
    <cfRule type="cellIs" dxfId="792" priority="1487" operator="equal">
      <formula>0</formula>
    </cfRule>
    <cfRule type="cellIs" dxfId="791" priority="1488" operator="equal">
      <formula>1</formula>
    </cfRule>
  </conditionalFormatting>
  <conditionalFormatting sqref="W58">
    <cfRule type="cellIs" dxfId="790" priority="1485" operator="equal">
      <formula>0</formula>
    </cfRule>
    <cfRule type="cellIs" dxfId="789" priority="1486" operator="equal">
      <formula>1</formula>
    </cfRule>
  </conditionalFormatting>
  <conditionalFormatting sqref="U58">
    <cfRule type="cellIs" dxfId="788" priority="1483" operator="equal">
      <formula>0</formula>
    </cfRule>
    <cfRule type="cellIs" dxfId="787" priority="1484" operator="equal">
      <formula>1</formula>
    </cfRule>
  </conditionalFormatting>
  <conditionalFormatting sqref="JM12:JR14">
    <cfRule type="cellIs" dxfId="786" priority="1291" operator="equal">
      <formula>0</formula>
    </cfRule>
    <cfRule type="cellIs" dxfId="785" priority="1292" operator="equal">
      <formula>1</formula>
    </cfRule>
  </conditionalFormatting>
  <conditionalFormatting sqref="AI12:AN14">
    <cfRule type="cellIs" dxfId="784" priority="1319" operator="equal">
      <formula>0</formula>
    </cfRule>
    <cfRule type="cellIs" dxfId="783" priority="1320" operator="equal">
      <formula>1</formula>
    </cfRule>
  </conditionalFormatting>
  <conditionalFormatting sqref="AZ12:BE14">
    <cfRule type="cellIs" dxfId="782" priority="1317" operator="equal">
      <formula>0</formula>
    </cfRule>
    <cfRule type="cellIs" dxfId="781" priority="1318" operator="equal">
      <formula>1</formula>
    </cfRule>
  </conditionalFormatting>
  <conditionalFormatting sqref="BQ12:BV14">
    <cfRule type="cellIs" dxfId="780" priority="1315" operator="equal">
      <formula>0</formula>
    </cfRule>
    <cfRule type="cellIs" dxfId="779" priority="1316" operator="equal">
      <formula>1</formula>
    </cfRule>
  </conditionalFormatting>
  <conditionalFormatting sqref="CH12:CM12">
    <cfRule type="cellIs" dxfId="778" priority="1313" operator="equal">
      <formula>0</formula>
    </cfRule>
    <cfRule type="cellIs" dxfId="777" priority="1314" operator="equal">
      <formula>1</formula>
    </cfRule>
  </conditionalFormatting>
  <conditionalFormatting sqref="CY12:DD14">
    <cfRule type="cellIs" dxfId="776" priority="1311" operator="equal">
      <formula>0</formula>
    </cfRule>
    <cfRule type="cellIs" dxfId="775" priority="1312" operator="equal">
      <formula>1</formula>
    </cfRule>
  </conditionalFormatting>
  <conditionalFormatting sqref="DP12:DU14">
    <cfRule type="cellIs" dxfId="774" priority="1309" operator="equal">
      <formula>0</formula>
    </cfRule>
    <cfRule type="cellIs" dxfId="773" priority="1310" operator="equal">
      <formula>1</formula>
    </cfRule>
  </conditionalFormatting>
  <conditionalFormatting sqref="MY58">
    <cfRule type="cellIs" dxfId="772" priority="1243" operator="equal">
      <formula>0</formula>
    </cfRule>
    <cfRule type="cellIs" dxfId="771" priority="1244" operator="equal">
      <formula>1</formula>
    </cfRule>
  </conditionalFormatting>
  <conditionalFormatting sqref="EG12:EL14">
    <cfRule type="cellIs" dxfId="770" priority="1307" operator="equal">
      <formula>0</formula>
    </cfRule>
    <cfRule type="cellIs" dxfId="769" priority="1308" operator="equal">
      <formula>1</formula>
    </cfRule>
  </conditionalFormatting>
  <conditionalFormatting sqref="NP58">
    <cfRule type="cellIs" dxfId="768" priority="1235" operator="equal">
      <formula>0</formula>
    </cfRule>
    <cfRule type="cellIs" dxfId="767" priority="1236" operator="equal">
      <formula>1</formula>
    </cfRule>
  </conditionalFormatting>
  <conditionalFormatting sqref="EX12:FC14">
    <cfRule type="cellIs" dxfId="766" priority="1305" operator="equal">
      <formula>0</formula>
    </cfRule>
    <cfRule type="cellIs" dxfId="765" priority="1306" operator="equal">
      <formula>1</formula>
    </cfRule>
  </conditionalFormatting>
  <conditionalFormatting sqref="OG58">
    <cfRule type="cellIs" dxfId="764" priority="1227" operator="equal">
      <formula>0</formula>
    </cfRule>
    <cfRule type="cellIs" dxfId="763" priority="1228" operator="equal">
      <formula>1</formula>
    </cfRule>
  </conditionalFormatting>
  <conditionalFormatting sqref="FO12:FT14">
    <cfRule type="cellIs" dxfId="762" priority="1303" operator="equal">
      <formula>0</formula>
    </cfRule>
    <cfRule type="cellIs" dxfId="761" priority="1304" operator="equal">
      <formula>1</formula>
    </cfRule>
  </conditionalFormatting>
  <conditionalFormatting sqref="NK12:NP19 NK21:NP22 NK24:NP27 NK29:NP30 NK33:NP34 NK38:NP38 NK41:NP49">
    <cfRule type="cellIs" dxfId="760" priority="1219" operator="equal">
      <formula>0</formula>
    </cfRule>
    <cfRule type="cellIs" dxfId="759" priority="1220" operator="equal">
      <formula>1</formula>
    </cfRule>
  </conditionalFormatting>
  <conditionalFormatting sqref="GF12:GK14">
    <cfRule type="cellIs" dxfId="758" priority="1301" operator="equal">
      <formula>0</formula>
    </cfRule>
    <cfRule type="cellIs" dxfId="757" priority="1302" operator="equal">
      <formula>1</formula>
    </cfRule>
  </conditionalFormatting>
  <conditionalFormatting sqref="GW12:HB14">
    <cfRule type="cellIs" dxfId="756" priority="1299" operator="equal">
      <formula>0</formula>
    </cfRule>
    <cfRule type="cellIs" dxfId="755" priority="1300" operator="equal">
      <formula>1</formula>
    </cfRule>
  </conditionalFormatting>
  <conditionalFormatting sqref="OT58">
    <cfRule type="cellIs" dxfId="754" priority="1203" operator="equal">
      <formula>0</formula>
    </cfRule>
    <cfRule type="cellIs" dxfId="753" priority="1204" operator="equal">
      <formula>1</formula>
    </cfRule>
  </conditionalFormatting>
  <conditionalFormatting sqref="HN12:HS14">
    <cfRule type="cellIs" dxfId="752" priority="1297" operator="equal">
      <formula>0</formula>
    </cfRule>
    <cfRule type="cellIs" dxfId="751" priority="1298" operator="equal">
      <formula>1</formula>
    </cfRule>
  </conditionalFormatting>
  <conditionalFormatting sqref="PK58">
    <cfRule type="cellIs" dxfId="750" priority="1195" operator="equal">
      <formula>0</formula>
    </cfRule>
    <cfRule type="cellIs" dxfId="749" priority="1196" operator="equal">
      <formula>1</formula>
    </cfRule>
  </conditionalFormatting>
  <conditionalFormatting sqref="IE12:IJ14">
    <cfRule type="cellIs" dxfId="748" priority="1295" operator="equal">
      <formula>0</formula>
    </cfRule>
    <cfRule type="cellIs" dxfId="747" priority="1296" operator="equal">
      <formula>1</formula>
    </cfRule>
  </conditionalFormatting>
  <conditionalFormatting sqref="QB58">
    <cfRule type="cellIs" dxfId="746" priority="1187" operator="equal">
      <formula>0</formula>
    </cfRule>
    <cfRule type="cellIs" dxfId="745" priority="1188" operator="equal">
      <formula>1</formula>
    </cfRule>
  </conditionalFormatting>
  <conditionalFormatting sqref="IV12:JA14">
    <cfRule type="cellIs" dxfId="744" priority="1293" operator="equal">
      <formula>0</formula>
    </cfRule>
    <cfRule type="cellIs" dxfId="743" priority="1294" operator="equal">
      <formula>1</formula>
    </cfRule>
  </conditionalFormatting>
  <conditionalFormatting sqref="QW58">
    <cfRule type="cellIs" dxfId="742" priority="1171" operator="equal">
      <formula>0</formula>
    </cfRule>
    <cfRule type="cellIs" dxfId="741" priority="1172" operator="equal">
      <formula>1</formula>
    </cfRule>
  </conditionalFormatting>
  <conditionalFormatting sqref="KD12:KI14">
    <cfRule type="cellIs" dxfId="740" priority="1289" operator="equal">
      <formula>0</formula>
    </cfRule>
    <cfRule type="cellIs" dxfId="739" priority="1290" operator="equal">
      <formula>1</formula>
    </cfRule>
  </conditionalFormatting>
  <conditionalFormatting sqref="KU12:KZ14">
    <cfRule type="cellIs" dxfId="738" priority="1257" operator="equal">
      <formula>0</formula>
    </cfRule>
    <cfRule type="cellIs" dxfId="737" priority="1258" operator="equal">
      <formula>1</formula>
    </cfRule>
  </conditionalFormatting>
  <conditionalFormatting sqref="LL12:LQ14">
    <cfRule type="cellIs" dxfId="736" priority="1255" operator="equal">
      <formula>0</formula>
    </cfRule>
    <cfRule type="cellIs" dxfId="735" priority="1256" operator="equal">
      <formula>1</formula>
    </cfRule>
  </conditionalFormatting>
  <conditionalFormatting sqref="MC12:MH14">
    <cfRule type="cellIs" dxfId="734" priority="1253" operator="equal">
      <formula>0</formula>
    </cfRule>
    <cfRule type="cellIs" dxfId="733" priority="1254" operator="equal">
      <formula>1</formula>
    </cfRule>
  </conditionalFormatting>
  <conditionalFormatting sqref="MM58">
    <cfRule type="cellIs" dxfId="732" priority="1251" operator="equal">
      <formula>"OK"</formula>
    </cfRule>
    <cfRule type="cellIs" dxfId="731" priority="1252" operator="equal">
      <formula>"NO HABILITADO"</formula>
    </cfRule>
  </conditionalFormatting>
  <conditionalFormatting sqref="ND58">
    <cfRule type="cellIs" dxfId="730" priority="1249" operator="equal">
      <formula>"OK"</formula>
    </cfRule>
    <cfRule type="cellIs" dxfId="729" priority="1250" operator="equal">
      <formula>"NO HABILITADO"</formula>
    </cfRule>
  </conditionalFormatting>
  <conditionalFormatting sqref="NU58">
    <cfRule type="cellIs" dxfId="728" priority="1247" operator="equal">
      <formula>"OK"</formula>
    </cfRule>
    <cfRule type="cellIs" dxfId="727" priority="1248" operator="equal">
      <formula>"NO HABILITADO"</formula>
    </cfRule>
  </conditionalFormatting>
  <conditionalFormatting sqref="NA58">
    <cfRule type="cellIs" dxfId="726" priority="1245" operator="equal">
      <formula>0</formula>
    </cfRule>
    <cfRule type="cellIs" dxfId="725" priority="1246" operator="equal">
      <formula>1</formula>
    </cfRule>
  </conditionalFormatting>
  <conditionalFormatting sqref="MW58">
    <cfRule type="cellIs" dxfId="724" priority="1241" operator="equal">
      <formula>0</formula>
    </cfRule>
    <cfRule type="cellIs" dxfId="723" priority="1242" operator="equal">
      <formula>1</formula>
    </cfRule>
  </conditionalFormatting>
  <conditionalFormatting sqref="MU58">
    <cfRule type="cellIs" dxfId="722" priority="1239" operator="equal">
      <formula>0</formula>
    </cfRule>
    <cfRule type="cellIs" dxfId="721" priority="1240" operator="equal">
      <formula>1</formula>
    </cfRule>
  </conditionalFormatting>
  <conditionalFormatting sqref="NR58">
    <cfRule type="cellIs" dxfId="720" priority="1237" operator="equal">
      <formula>0</formula>
    </cfRule>
    <cfRule type="cellIs" dxfId="719" priority="1238" operator="equal">
      <formula>1</formula>
    </cfRule>
  </conditionalFormatting>
  <conditionalFormatting sqref="NN58">
    <cfRule type="cellIs" dxfId="718" priority="1233" operator="equal">
      <formula>0</formula>
    </cfRule>
    <cfRule type="cellIs" dxfId="717" priority="1234" operator="equal">
      <formula>1</formula>
    </cfRule>
  </conditionalFormatting>
  <conditionalFormatting sqref="NL58">
    <cfRule type="cellIs" dxfId="716" priority="1231" operator="equal">
      <formula>0</formula>
    </cfRule>
    <cfRule type="cellIs" dxfId="715" priority="1232" operator="equal">
      <formula>1</formula>
    </cfRule>
  </conditionalFormatting>
  <conditionalFormatting sqref="OI58">
    <cfRule type="cellIs" dxfId="714" priority="1229" operator="equal">
      <formula>0</formula>
    </cfRule>
    <cfRule type="cellIs" dxfId="713" priority="1230" operator="equal">
      <formula>1</formula>
    </cfRule>
  </conditionalFormatting>
  <conditionalFormatting sqref="OE58">
    <cfRule type="cellIs" dxfId="712" priority="1225" operator="equal">
      <formula>0</formula>
    </cfRule>
    <cfRule type="cellIs" dxfId="711" priority="1226" operator="equal">
      <formula>1</formula>
    </cfRule>
  </conditionalFormatting>
  <conditionalFormatting sqref="OC58">
    <cfRule type="cellIs" dxfId="710" priority="1223" operator="equal">
      <formula>0</formula>
    </cfRule>
    <cfRule type="cellIs" dxfId="709" priority="1224" operator="equal">
      <formula>1</formula>
    </cfRule>
  </conditionalFormatting>
  <conditionalFormatting sqref="MT12:MY19 MT21:MY22 MT24:MY27 MT29:MY30 MT33:MY34 MT38:MY38 MT41:MY49">
    <cfRule type="cellIs" dxfId="708" priority="1221" operator="equal">
      <formula>0</formula>
    </cfRule>
    <cfRule type="cellIs" dxfId="707" priority="1222" operator="equal">
      <formula>1</formula>
    </cfRule>
  </conditionalFormatting>
  <conditionalFormatting sqref="OB12:OG19 OB21:OG22 OB24:OG27 OB29:OG30 OB33:OG34 OB38:OG38 OB41:OG49">
    <cfRule type="cellIs" dxfId="706" priority="1217" operator="equal">
      <formula>0</formula>
    </cfRule>
    <cfRule type="cellIs" dxfId="705" priority="1218" operator="equal">
      <formula>1</formula>
    </cfRule>
  </conditionalFormatting>
  <conditionalFormatting sqref="OL58">
    <cfRule type="cellIs" dxfId="704" priority="1215" operator="equal">
      <formula>"OK"</formula>
    </cfRule>
    <cfRule type="cellIs" dxfId="703" priority="1216" operator="equal">
      <formula>"NO HABILITADO"</formula>
    </cfRule>
  </conditionalFormatting>
  <conditionalFormatting sqref="PC58">
    <cfRule type="cellIs" dxfId="702" priority="1213" operator="equal">
      <formula>"OK"</formula>
    </cfRule>
    <cfRule type="cellIs" dxfId="701" priority="1214" operator="equal">
      <formula>"NO HABILITADO"</formula>
    </cfRule>
  </conditionalFormatting>
  <conditionalFormatting sqref="PT58">
    <cfRule type="cellIs" dxfId="700" priority="1211" operator="equal">
      <formula>"OK"</formula>
    </cfRule>
    <cfRule type="cellIs" dxfId="699" priority="1212" operator="equal">
      <formula>"NO HABILITADO"</formula>
    </cfRule>
  </conditionalFormatting>
  <conditionalFormatting sqref="OZ58">
    <cfRule type="cellIs" dxfId="698" priority="1209" operator="equal">
      <formula>0</formula>
    </cfRule>
    <cfRule type="cellIs" dxfId="697" priority="1210" operator="equal">
      <formula>1</formula>
    </cfRule>
  </conditionalFormatting>
  <conditionalFormatting sqref="OX58">
    <cfRule type="cellIs" dxfId="696" priority="1207" operator="equal">
      <formula>0</formula>
    </cfRule>
    <cfRule type="cellIs" dxfId="695" priority="1208" operator="equal">
      <formula>1</formula>
    </cfRule>
  </conditionalFormatting>
  <conditionalFormatting sqref="OV58">
    <cfRule type="cellIs" dxfId="694" priority="1205" operator="equal">
      <formula>0</formula>
    </cfRule>
    <cfRule type="cellIs" dxfId="693" priority="1206" operator="equal">
      <formula>1</formula>
    </cfRule>
  </conditionalFormatting>
  <conditionalFormatting sqref="PQ58">
    <cfRule type="cellIs" dxfId="692" priority="1201" operator="equal">
      <formula>0</formula>
    </cfRule>
    <cfRule type="cellIs" dxfId="691" priority="1202" operator="equal">
      <formula>1</formula>
    </cfRule>
  </conditionalFormatting>
  <conditionalFormatting sqref="PO58">
    <cfRule type="cellIs" dxfId="690" priority="1199" operator="equal">
      <formula>0</formula>
    </cfRule>
    <cfRule type="cellIs" dxfId="689" priority="1200" operator="equal">
      <formula>1</formula>
    </cfRule>
  </conditionalFormatting>
  <conditionalFormatting sqref="PM58">
    <cfRule type="cellIs" dxfId="688" priority="1197" operator="equal">
      <formula>0</formula>
    </cfRule>
    <cfRule type="cellIs" dxfId="687" priority="1198" operator="equal">
      <formula>1</formula>
    </cfRule>
  </conditionalFormatting>
  <conditionalFormatting sqref="QH58">
    <cfRule type="cellIs" dxfId="686" priority="1193" operator="equal">
      <formula>0</formula>
    </cfRule>
    <cfRule type="cellIs" dxfId="685" priority="1194" operator="equal">
      <formula>1</formula>
    </cfRule>
  </conditionalFormatting>
  <conditionalFormatting sqref="QF58">
    <cfRule type="cellIs" dxfId="684" priority="1191" operator="equal">
      <formula>0</formula>
    </cfRule>
    <cfRule type="cellIs" dxfId="683" priority="1192" operator="equal">
      <formula>1</formula>
    </cfRule>
  </conditionalFormatting>
  <conditionalFormatting sqref="QD58">
    <cfRule type="cellIs" dxfId="682" priority="1189" operator="equal">
      <formula>0</formula>
    </cfRule>
    <cfRule type="cellIs" dxfId="681" priority="1190" operator="equal">
      <formula>1</formula>
    </cfRule>
  </conditionalFormatting>
  <conditionalFormatting sqref="OS12:OX19 OS21:OX22 OS24:OX27 OS29:OX30 OS33:OX34 OS38:OX38 OS41:OX49">
    <cfRule type="cellIs" dxfId="680" priority="1185" operator="equal">
      <formula>0</formula>
    </cfRule>
    <cfRule type="cellIs" dxfId="679" priority="1186" operator="equal">
      <formula>1</formula>
    </cfRule>
  </conditionalFormatting>
  <conditionalFormatting sqref="PJ12:PO19 PJ21:PO22 PJ24:PO27 PJ29:PO30 PJ33:PO34 PJ38:PO38 PJ41:PO49">
    <cfRule type="cellIs" dxfId="678" priority="1183" operator="equal">
      <formula>0</formula>
    </cfRule>
    <cfRule type="cellIs" dxfId="677" priority="1184" operator="equal">
      <formula>1</formula>
    </cfRule>
  </conditionalFormatting>
  <conditionalFormatting sqref="QA12:QF19 QA21:QF22 QA24:QF27 QA29:QF30 QA33:QF34 QA38:QF38 QA41:QF49">
    <cfRule type="cellIs" dxfId="676" priority="1181" operator="equal">
      <formula>0</formula>
    </cfRule>
    <cfRule type="cellIs" dxfId="675" priority="1182" operator="equal">
      <formula>1</formula>
    </cfRule>
  </conditionalFormatting>
  <conditionalFormatting sqref="QK58">
    <cfRule type="cellIs" dxfId="674" priority="1179" operator="equal">
      <formula>"OK"</formula>
    </cfRule>
    <cfRule type="cellIs" dxfId="673" priority="1180" operator="equal">
      <formula>"NO HABILITADO"</formula>
    </cfRule>
  </conditionalFormatting>
  <conditionalFormatting sqref="RB58">
    <cfRule type="cellIs" dxfId="672" priority="1177" operator="equal">
      <formula>"OK"</formula>
    </cfRule>
    <cfRule type="cellIs" dxfId="671" priority="1178" operator="equal">
      <formula>"NO HABILITADO"</formula>
    </cfRule>
  </conditionalFormatting>
  <conditionalFormatting sqref="RS58">
    <cfRule type="cellIs" dxfId="670" priority="1175" operator="equal">
      <formula>"OK"</formula>
    </cfRule>
    <cfRule type="cellIs" dxfId="669" priority="1176" operator="equal">
      <formula>"NO HABILITADO"</formula>
    </cfRule>
  </conditionalFormatting>
  <conditionalFormatting sqref="QY58">
    <cfRule type="cellIs" dxfId="668" priority="1173" operator="equal">
      <formula>0</formula>
    </cfRule>
    <cfRule type="cellIs" dxfId="667" priority="1174" operator="equal">
      <formula>1</formula>
    </cfRule>
  </conditionalFormatting>
  <conditionalFormatting sqref="QU58">
    <cfRule type="cellIs" dxfId="666" priority="1169" operator="equal">
      <formula>0</formula>
    </cfRule>
    <cfRule type="cellIs" dxfId="665" priority="1170" operator="equal">
      <formula>1</formula>
    </cfRule>
  </conditionalFormatting>
  <conditionalFormatting sqref="QS58">
    <cfRule type="cellIs" dxfId="664" priority="1167" operator="equal">
      <formula>0</formula>
    </cfRule>
    <cfRule type="cellIs" dxfId="663" priority="1168" operator="equal">
      <formula>1</formula>
    </cfRule>
  </conditionalFormatting>
  <conditionalFormatting sqref="RP58">
    <cfRule type="cellIs" dxfId="662" priority="1165" operator="equal">
      <formula>0</formula>
    </cfRule>
    <cfRule type="cellIs" dxfId="661" priority="1166" operator="equal">
      <formula>1</formula>
    </cfRule>
  </conditionalFormatting>
  <conditionalFormatting sqref="RN58">
    <cfRule type="cellIs" dxfId="660" priority="1163" operator="equal">
      <formula>0</formula>
    </cfRule>
    <cfRule type="cellIs" dxfId="659" priority="1164" operator="equal">
      <formula>1</formula>
    </cfRule>
  </conditionalFormatting>
  <conditionalFormatting sqref="RL58">
    <cfRule type="cellIs" dxfId="658" priority="1161" operator="equal">
      <formula>0</formula>
    </cfRule>
    <cfRule type="cellIs" dxfId="657" priority="1162" operator="equal">
      <formula>1</formula>
    </cfRule>
  </conditionalFormatting>
  <conditionalFormatting sqref="RJ58">
    <cfRule type="cellIs" dxfId="656" priority="1159" operator="equal">
      <formula>0</formula>
    </cfRule>
    <cfRule type="cellIs" dxfId="655" priority="1160" operator="equal">
      <formula>1</formula>
    </cfRule>
  </conditionalFormatting>
  <conditionalFormatting sqref="SG58">
    <cfRule type="cellIs" dxfId="654" priority="1157" operator="equal">
      <formula>0</formula>
    </cfRule>
    <cfRule type="cellIs" dxfId="653" priority="1158" operator="equal">
      <formula>1</formula>
    </cfRule>
  </conditionalFormatting>
  <conditionalFormatting sqref="SE58">
    <cfRule type="cellIs" dxfId="652" priority="1155" operator="equal">
      <formula>0</formula>
    </cfRule>
    <cfRule type="cellIs" dxfId="651" priority="1156" operator="equal">
      <formula>1</formula>
    </cfRule>
  </conditionalFormatting>
  <conditionalFormatting sqref="SC58">
    <cfRule type="cellIs" dxfId="650" priority="1153" operator="equal">
      <formula>0</formula>
    </cfRule>
    <cfRule type="cellIs" dxfId="649" priority="1154" operator="equal">
      <formula>1</formula>
    </cfRule>
  </conditionalFormatting>
  <conditionalFormatting sqref="SA58">
    <cfRule type="cellIs" dxfId="648" priority="1151" operator="equal">
      <formula>0</formula>
    </cfRule>
    <cfRule type="cellIs" dxfId="647" priority="1152" operator="equal">
      <formula>1</formula>
    </cfRule>
  </conditionalFormatting>
  <conditionalFormatting sqref="QR12:QW19 QR21:QW22 QR24:QW27 QR29:QW30 QR33:QW34 QR38:QW38 QR41:QW49">
    <cfRule type="cellIs" dxfId="646" priority="1149" operator="equal">
      <formula>0</formula>
    </cfRule>
    <cfRule type="cellIs" dxfId="645" priority="1150" operator="equal">
      <formula>1</formula>
    </cfRule>
  </conditionalFormatting>
  <conditionalFormatting sqref="RI12:RN19 RI21:RN22 RI24:RN27 RI29:RN30 RI33:RN34 RI38:RN38 RI41:RN49">
    <cfRule type="cellIs" dxfId="644" priority="1147" operator="equal">
      <formula>0</formula>
    </cfRule>
    <cfRule type="cellIs" dxfId="643" priority="1148" operator="equal">
      <formula>1</formula>
    </cfRule>
  </conditionalFormatting>
  <conditionalFormatting sqref="RZ12:SE19 RZ21:SE22 RZ24:SE27 RZ29:SE30 RZ33:SE34 RZ38:SE38 RZ41:SE49">
    <cfRule type="cellIs" dxfId="642" priority="1145" operator="equal">
      <formula>0</formula>
    </cfRule>
    <cfRule type="cellIs" dxfId="641" priority="1146" operator="equal">
      <formula>1</formula>
    </cfRule>
  </conditionalFormatting>
  <conditionalFormatting sqref="SJ58">
    <cfRule type="cellIs" dxfId="640" priority="1143" operator="equal">
      <formula>"OK"</formula>
    </cfRule>
    <cfRule type="cellIs" dxfId="639" priority="1144" operator="equal">
      <formula>"NO HABILITADO"</formula>
    </cfRule>
  </conditionalFormatting>
  <conditionalFormatting sqref="SX58">
    <cfRule type="cellIs" dxfId="638" priority="1141" operator="equal">
      <formula>0</formula>
    </cfRule>
    <cfRule type="cellIs" dxfId="637" priority="1142" operator="equal">
      <formula>1</formula>
    </cfRule>
  </conditionalFormatting>
  <conditionalFormatting sqref="SV58">
    <cfRule type="cellIs" dxfId="636" priority="1139" operator="equal">
      <formula>0</formula>
    </cfRule>
    <cfRule type="cellIs" dxfId="635" priority="1140" operator="equal">
      <formula>1</formula>
    </cfRule>
  </conditionalFormatting>
  <conditionalFormatting sqref="ST58">
    <cfRule type="cellIs" dxfId="634" priority="1137" operator="equal">
      <formula>0</formula>
    </cfRule>
    <cfRule type="cellIs" dxfId="633" priority="1138" operator="equal">
      <formula>1</formula>
    </cfRule>
  </conditionalFormatting>
  <conditionalFormatting sqref="SR58">
    <cfRule type="cellIs" dxfId="632" priority="1135" operator="equal">
      <formula>0</formula>
    </cfRule>
    <cfRule type="cellIs" dxfId="631" priority="1136" operator="equal">
      <formula>1</formula>
    </cfRule>
  </conditionalFormatting>
  <conditionalFormatting sqref="SQ12:SV19 SQ21:SV22 SQ24:SV27 SQ29:SV30 SQ33:SV34 SQ38:SV38 SQ41:SV49">
    <cfRule type="cellIs" dxfId="630" priority="1133" operator="equal">
      <formula>0</formula>
    </cfRule>
    <cfRule type="cellIs" dxfId="629" priority="1134" operator="equal">
      <formula>1</formula>
    </cfRule>
  </conditionalFormatting>
  <conditionalFormatting sqref="QA28:QF28">
    <cfRule type="cellIs" dxfId="628" priority="961" operator="equal">
      <formula>0</formula>
    </cfRule>
    <cfRule type="cellIs" dxfId="627" priority="962" operator="equal">
      <formula>1</formula>
    </cfRule>
  </conditionalFormatting>
  <conditionalFormatting sqref="NK20:NP20">
    <cfRule type="cellIs" dxfId="626" priority="1089" operator="equal">
      <formula>0</formula>
    </cfRule>
    <cfRule type="cellIs" dxfId="625" priority="1090" operator="equal">
      <formula>1</formula>
    </cfRule>
  </conditionalFormatting>
  <conditionalFormatting sqref="OB39:OG40">
    <cfRule type="cellIs" dxfId="624" priority="727" operator="equal">
      <formula>0</formula>
    </cfRule>
    <cfRule type="cellIs" dxfId="623" priority="728" operator="equal">
      <formula>1</formula>
    </cfRule>
  </conditionalFormatting>
  <conditionalFormatting sqref="QR35:QW37">
    <cfRule type="cellIs" dxfId="622" priority="779" operator="equal">
      <formula>0</formula>
    </cfRule>
    <cfRule type="cellIs" dxfId="621" priority="780" operator="equal">
      <formula>1</formula>
    </cfRule>
  </conditionalFormatting>
  <conditionalFormatting sqref="NK31:NP31">
    <cfRule type="cellIs" dxfId="620" priority="909" operator="equal">
      <formula>0</formula>
    </cfRule>
    <cfRule type="cellIs" dxfId="619" priority="910" operator="equal">
      <formula>1</formula>
    </cfRule>
  </conditionalFormatting>
  <conditionalFormatting sqref="SQ23:SV23">
    <cfRule type="cellIs" dxfId="618" priority="1013" operator="equal">
      <formula>0</formula>
    </cfRule>
    <cfRule type="cellIs" dxfId="617" priority="1014" operator="equal">
      <formula>1</formula>
    </cfRule>
  </conditionalFormatting>
  <conditionalFormatting sqref="MT20:MY20">
    <cfRule type="cellIs" dxfId="616" priority="1091" operator="equal">
      <formula>0</formula>
    </cfRule>
    <cfRule type="cellIs" dxfId="615" priority="1092" operator="equal">
      <formula>1</formula>
    </cfRule>
  </conditionalFormatting>
  <conditionalFormatting sqref="OB20:OG20">
    <cfRule type="cellIs" dxfId="614" priority="1087" operator="equal">
      <formula>0</formula>
    </cfRule>
    <cfRule type="cellIs" dxfId="613" priority="1088" operator="equal">
      <formula>1</formula>
    </cfRule>
  </conditionalFormatting>
  <conditionalFormatting sqref="OS20:OX20">
    <cfRule type="cellIs" dxfId="612" priority="1085" operator="equal">
      <formula>0</formula>
    </cfRule>
    <cfRule type="cellIs" dxfId="611" priority="1086" operator="equal">
      <formula>1</formula>
    </cfRule>
  </conditionalFormatting>
  <conditionalFormatting sqref="PJ20:PO20">
    <cfRule type="cellIs" dxfId="610" priority="1083" operator="equal">
      <formula>0</formula>
    </cfRule>
    <cfRule type="cellIs" dxfId="609" priority="1084" operator="equal">
      <formula>1</formula>
    </cfRule>
  </conditionalFormatting>
  <conditionalFormatting sqref="QA20:QF20">
    <cfRule type="cellIs" dxfId="608" priority="1081" operator="equal">
      <formula>0</formula>
    </cfRule>
    <cfRule type="cellIs" dxfId="607" priority="1082" operator="equal">
      <formula>1</formula>
    </cfRule>
  </conditionalFormatting>
  <conditionalFormatting sqref="QR20:QW20">
    <cfRule type="cellIs" dxfId="606" priority="1079" operator="equal">
      <formula>0</formula>
    </cfRule>
    <cfRule type="cellIs" dxfId="605" priority="1080" operator="equal">
      <formula>1</formula>
    </cfRule>
  </conditionalFormatting>
  <conditionalFormatting sqref="RI20:RN20">
    <cfRule type="cellIs" dxfId="604" priority="1077" operator="equal">
      <formula>0</formula>
    </cfRule>
    <cfRule type="cellIs" dxfId="603" priority="1078" operator="equal">
      <formula>1</formula>
    </cfRule>
  </conditionalFormatting>
  <conditionalFormatting sqref="RZ20:SE20">
    <cfRule type="cellIs" dxfId="602" priority="1075" operator="equal">
      <formula>0</formula>
    </cfRule>
    <cfRule type="cellIs" dxfId="601" priority="1076" operator="equal">
      <formula>1</formula>
    </cfRule>
  </conditionalFormatting>
  <conditionalFormatting sqref="SQ20:SV20">
    <cfRule type="cellIs" dxfId="600" priority="1073" operator="equal">
      <formula>0</formula>
    </cfRule>
    <cfRule type="cellIs" dxfId="599" priority="1074" operator="equal">
      <formula>1</formula>
    </cfRule>
  </conditionalFormatting>
  <conditionalFormatting sqref="QA31:QF31">
    <cfRule type="cellIs" dxfId="598" priority="901" operator="equal">
      <formula>0</formula>
    </cfRule>
    <cfRule type="cellIs" dxfId="597" priority="902" operator="equal">
      <formula>1</formula>
    </cfRule>
  </conditionalFormatting>
  <conditionalFormatting sqref="NK23:NP23">
    <cfRule type="cellIs" dxfId="596" priority="1029" operator="equal">
      <formula>0</formula>
    </cfRule>
    <cfRule type="cellIs" dxfId="595" priority="1030" operator="equal">
      <formula>1</formula>
    </cfRule>
  </conditionalFormatting>
  <conditionalFormatting sqref="QR39:QW40">
    <cfRule type="cellIs" dxfId="594" priority="719" operator="equal">
      <formula>0</formula>
    </cfRule>
    <cfRule type="cellIs" dxfId="593" priority="720" operator="equal">
      <formula>1</formula>
    </cfRule>
  </conditionalFormatting>
  <conditionalFormatting sqref="NK32:NP32">
    <cfRule type="cellIs" dxfId="592" priority="849" operator="equal">
      <formula>0</formula>
    </cfRule>
    <cfRule type="cellIs" dxfId="591" priority="850" operator="equal">
      <formula>1</formula>
    </cfRule>
  </conditionalFormatting>
  <conditionalFormatting sqref="SQ28:SV28">
    <cfRule type="cellIs" dxfId="590" priority="953" operator="equal">
      <formula>0</formula>
    </cfRule>
    <cfRule type="cellIs" dxfId="589" priority="954" operator="equal">
      <formula>1</formula>
    </cfRule>
  </conditionalFormatting>
  <conditionalFormatting sqref="MT23:MY23">
    <cfRule type="cellIs" dxfId="588" priority="1031" operator="equal">
      <formula>0</formula>
    </cfRule>
    <cfRule type="cellIs" dxfId="587" priority="1032" operator="equal">
      <formula>1</formula>
    </cfRule>
  </conditionalFormatting>
  <conditionalFormatting sqref="OB23:OG23">
    <cfRule type="cellIs" dxfId="586" priority="1027" operator="equal">
      <formula>0</formula>
    </cfRule>
    <cfRule type="cellIs" dxfId="585" priority="1028" operator="equal">
      <formula>1</formula>
    </cfRule>
  </conditionalFormatting>
  <conditionalFormatting sqref="OS23:OX23">
    <cfRule type="cellIs" dxfId="584" priority="1025" operator="equal">
      <formula>0</formula>
    </cfRule>
    <cfRule type="cellIs" dxfId="583" priority="1026" operator="equal">
      <formula>1</formula>
    </cfRule>
  </conditionalFormatting>
  <conditionalFormatting sqref="PJ23:PO23">
    <cfRule type="cellIs" dxfId="582" priority="1023" operator="equal">
      <formula>0</formula>
    </cfRule>
    <cfRule type="cellIs" dxfId="581" priority="1024" operator="equal">
      <formula>1</formula>
    </cfRule>
  </conditionalFormatting>
  <conditionalFormatting sqref="QA23:QF23">
    <cfRule type="cellIs" dxfId="580" priority="1021" operator="equal">
      <formula>0</formula>
    </cfRule>
    <cfRule type="cellIs" dxfId="579" priority="1022" operator="equal">
      <formula>1</formula>
    </cfRule>
  </conditionalFormatting>
  <conditionalFormatting sqref="QR23:QW23">
    <cfRule type="cellIs" dxfId="578" priority="1019" operator="equal">
      <formula>0</formula>
    </cfRule>
    <cfRule type="cellIs" dxfId="577" priority="1020" operator="equal">
      <formula>1</formula>
    </cfRule>
  </conditionalFormatting>
  <conditionalFormatting sqref="RI23:RN23">
    <cfRule type="cellIs" dxfId="576" priority="1017" operator="equal">
      <formula>0</formula>
    </cfRule>
    <cfRule type="cellIs" dxfId="575" priority="1018" operator="equal">
      <formula>1</formula>
    </cfRule>
  </conditionalFormatting>
  <conditionalFormatting sqref="RZ23:SE23">
    <cfRule type="cellIs" dxfId="574" priority="1015" operator="equal">
      <formula>0</formula>
    </cfRule>
    <cfRule type="cellIs" dxfId="573" priority="1016" operator="equal">
      <formula>1</formula>
    </cfRule>
  </conditionalFormatting>
  <conditionalFormatting sqref="QA32:QF32">
    <cfRule type="cellIs" dxfId="572" priority="841" operator="equal">
      <formula>0</formula>
    </cfRule>
    <cfRule type="cellIs" dxfId="571" priority="842" operator="equal">
      <formula>1</formula>
    </cfRule>
  </conditionalFormatting>
  <conditionalFormatting sqref="NK28:NP28">
    <cfRule type="cellIs" dxfId="570" priority="969" operator="equal">
      <formula>0</formula>
    </cfRule>
    <cfRule type="cellIs" dxfId="569" priority="970" operator="equal">
      <formula>1</formula>
    </cfRule>
  </conditionalFormatting>
  <conditionalFormatting sqref="BQ15:BV49">
    <cfRule type="cellIs" dxfId="568" priority="501" operator="equal">
      <formula>0</formula>
    </cfRule>
    <cfRule type="cellIs" dxfId="567" priority="502" operator="equal">
      <formula>1</formula>
    </cfRule>
  </conditionalFormatting>
  <conditionalFormatting sqref="AZ15:BE49">
    <cfRule type="cellIs" dxfId="566" priority="529" operator="equal">
      <formula>0</formula>
    </cfRule>
    <cfRule type="cellIs" dxfId="565" priority="530" operator="equal">
      <formula>1</formula>
    </cfRule>
  </conditionalFormatting>
  <conditionalFormatting sqref="NK35:NP37">
    <cfRule type="cellIs" dxfId="564" priority="789" operator="equal">
      <formula>0</formula>
    </cfRule>
    <cfRule type="cellIs" dxfId="563" priority="790" operator="equal">
      <formula>1</formula>
    </cfRule>
  </conditionalFormatting>
  <conditionalFormatting sqref="SQ31:SV31">
    <cfRule type="cellIs" dxfId="562" priority="893" operator="equal">
      <formula>0</formula>
    </cfRule>
    <cfRule type="cellIs" dxfId="561" priority="894" operator="equal">
      <formula>1</formula>
    </cfRule>
  </conditionalFormatting>
  <conditionalFormatting sqref="MT28:MY28">
    <cfRule type="cellIs" dxfId="560" priority="971" operator="equal">
      <formula>0</formula>
    </cfRule>
    <cfRule type="cellIs" dxfId="559" priority="972" operator="equal">
      <formula>1</formula>
    </cfRule>
  </conditionalFormatting>
  <conditionalFormatting sqref="OB28:OG28">
    <cfRule type="cellIs" dxfId="558" priority="967" operator="equal">
      <formula>0</formula>
    </cfRule>
    <cfRule type="cellIs" dxfId="557" priority="968" operator="equal">
      <formula>1</formula>
    </cfRule>
  </conditionalFormatting>
  <conditionalFormatting sqref="OS28:OX28">
    <cfRule type="cellIs" dxfId="556" priority="965" operator="equal">
      <formula>0</formula>
    </cfRule>
    <cfRule type="cellIs" dxfId="555" priority="966" operator="equal">
      <formula>1</formula>
    </cfRule>
  </conditionalFormatting>
  <conditionalFormatting sqref="PJ28:PO28">
    <cfRule type="cellIs" dxfId="554" priority="963" operator="equal">
      <formula>0</formula>
    </cfRule>
    <cfRule type="cellIs" dxfId="553" priority="964" operator="equal">
      <formula>1</formula>
    </cfRule>
  </conditionalFormatting>
  <conditionalFormatting sqref="QR28:QW28">
    <cfRule type="cellIs" dxfId="552" priority="959" operator="equal">
      <formula>0</formula>
    </cfRule>
    <cfRule type="cellIs" dxfId="551" priority="960" operator="equal">
      <formula>1</formula>
    </cfRule>
  </conditionalFormatting>
  <conditionalFormatting sqref="RI28:RN28">
    <cfRule type="cellIs" dxfId="550" priority="957" operator="equal">
      <formula>0</formula>
    </cfRule>
    <cfRule type="cellIs" dxfId="549" priority="958" operator="equal">
      <formula>1</formula>
    </cfRule>
  </conditionalFormatting>
  <conditionalFormatting sqref="RZ28:SE28">
    <cfRule type="cellIs" dxfId="548" priority="955" operator="equal">
      <formula>0</formula>
    </cfRule>
    <cfRule type="cellIs" dxfId="547" priority="956" operator="equal">
      <formula>1</formula>
    </cfRule>
  </conditionalFormatting>
  <conditionalFormatting sqref="QA35:QF37">
    <cfRule type="cellIs" dxfId="546" priority="781" operator="equal">
      <formula>0</formula>
    </cfRule>
    <cfRule type="cellIs" dxfId="545" priority="782" operator="equal">
      <formula>1</formula>
    </cfRule>
  </conditionalFormatting>
  <conditionalFormatting sqref="DP15:DU19 DP21:DU22 DP24:DU26 DP29:DU30 DP34:DU34 DP38:DU38 DP41:DU49">
    <cfRule type="cellIs" dxfId="544" priority="417" operator="equal">
      <formula>0</formula>
    </cfRule>
    <cfRule type="cellIs" dxfId="543" priority="418" operator="equal">
      <formula>1</formula>
    </cfRule>
  </conditionalFormatting>
  <conditionalFormatting sqref="CO59">
    <cfRule type="cellIs" dxfId="542" priority="469" operator="equal">
      <formula>0</formula>
    </cfRule>
    <cfRule type="cellIs" dxfId="541" priority="470" operator="equal">
      <formula>1</formula>
    </cfRule>
  </conditionalFormatting>
  <conditionalFormatting sqref="BV58">
    <cfRule type="cellIs" dxfId="540" priority="495" operator="equal">
      <formula>0</formula>
    </cfRule>
    <cfRule type="cellIs" dxfId="539" priority="496" operator="equal">
      <formula>1</formula>
    </cfRule>
  </conditionalFormatting>
  <conditionalFormatting sqref="BC58">
    <cfRule type="cellIs" dxfId="538" priority="521" operator="equal">
      <formula>0</formula>
    </cfRule>
    <cfRule type="cellIs" dxfId="537" priority="522" operator="equal">
      <formula>1</formula>
    </cfRule>
  </conditionalFormatting>
  <conditionalFormatting sqref="NK39:NP40">
    <cfRule type="cellIs" dxfId="536" priority="729" operator="equal">
      <formula>0</formula>
    </cfRule>
    <cfRule type="cellIs" dxfId="535" priority="730" operator="equal">
      <formula>1</formula>
    </cfRule>
  </conditionalFormatting>
  <conditionalFormatting sqref="SQ32:SV32">
    <cfRule type="cellIs" dxfId="534" priority="833" operator="equal">
      <formula>0</formula>
    </cfRule>
    <cfRule type="cellIs" dxfId="533" priority="834" operator="equal">
      <formula>1</formula>
    </cfRule>
  </conditionalFormatting>
  <conditionalFormatting sqref="MT31:MY31">
    <cfRule type="cellIs" dxfId="532" priority="911" operator="equal">
      <formula>0</formula>
    </cfRule>
    <cfRule type="cellIs" dxfId="531" priority="912" operator="equal">
      <formula>1</formula>
    </cfRule>
  </conditionalFormatting>
  <conditionalFormatting sqref="OB31:OG31">
    <cfRule type="cellIs" dxfId="530" priority="907" operator="equal">
      <formula>0</formula>
    </cfRule>
    <cfRule type="cellIs" dxfId="529" priority="908" operator="equal">
      <formula>1</formula>
    </cfRule>
  </conditionalFormatting>
  <conditionalFormatting sqref="OS31:OX31">
    <cfRule type="cellIs" dxfId="528" priority="905" operator="equal">
      <formula>0</formula>
    </cfRule>
    <cfRule type="cellIs" dxfId="527" priority="906" operator="equal">
      <formula>1</formula>
    </cfRule>
  </conditionalFormatting>
  <conditionalFormatting sqref="PJ31:PO31">
    <cfRule type="cellIs" dxfId="526" priority="903" operator="equal">
      <formula>0</formula>
    </cfRule>
    <cfRule type="cellIs" dxfId="525" priority="904" operator="equal">
      <formula>1</formula>
    </cfRule>
  </conditionalFormatting>
  <conditionalFormatting sqref="QR31:QW31">
    <cfRule type="cellIs" dxfId="524" priority="899" operator="equal">
      <formula>0</formula>
    </cfRule>
    <cfRule type="cellIs" dxfId="523" priority="900" operator="equal">
      <formula>1</formula>
    </cfRule>
  </conditionalFormatting>
  <conditionalFormatting sqref="RI31:RN31">
    <cfRule type="cellIs" dxfId="522" priority="897" operator="equal">
      <formula>0</formula>
    </cfRule>
    <cfRule type="cellIs" dxfId="521" priority="898" operator="equal">
      <formula>1</formula>
    </cfRule>
  </conditionalFormatting>
  <conditionalFormatting sqref="RZ31:SE31">
    <cfRule type="cellIs" dxfId="520" priority="895" operator="equal">
      <formula>0</formula>
    </cfRule>
    <cfRule type="cellIs" dxfId="519" priority="896" operator="equal">
      <formula>1</formula>
    </cfRule>
  </conditionalFormatting>
  <conditionalFormatting sqref="QA39:QF40">
    <cfRule type="cellIs" dxfId="518" priority="721" operator="equal">
      <formula>0</formula>
    </cfRule>
    <cfRule type="cellIs" dxfId="517" priority="722" operator="equal">
      <formula>1</formula>
    </cfRule>
  </conditionalFormatting>
  <conditionalFormatting sqref="FE58">
    <cfRule type="cellIs" dxfId="516" priority="357" operator="equal">
      <formula>0</formula>
    </cfRule>
    <cfRule type="cellIs" dxfId="515" priority="358" operator="equal">
      <formula>1</formula>
    </cfRule>
  </conditionalFormatting>
  <conditionalFormatting sqref="EL58">
    <cfRule type="cellIs" dxfId="514" priority="383" operator="equal">
      <formula>0</formula>
    </cfRule>
    <cfRule type="cellIs" dxfId="513" priority="384" operator="equal">
      <formula>1</formula>
    </cfRule>
  </conditionalFormatting>
  <conditionalFormatting sqref="DS58">
    <cfRule type="cellIs" dxfId="512" priority="409" operator="equal">
      <formula>0</formula>
    </cfRule>
    <cfRule type="cellIs" dxfId="511" priority="410" operator="equal">
      <formula>1</formula>
    </cfRule>
  </conditionalFormatting>
  <conditionalFormatting sqref="CY20:DD20">
    <cfRule type="cellIs" dxfId="510" priority="435" operator="equal">
      <formula>0</formula>
    </cfRule>
    <cfRule type="cellIs" dxfId="509" priority="436" operator="equal">
      <formula>1</formula>
    </cfRule>
  </conditionalFormatting>
  <conditionalFormatting sqref="DD58">
    <cfRule type="cellIs" dxfId="508" priority="439" operator="equal">
      <formula>0</formula>
    </cfRule>
    <cfRule type="cellIs" dxfId="507" priority="440" operator="equal">
      <formula>1</formula>
    </cfRule>
  </conditionalFormatting>
  <conditionalFormatting sqref="SQ35:SV37">
    <cfRule type="cellIs" dxfId="506" priority="773" operator="equal">
      <formula>0</formula>
    </cfRule>
    <cfRule type="cellIs" dxfId="505" priority="774" operator="equal">
      <formula>1</formula>
    </cfRule>
  </conditionalFormatting>
  <conditionalFormatting sqref="MT32:MY32">
    <cfRule type="cellIs" dxfId="504" priority="851" operator="equal">
      <formula>0</formula>
    </cfRule>
    <cfRule type="cellIs" dxfId="503" priority="852" operator="equal">
      <formula>1</formula>
    </cfRule>
  </conditionalFormatting>
  <conditionalFormatting sqref="OB32:OG32">
    <cfRule type="cellIs" dxfId="502" priority="847" operator="equal">
      <formula>0</formula>
    </cfRule>
    <cfRule type="cellIs" dxfId="501" priority="848" operator="equal">
      <formula>1</formula>
    </cfRule>
  </conditionalFormatting>
  <conditionalFormatting sqref="OS32:OX32">
    <cfRule type="cellIs" dxfId="500" priority="845" operator="equal">
      <formula>0</formula>
    </cfRule>
    <cfRule type="cellIs" dxfId="499" priority="846" operator="equal">
      <formula>1</formula>
    </cfRule>
  </conditionalFormatting>
  <conditionalFormatting sqref="PJ32:PO32">
    <cfRule type="cellIs" dxfId="498" priority="843" operator="equal">
      <formula>0</formula>
    </cfRule>
    <cfRule type="cellIs" dxfId="497" priority="844" operator="equal">
      <formula>1</formula>
    </cfRule>
  </conditionalFormatting>
  <conditionalFormatting sqref="QR32:QW32">
    <cfRule type="cellIs" dxfId="496" priority="839" operator="equal">
      <formula>0</formula>
    </cfRule>
    <cfRule type="cellIs" dxfId="495" priority="840" operator="equal">
      <formula>1</formula>
    </cfRule>
  </conditionalFormatting>
  <conditionalFormatting sqref="RI32:RN32">
    <cfRule type="cellIs" dxfId="494" priority="837" operator="equal">
      <formula>0</formula>
    </cfRule>
    <cfRule type="cellIs" dxfId="493" priority="838" operator="equal">
      <formula>1</formula>
    </cfRule>
  </conditionalFormatting>
  <conditionalFormatting sqref="RZ32:SE32">
    <cfRule type="cellIs" dxfId="492" priority="835" operator="equal">
      <formula>0</formula>
    </cfRule>
    <cfRule type="cellIs" dxfId="491" priority="836" operator="equal">
      <formula>1</formula>
    </cfRule>
  </conditionalFormatting>
  <conditionalFormatting sqref="GI58">
    <cfRule type="cellIs" dxfId="490" priority="297" operator="equal">
      <formula>0</formula>
    </cfRule>
    <cfRule type="cellIs" dxfId="489" priority="298" operator="equal">
      <formula>1</formula>
    </cfRule>
  </conditionalFormatting>
  <conditionalFormatting sqref="FO20:FT20">
    <cfRule type="cellIs" dxfId="488" priority="323" operator="equal">
      <formula>0</formula>
    </cfRule>
    <cfRule type="cellIs" dxfId="487" priority="324" operator="equal">
      <formula>1</formula>
    </cfRule>
  </conditionalFormatting>
  <conditionalFormatting sqref="EX23:FC23">
    <cfRule type="cellIs" dxfId="486" priority="349" operator="equal">
      <formula>0</formula>
    </cfRule>
    <cfRule type="cellIs" dxfId="485" priority="350" operator="equal">
      <formula>1</formula>
    </cfRule>
  </conditionalFormatting>
  <conditionalFormatting sqref="EG32:EL32">
    <cfRule type="cellIs" dxfId="484" priority="375" operator="equal">
      <formula>0</formula>
    </cfRule>
    <cfRule type="cellIs" dxfId="483" priority="376" operator="equal">
      <formula>1</formula>
    </cfRule>
  </conditionalFormatting>
  <conditionalFormatting sqref="DP35:DU37">
    <cfRule type="cellIs" dxfId="482" priority="401" operator="equal">
      <formula>0</formula>
    </cfRule>
    <cfRule type="cellIs" dxfId="481" priority="402" operator="equal">
      <formula>1</formula>
    </cfRule>
  </conditionalFormatting>
  <conditionalFormatting sqref="CY39:DD40">
    <cfRule type="cellIs" dxfId="480" priority="427" operator="equal">
      <formula>0</formula>
    </cfRule>
    <cfRule type="cellIs" dxfId="479" priority="428" operator="equal">
      <formula>1</formula>
    </cfRule>
  </conditionalFormatting>
  <conditionalFormatting sqref="CY32:DD32">
    <cfRule type="cellIs" dxfId="478" priority="431" operator="equal">
      <formula>0</formula>
    </cfRule>
    <cfRule type="cellIs" dxfId="477" priority="432" operator="equal">
      <formula>1</formula>
    </cfRule>
  </conditionalFormatting>
  <conditionalFormatting sqref="AI15:AN49">
    <cfRule type="cellIs" dxfId="476" priority="557" operator="equal">
      <formula>0</formula>
    </cfRule>
    <cfRule type="cellIs" dxfId="475" priority="558" operator="equal">
      <formula>1</formula>
    </cfRule>
  </conditionalFormatting>
  <conditionalFormatting sqref="SQ39:SV40">
    <cfRule type="cellIs" dxfId="474" priority="713" operator="equal">
      <formula>0</formula>
    </cfRule>
    <cfRule type="cellIs" dxfId="473" priority="714" operator="equal">
      <formula>1</formula>
    </cfRule>
  </conditionalFormatting>
  <conditionalFormatting sqref="MT35:MY37">
    <cfRule type="cellIs" dxfId="472" priority="791" operator="equal">
      <formula>0</formula>
    </cfRule>
    <cfRule type="cellIs" dxfId="471" priority="792" operator="equal">
      <formula>1</formula>
    </cfRule>
  </conditionalFormatting>
  <conditionalFormatting sqref="OB35:OG37">
    <cfRule type="cellIs" dxfId="470" priority="787" operator="equal">
      <formula>0</formula>
    </cfRule>
    <cfRule type="cellIs" dxfId="469" priority="788" operator="equal">
      <formula>1</formula>
    </cfRule>
  </conditionalFormatting>
  <conditionalFormatting sqref="OS35:OX37">
    <cfRule type="cellIs" dxfId="468" priority="785" operator="equal">
      <formula>0</formula>
    </cfRule>
    <cfRule type="cellIs" dxfId="467" priority="786" operator="equal">
      <formula>1</formula>
    </cfRule>
  </conditionalFormatting>
  <conditionalFormatting sqref="PJ35:PO37">
    <cfRule type="cellIs" dxfId="466" priority="783" operator="equal">
      <formula>0</formula>
    </cfRule>
    <cfRule type="cellIs" dxfId="465" priority="784" operator="equal">
      <formula>1</formula>
    </cfRule>
  </conditionalFormatting>
  <conditionalFormatting sqref="RI35:RN37">
    <cfRule type="cellIs" dxfId="464" priority="777" operator="equal">
      <formula>0</formula>
    </cfRule>
    <cfRule type="cellIs" dxfId="463" priority="778" operator="equal">
      <formula>1</formula>
    </cfRule>
  </conditionalFormatting>
  <conditionalFormatting sqref="RZ35:SE37">
    <cfRule type="cellIs" dxfId="462" priority="775" operator="equal">
      <formula>0</formula>
    </cfRule>
    <cfRule type="cellIs" dxfId="461" priority="776" operator="equal">
      <formula>1</formula>
    </cfRule>
  </conditionalFormatting>
  <conditionalFormatting sqref="HN23:HS23">
    <cfRule type="cellIs" dxfId="460" priority="237" operator="equal">
      <formula>0</formula>
    </cfRule>
    <cfRule type="cellIs" dxfId="459" priority="238" operator="equal">
      <formula>1</formula>
    </cfRule>
  </conditionalFormatting>
  <conditionalFormatting sqref="GW32:HB32">
    <cfRule type="cellIs" dxfId="458" priority="263" operator="equal">
      <formula>0</formula>
    </cfRule>
    <cfRule type="cellIs" dxfId="457" priority="264" operator="equal">
      <formula>1</formula>
    </cfRule>
  </conditionalFormatting>
  <conditionalFormatting sqref="GF35:GK37">
    <cfRule type="cellIs" dxfId="456" priority="289" operator="equal">
      <formula>0</formula>
    </cfRule>
    <cfRule type="cellIs" dxfId="455" priority="290" operator="equal">
      <formula>1</formula>
    </cfRule>
  </conditionalFormatting>
  <conditionalFormatting sqref="FO39:FT40">
    <cfRule type="cellIs" dxfId="454" priority="315" operator="equal">
      <formula>0</formula>
    </cfRule>
    <cfRule type="cellIs" dxfId="453" priority="316" operator="equal">
      <formula>1</formula>
    </cfRule>
  </conditionalFormatting>
  <conditionalFormatting sqref="EX28:FC28">
    <cfRule type="cellIs" dxfId="452" priority="341" operator="equal">
      <formula>0</formula>
    </cfRule>
    <cfRule type="cellIs" dxfId="451" priority="342" operator="equal">
      <formula>1</formula>
    </cfRule>
  </conditionalFormatting>
  <conditionalFormatting sqref="EG31:EL31">
    <cfRule type="cellIs" dxfId="450" priority="367" operator="equal">
      <formula>0</formula>
    </cfRule>
    <cfRule type="cellIs" dxfId="449" priority="368" operator="equal">
      <formula>1</formula>
    </cfRule>
  </conditionalFormatting>
  <conditionalFormatting sqref="DP33:DU33">
    <cfRule type="cellIs" dxfId="448" priority="393" operator="equal">
      <formula>0</formula>
    </cfRule>
    <cfRule type="cellIs" dxfId="447" priority="394" operator="equal">
      <formula>1</formula>
    </cfRule>
  </conditionalFormatting>
  <conditionalFormatting sqref="CY27:DD27">
    <cfRule type="cellIs" dxfId="446" priority="419" operator="equal">
      <formula>0</formula>
    </cfRule>
    <cfRule type="cellIs" dxfId="445" priority="420" operator="equal">
      <formula>1</formula>
    </cfRule>
  </conditionalFormatting>
  <conditionalFormatting sqref="CY15:DD19 CY21:DD22 CY24:DD26 CY29:DD30 CY34:DD34 CY38:DD38 CY41:DD49">
    <cfRule type="cellIs" dxfId="444" priority="445" operator="equal">
      <formula>0</formula>
    </cfRule>
    <cfRule type="cellIs" dxfId="443" priority="446" operator="equal">
      <formula>1</formula>
    </cfRule>
  </conditionalFormatting>
  <conditionalFormatting sqref="BX58">
    <cfRule type="cellIs" dxfId="442" priority="497" operator="equal">
      <formula>0</formula>
    </cfRule>
    <cfRule type="cellIs" dxfId="441" priority="498" operator="equal">
      <formula>1</formula>
    </cfRule>
  </conditionalFormatting>
  <conditionalFormatting sqref="BE58">
    <cfRule type="cellIs" dxfId="440" priority="523" operator="equal">
      <formula>0</formula>
    </cfRule>
    <cfRule type="cellIs" dxfId="439" priority="524" operator="equal">
      <formula>1</formula>
    </cfRule>
  </conditionalFormatting>
  <conditionalFormatting sqref="AL58">
    <cfRule type="cellIs" dxfId="438" priority="549" operator="equal">
      <formula>0</formula>
    </cfRule>
    <cfRule type="cellIs" dxfId="437" priority="550" operator="equal">
      <formula>1</formula>
    </cfRule>
  </conditionalFormatting>
  <conditionalFormatting sqref="MT39:MY40">
    <cfRule type="cellIs" dxfId="436" priority="731" operator="equal">
      <formula>0</formula>
    </cfRule>
    <cfRule type="cellIs" dxfId="435" priority="732" operator="equal">
      <formula>1</formula>
    </cfRule>
  </conditionalFormatting>
  <conditionalFormatting sqref="OS39:OX40">
    <cfRule type="cellIs" dxfId="434" priority="725" operator="equal">
      <formula>0</formula>
    </cfRule>
    <cfRule type="cellIs" dxfId="433" priority="726" operator="equal">
      <formula>1</formula>
    </cfRule>
  </conditionalFormatting>
  <conditionalFormatting sqref="PJ39:PO40">
    <cfRule type="cellIs" dxfId="432" priority="723" operator="equal">
      <formula>0</formula>
    </cfRule>
    <cfRule type="cellIs" dxfId="431" priority="724" operator="equal">
      <formula>1</formula>
    </cfRule>
  </conditionalFormatting>
  <conditionalFormatting sqref="RI39:RN40">
    <cfRule type="cellIs" dxfId="430" priority="717" operator="equal">
      <formula>0</formula>
    </cfRule>
    <cfRule type="cellIs" dxfId="429" priority="718" operator="equal">
      <formula>1</formula>
    </cfRule>
  </conditionalFormatting>
  <conditionalFormatting sqref="RZ39:SE40">
    <cfRule type="cellIs" dxfId="428" priority="715" operator="equal">
      <formula>0</formula>
    </cfRule>
    <cfRule type="cellIs" dxfId="427" priority="716" operator="equal">
      <formula>1</formula>
    </cfRule>
  </conditionalFormatting>
  <conditionalFormatting sqref="IE35:IJ37">
    <cfRule type="cellIs" dxfId="426" priority="205" operator="equal">
      <formula>0</formula>
    </cfRule>
    <cfRule type="cellIs" dxfId="425" priority="206" operator="equal">
      <formula>1</formula>
    </cfRule>
  </conditionalFormatting>
  <conditionalFormatting sqref="IE39:IJ40">
    <cfRule type="cellIs" dxfId="424" priority="203" operator="equal">
      <formula>0</formula>
    </cfRule>
    <cfRule type="cellIs" dxfId="423" priority="204" operator="equal">
      <formula>1</formula>
    </cfRule>
  </conditionalFormatting>
  <conditionalFormatting sqref="IE28:IJ28">
    <cfRule type="cellIs" dxfId="422" priority="201" operator="equal">
      <formula>0</formula>
    </cfRule>
    <cfRule type="cellIs" dxfId="421" priority="202" operator="equal">
      <formula>1</formula>
    </cfRule>
  </conditionalFormatting>
  <conditionalFormatting sqref="HN33:HS33">
    <cfRule type="cellIs" dxfId="420" priority="225" operator="equal">
      <formula>0</formula>
    </cfRule>
    <cfRule type="cellIs" dxfId="419" priority="226" operator="equal">
      <formula>1</formula>
    </cfRule>
  </conditionalFormatting>
  <conditionalFormatting sqref="HN27:HS27">
    <cfRule type="cellIs" dxfId="418" priority="223" operator="equal">
      <formula>0</formula>
    </cfRule>
    <cfRule type="cellIs" dxfId="417" priority="224" operator="equal">
      <formula>1</formula>
    </cfRule>
  </conditionalFormatting>
  <conditionalFormatting sqref="IE15:IJ19 IE21:IJ22 IE24:IJ26 IE29:IJ30 IE34:IJ34 IE38:IJ38 IE41:IJ49">
    <cfRule type="cellIs" dxfId="416" priority="221" operator="equal">
      <formula>0</formula>
    </cfRule>
    <cfRule type="cellIs" dxfId="415" priority="222" operator="equal">
      <formula>1</formula>
    </cfRule>
  </conditionalFormatting>
  <conditionalFormatting sqref="HX58">
    <cfRule type="cellIs" dxfId="414" priority="219" operator="equal">
      <formula>"OK"</formula>
    </cfRule>
    <cfRule type="cellIs" dxfId="413" priority="220" operator="equal">
      <formula>"NO HABILITADO"</formula>
    </cfRule>
  </conditionalFormatting>
  <conditionalFormatting sqref="HU58">
    <cfRule type="cellIs" dxfId="412" priority="245" operator="equal">
      <formula>0</formula>
    </cfRule>
    <cfRule type="cellIs" dxfId="411" priority="246" operator="equal">
      <formula>1</formula>
    </cfRule>
  </conditionalFormatting>
  <conditionalFormatting sqref="HS58">
    <cfRule type="cellIs" dxfId="410" priority="243" operator="equal">
      <formula>0</formula>
    </cfRule>
    <cfRule type="cellIs" dxfId="409" priority="244" operator="equal">
      <formula>1</formula>
    </cfRule>
  </conditionalFormatting>
  <conditionalFormatting sqref="HQ58">
    <cfRule type="cellIs" dxfId="408" priority="241" operator="equal">
      <formula>0</formula>
    </cfRule>
    <cfRule type="cellIs" dxfId="407" priority="242" operator="equal">
      <formula>1</formula>
    </cfRule>
  </conditionalFormatting>
  <conditionalFormatting sqref="GW23:HB23">
    <cfRule type="cellIs" dxfId="406" priority="265" operator="equal">
      <formula>0</formula>
    </cfRule>
    <cfRule type="cellIs" dxfId="405" priority="266" operator="equal">
      <formula>1</formula>
    </cfRule>
  </conditionalFormatting>
  <conditionalFormatting sqref="GW35:HB37">
    <cfRule type="cellIs" dxfId="404" priority="261" operator="equal">
      <formula>0</formula>
    </cfRule>
    <cfRule type="cellIs" dxfId="403" priority="262" operator="equal">
      <formula>1</formula>
    </cfRule>
  </conditionalFormatting>
  <conditionalFormatting sqref="GF28:GK28">
    <cfRule type="cellIs" dxfId="402" priority="285" operator="equal">
      <formula>0</formula>
    </cfRule>
    <cfRule type="cellIs" dxfId="401" priority="286" operator="equal">
      <formula>1</formula>
    </cfRule>
  </conditionalFormatting>
  <conditionalFormatting sqref="GF31:GK31">
    <cfRule type="cellIs" dxfId="400" priority="283" operator="equal">
      <formula>0</formula>
    </cfRule>
    <cfRule type="cellIs" dxfId="399" priority="284" operator="equal">
      <formula>1</formula>
    </cfRule>
  </conditionalFormatting>
  <conditionalFormatting sqref="GF33:GK33">
    <cfRule type="cellIs" dxfId="398" priority="281" operator="equal">
      <formula>0</formula>
    </cfRule>
    <cfRule type="cellIs" dxfId="397" priority="282" operator="equal">
      <formula>1</formula>
    </cfRule>
  </conditionalFormatting>
  <conditionalFormatting sqref="GF15:GK19 GF21:GK22 GF24:GK26 GF29:GK30 GF34:GK34 GF38:GK38 GF41:GK49">
    <cfRule type="cellIs" dxfId="396" priority="305" operator="equal">
      <formula>0</formula>
    </cfRule>
    <cfRule type="cellIs" dxfId="395" priority="306" operator="equal">
      <formula>1</formula>
    </cfRule>
  </conditionalFormatting>
  <conditionalFormatting sqref="GM58">
    <cfRule type="cellIs" dxfId="394" priority="301" operator="equal">
      <formula>0</formula>
    </cfRule>
    <cfRule type="cellIs" dxfId="393" priority="302" operator="equal">
      <formula>1</formula>
    </cfRule>
  </conditionalFormatting>
  <conditionalFormatting sqref="FR58">
    <cfRule type="cellIs" dxfId="392" priority="325" operator="equal">
      <formula>0</formula>
    </cfRule>
    <cfRule type="cellIs" dxfId="391" priority="326" operator="equal">
      <formula>1</formula>
    </cfRule>
  </conditionalFormatting>
  <conditionalFormatting sqref="FO23:FT23">
    <cfRule type="cellIs" dxfId="390" priority="321" operator="equal">
      <formula>0</formula>
    </cfRule>
    <cfRule type="cellIs" dxfId="389" priority="322" operator="equal">
      <formula>1</formula>
    </cfRule>
  </conditionalFormatting>
  <conditionalFormatting sqref="EX35:FC37">
    <cfRule type="cellIs" dxfId="388" priority="345" operator="equal">
      <formula>0</formula>
    </cfRule>
    <cfRule type="cellIs" dxfId="387" priority="346" operator="equal">
      <formula>1</formula>
    </cfRule>
  </conditionalFormatting>
  <conditionalFormatting sqref="EX39:FC40">
    <cfRule type="cellIs" dxfId="386" priority="343" operator="equal">
      <formula>0</formula>
    </cfRule>
    <cfRule type="cellIs" dxfId="385" priority="344" operator="equal">
      <formula>1</formula>
    </cfRule>
  </conditionalFormatting>
  <conditionalFormatting sqref="EG33:EL33">
    <cfRule type="cellIs" dxfId="384" priority="365" operator="equal">
      <formula>0</formula>
    </cfRule>
    <cfRule type="cellIs" dxfId="383" priority="366" operator="equal">
      <formula>1</formula>
    </cfRule>
  </conditionalFormatting>
  <conditionalFormatting sqref="EG27:EL27">
    <cfRule type="cellIs" dxfId="382" priority="363" operator="equal">
      <formula>0</formula>
    </cfRule>
    <cfRule type="cellIs" dxfId="381" priority="364" operator="equal">
      <formula>1</formula>
    </cfRule>
  </conditionalFormatting>
  <conditionalFormatting sqref="EX15:FC19 EX21:FC22 EX24:FC26 EX29:FC30 EX34:FC34 EX38:FC38 EX41:FC49">
    <cfRule type="cellIs" dxfId="380" priority="361" operator="equal">
      <formula>0</formula>
    </cfRule>
    <cfRule type="cellIs" dxfId="379" priority="362" operator="equal">
      <formula>1</formula>
    </cfRule>
  </conditionalFormatting>
  <conditionalFormatting sqref="EQ58">
    <cfRule type="cellIs" dxfId="378" priority="359" operator="equal">
      <formula>"OK"</formula>
    </cfRule>
    <cfRule type="cellIs" dxfId="377" priority="360" operator="equal">
      <formula>"NO HABILITADO"</formula>
    </cfRule>
  </conditionalFormatting>
  <conditionalFormatting sqref="EN58">
    <cfRule type="cellIs" dxfId="376" priority="385" operator="equal">
      <formula>0</formula>
    </cfRule>
    <cfRule type="cellIs" dxfId="375" priority="386" operator="equal">
      <formula>1</formula>
    </cfRule>
  </conditionalFormatting>
  <conditionalFormatting sqref="EJ58">
    <cfRule type="cellIs" dxfId="374" priority="381" operator="equal">
      <formula>0</formula>
    </cfRule>
    <cfRule type="cellIs" dxfId="373" priority="382" operator="equal">
      <formula>1</formula>
    </cfRule>
  </conditionalFormatting>
  <conditionalFormatting sqref="DP23:DU23">
    <cfRule type="cellIs" dxfId="372" priority="405" operator="equal">
      <formula>0</formula>
    </cfRule>
    <cfRule type="cellIs" dxfId="371" priority="406" operator="equal">
      <formula>1</formula>
    </cfRule>
  </conditionalFormatting>
  <conditionalFormatting sqref="DP32:DU32">
    <cfRule type="cellIs" dxfId="370" priority="403" operator="equal">
      <formula>0</formula>
    </cfRule>
    <cfRule type="cellIs" dxfId="369" priority="404" operator="equal">
      <formula>1</formula>
    </cfRule>
  </conditionalFormatting>
  <conditionalFormatting sqref="CY28:DD28">
    <cfRule type="cellIs" dxfId="368" priority="425" operator="equal">
      <formula>0</formula>
    </cfRule>
    <cfRule type="cellIs" dxfId="367" priority="426" operator="equal">
      <formula>1</formula>
    </cfRule>
  </conditionalFormatting>
  <conditionalFormatting sqref="CY31:DD31">
    <cfRule type="cellIs" dxfId="366" priority="423" operator="equal">
      <formula>0</formula>
    </cfRule>
    <cfRule type="cellIs" dxfId="365" priority="424" operator="equal">
      <formula>1</formula>
    </cfRule>
  </conditionalFormatting>
  <conditionalFormatting sqref="CY33:DD33">
    <cfRule type="cellIs" dxfId="364" priority="421" operator="equal">
      <formula>0</formula>
    </cfRule>
    <cfRule type="cellIs" dxfId="363" priority="422" operator="equal">
      <formula>1</formula>
    </cfRule>
  </conditionalFormatting>
  <conditionalFormatting sqref="DF58">
    <cfRule type="cellIs" dxfId="362" priority="441" operator="equal">
      <formula>0</formula>
    </cfRule>
    <cfRule type="cellIs" dxfId="361" priority="442" operator="equal">
      <formula>1</formula>
    </cfRule>
  </conditionalFormatting>
  <conditionalFormatting sqref="CK59">
    <cfRule type="cellIs" dxfId="360" priority="465" operator="equal">
      <formula>0</formula>
    </cfRule>
    <cfRule type="cellIs" dxfId="359" priority="466" operator="equal">
      <formula>1</formula>
    </cfRule>
  </conditionalFormatting>
  <conditionalFormatting sqref="BJ58">
    <cfRule type="cellIs" dxfId="358" priority="499" operator="equal">
      <formula>"OK"</formula>
    </cfRule>
    <cfRule type="cellIs" dxfId="357" priority="500" operator="equal">
      <formula>"NO HABILITADO"</formula>
    </cfRule>
  </conditionalFormatting>
  <conditionalFormatting sqref="BG58">
    <cfRule type="cellIs" dxfId="356" priority="525" operator="equal">
      <formula>0</formula>
    </cfRule>
    <cfRule type="cellIs" dxfId="355" priority="526" operator="equal">
      <formula>1</formula>
    </cfRule>
  </conditionalFormatting>
  <conditionalFormatting sqref="AB58">
    <cfRule type="cellIs" dxfId="354" priority="555" operator="equal">
      <formula>"OK"</formula>
    </cfRule>
    <cfRule type="cellIs" dxfId="353" priority="556" operator="equal">
      <formula>"NO HABILITADO"</formula>
    </cfRule>
  </conditionalFormatting>
  <conditionalFormatting sqref="AP58">
    <cfRule type="cellIs" dxfId="352" priority="553" operator="equal">
      <formula>0</formula>
    </cfRule>
    <cfRule type="cellIs" dxfId="351" priority="554" operator="equal">
      <formula>1</formula>
    </cfRule>
  </conditionalFormatting>
  <conditionalFormatting sqref="AN58">
    <cfRule type="cellIs" dxfId="350" priority="551" operator="equal">
      <formula>0</formula>
    </cfRule>
    <cfRule type="cellIs" dxfId="349" priority="552" operator="equal">
      <formula>1</formula>
    </cfRule>
  </conditionalFormatting>
  <conditionalFormatting sqref="AS58">
    <cfRule type="cellIs" dxfId="348" priority="527" operator="equal">
      <formula>"OK"</formula>
    </cfRule>
    <cfRule type="cellIs" dxfId="347" priority="528" operator="equal">
      <formula>"NO HABILITADO"</formula>
    </cfRule>
  </conditionalFormatting>
  <conditionalFormatting sqref="BT58">
    <cfRule type="cellIs" dxfId="346" priority="493" operator="equal">
      <formula>0</formula>
    </cfRule>
    <cfRule type="cellIs" dxfId="345" priority="494" operator="equal">
      <formula>1</formula>
    </cfRule>
  </conditionalFormatting>
  <conditionalFormatting sqref="CM59">
    <cfRule type="cellIs" dxfId="344" priority="467" operator="equal">
      <formula>0</formula>
    </cfRule>
    <cfRule type="cellIs" dxfId="343" priority="468" operator="equal">
      <formula>1</formula>
    </cfRule>
  </conditionalFormatting>
  <conditionalFormatting sqref="DB58">
    <cfRule type="cellIs" dxfId="342" priority="437" operator="equal">
      <formula>0</formula>
    </cfRule>
    <cfRule type="cellIs" dxfId="341" priority="438" operator="equal">
      <formula>1</formula>
    </cfRule>
  </conditionalFormatting>
  <conditionalFormatting sqref="CY23:DD23">
    <cfRule type="cellIs" dxfId="340" priority="433" operator="equal">
      <formula>0</formula>
    </cfRule>
    <cfRule type="cellIs" dxfId="339" priority="434" operator="equal">
      <formula>1</formula>
    </cfRule>
  </conditionalFormatting>
  <conditionalFormatting sqref="CY35:DD37">
    <cfRule type="cellIs" dxfId="338" priority="429" operator="equal">
      <formula>0</formula>
    </cfRule>
    <cfRule type="cellIs" dxfId="337" priority="430" operator="equal">
      <formula>1</formula>
    </cfRule>
  </conditionalFormatting>
  <conditionalFormatting sqref="CR58">
    <cfRule type="cellIs" dxfId="336" priority="443" operator="equal">
      <formula>"OK"</formula>
    </cfRule>
    <cfRule type="cellIs" dxfId="335" priority="444" operator="equal">
      <formula>"NO HABILITADO"</formula>
    </cfRule>
  </conditionalFormatting>
  <conditionalFormatting sqref="DI58">
    <cfRule type="cellIs" dxfId="334" priority="415" operator="equal">
      <formula>"OK"</formula>
    </cfRule>
    <cfRule type="cellIs" dxfId="333" priority="416" operator="equal">
      <formula>"NO HABILITADO"</formula>
    </cfRule>
  </conditionalFormatting>
  <conditionalFormatting sqref="DW58">
    <cfRule type="cellIs" dxfId="332" priority="413" operator="equal">
      <formula>0</formula>
    </cfRule>
    <cfRule type="cellIs" dxfId="331" priority="414" operator="equal">
      <formula>1</formula>
    </cfRule>
  </conditionalFormatting>
  <conditionalFormatting sqref="DU58">
    <cfRule type="cellIs" dxfId="330" priority="411" operator="equal">
      <formula>0</formula>
    </cfRule>
    <cfRule type="cellIs" dxfId="329" priority="412" operator="equal">
      <formula>1</formula>
    </cfRule>
  </conditionalFormatting>
  <conditionalFormatting sqref="DP20:DU20">
    <cfRule type="cellIs" dxfId="328" priority="407" operator="equal">
      <formula>0</formula>
    </cfRule>
    <cfRule type="cellIs" dxfId="327" priority="408" operator="equal">
      <formula>1</formula>
    </cfRule>
  </conditionalFormatting>
  <conditionalFormatting sqref="DP39:DU40">
    <cfRule type="cellIs" dxfId="326" priority="399" operator="equal">
      <formula>0</formula>
    </cfRule>
    <cfRule type="cellIs" dxfId="325" priority="400" operator="equal">
      <formula>1</formula>
    </cfRule>
  </conditionalFormatting>
  <conditionalFormatting sqref="DP28:DU28">
    <cfRule type="cellIs" dxfId="324" priority="397" operator="equal">
      <formula>0</formula>
    </cfRule>
    <cfRule type="cellIs" dxfId="323" priority="398" operator="equal">
      <formula>1</formula>
    </cfRule>
  </conditionalFormatting>
  <conditionalFormatting sqref="DP31:DU31">
    <cfRule type="cellIs" dxfId="322" priority="395" operator="equal">
      <formula>0</formula>
    </cfRule>
    <cfRule type="cellIs" dxfId="321" priority="396" operator="equal">
      <formula>1</formula>
    </cfRule>
  </conditionalFormatting>
  <conditionalFormatting sqref="DP27:DU27">
    <cfRule type="cellIs" dxfId="320" priority="391" operator="equal">
      <formula>0</formula>
    </cfRule>
    <cfRule type="cellIs" dxfId="319" priority="392" operator="equal">
      <formula>1</formula>
    </cfRule>
  </conditionalFormatting>
  <conditionalFormatting sqref="EG15:EL19 EG21:EL22 EG24:EL26 EG29:EL30 EG34:EL34 EG38:EL38 EG41:EL49">
    <cfRule type="cellIs" dxfId="318" priority="389" operator="equal">
      <formula>0</formula>
    </cfRule>
    <cfRule type="cellIs" dxfId="317" priority="390" operator="equal">
      <formula>1</formula>
    </cfRule>
  </conditionalFormatting>
  <conditionalFormatting sqref="DZ58">
    <cfRule type="cellIs" dxfId="316" priority="387" operator="equal">
      <formula>"OK"</formula>
    </cfRule>
    <cfRule type="cellIs" dxfId="315" priority="388" operator="equal">
      <formula>"NO HABILITADO"</formula>
    </cfRule>
  </conditionalFormatting>
  <conditionalFormatting sqref="EG20:EL20">
    <cfRule type="cellIs" dxfId="314" priority="379" operator="equal">
      <formula>0</formula>
    </cfRule>
    <cfRule type="cellIs" dxfId="313" priority="380" operator="equal">
      <formula>1</formula>
    </cfRule>
  </conditionalFormatting>
  <conditionalFormatting sqref="EG23:EL23">
    <cfRule type="cellIs" dxfId="312" priority="377" operator="equal">
      <formula>0</formula>
    </cfRule>
    <cfRule type="cellIs" dxfId="311" priority="378" operator="equal">
      <formula>1</formula>
    </cfRule>
  </conditionalFormatting>
  <conditionalFormatting sqref="EG35:EL37">
    <cfRule type="cellIs" dxfId="310" priority="373" operator="equal">
      <formula>0</formula>
    </cfRule>
    <cfRule type="cellIs" dxfId="309" priority="374" operator="equal">
      <formula>1</formula>
    </cfRule>
  </conditionalFormatting>
  <conditionalFormatting sqref="EG39:EL40">
    <cfRule type="cellIs" dxfId="308" priority="371" operator="equal">
      <formula>0</formula>
    </cfRule>
    <cfRule type="cellIs" dxfId="307" priority="372" operator="equal">
      <formula>1</formula>
    </cfRule>
  </conditionalFormatting>
  <conditionalFormatting sqref="EG28:EL28">
    <cfRule type="cellIs" dxfId="306" priority="369" operator="equal">
      <formula>0</formula>
    </cfRule>
    <cfRule type="cellIs" dxfId="305" priority="370" operator="equal">
      <formula>1</formula>
    </cfRule>
  </conditionalFormatting>
  <conditionalFormatting sqref="FC58">
    <cfRule type="cellIs" dxfId="304" priority="355" operator="equal">
      <formula>0</formula>
    </cfRule>
    <cfRule type="cellIs" dxfId="303" priority="356" operator="equal">
      <formula>1</formula>
    </cfRule>
  </conditionalFormatting>
  <conditionalFormatting sqref="FA58">
    <cfRule type="cellIs" dxfId="302" priority="353" operator="equal">
      <formula>0</formula>
    </cfRule>
    <cfRule type="cellIs" dxfId="301" priority="354" operator="equal">
      <formula>1</formula>
    </cfRule>
  </conditionalFormatting>
  <conditionalFormatting sqref="EX20:FC20">
    <cfRule type="cellIs" dxfId="300" priority="351" operator="equal">
      <formula>0</formula>
    </cfRule>
    <cfRule type="cellIs" dxfId="299" priority="352" operator="equal">
      <formula>1</formula>
    </cfRule>
  </conditionalFormatting>
  <conditionalFormatting sqref="EX32:FC32">
    <cfRule type="cellIs" dxfId="298" priority="347" operator="equal">
      <formula>0</formula>
    </cfRule>
    <cfRule type="cellIs" dxfId="297" priority="348" operator="equal">
      <formula>1</formula>
    </cfRule>
  </conditionalFormatting>
  <conditionalFormatting sqref="EX31:FC31">
    <cfRule type="cellIs" dxfId="296" priority="339" operator="equal">
      <formula>0</formula>
    </cfRule>
    <cfRule type="cellIs" dxfId="295" priority="340" operator="equal">
      <formula>1</formula>
    </cfRule>
  </conditionalFormatting>
  <conditionalFormatting sqref="EX33:FC33">
    <cfRule type="cellIs" dxfId="294" priority="337" operator="equal">
      <formula>0</formula>
    </cfRule>
    <cfRule type="cellIs" dxfId="293" priority="338" operator="equal">
      <formula>1</formula>
    </cfRule>
  </conditionalFormatting>
  <conditionalFormatting sqref="EX27:FC27">
    <cfRule type="cellIs" dxfId="292" priority="335" operator="equal">
      <formula>0</formula>
    </cfRule>
    <cfRule type="cellIs" dxfId="291" priority="336" operator="equal">
      <formula>1</formula>
    </cfRule>
  </conditionalFormatting>
  <conditionalFormatting sqref="FO15:FT19 FO21:FT22 FO24:FT26 FO29:FT30 FO34:FT34 FO38:FT38 FO41:FT49">
    <cfRule type="cellIs" dxfId="290" priority="333" operator="equal">
      <formula>0</formula>
    </cfRule>
    <cfRule type="cellIs" dxfId="289" priority="334" operator="equal">
      <formula>1</formula>
    </cfRule>
  </conditionalFormatting>
  <conditionalFormatting sqref="FH58">
    <cfRule type="cellIs" dxfId="288" priority="331" operator="equal">
      <formula>"OK"</formula>
    </cfRule>
    <cfRule type="cellIs" dxfId="287" priority="332" operator="equal">
      <formula>"NO HABILITADO"</formula>
    </cfRule>
  </conditionalFormatting>
  <conditionalFormatting sqref="FV58">
    <cfRule type="cellIs" dxfId="286" priority="329" operator="equal">
      <formula>0</formula>
    </cfRule>
    <cfRule type="cellIs" dxfId="285" priority="330" operator="equal">
      <formula>1</formula>
    </cfRule>
  </conditionalFormatting>
  <conditionalFormatting sqref="FT58">
    <cfRule type="cellIs" dxfId="284" priority="327" operator="equal">
      <formula>0</formula>
    </cfRule>
    <cfRule type="cellIs" dxfId="283" priority="328" operator="equal">
      <formula>1</formula>
    </cfRule>
  </conditionalFormatting>
  <conditionalFormatting sqref="FO32:FT32">
    <cfRule type="cellIs" dxfId="282" priority="319" operator="equal">
      <formula>0</formula>
    </cfRule>
    <cfRule type="cellIs" dxfId="281" priority="320" operator="equal">
      <formula>1</formula>
    </cfRule>
  </conditionalFormatting>
  <conditionalFormatting sqref="FO35:FT37">
    <cfRule type="cellIs" dxfId="280" priority="317" operator="equal">
      <formula>0</formula>
    </cfRule>
    <cfRule type="cellIs" dxfId="279" priority="318" operator="equal">
      <formula>1</formula>
    </cfRule>
  </conditionalFormatting>
  <conditionalFormatting sqref="FO28:FT28">
    <cfRule type="cellIs" dxfId="278" priority="313" operator="equal">
      <formula>0</formula>
    </cfRule>
    <cfRule type="cellIs" dxfId="277" priority="314" operator="equal">
      <formula>1</formula>
    </cfRule>
  </conditionalFormatting>
  <conditionalFormatting sqref="FO31:FT31">
    <cfRule type="cellIs" dxfId="276" priority="311" operator="equal">
      <formula>0</formula>
    </cfRule>
    <cfRule type="cellIs" dxfId="275" priority="312" operator="equal">
      <formula>1</formula>
    </cfRule>
  </conditionalFormatting>
  <conditionalFormatting sqref="FO33:FT33">
    <cfRule type="cellIs" dxfId="274" priority="309" operator="equal">
      <formula>0</formula>
    </cfRule>
    <cfRule type="cellIs" dxfId="273" priority="310" operator="equal">
      <formula>1</formula>
    </cfRule>
  </conditionalFormatting>
  <conditionalFormatting sqref="FO27:FT27">
    <cfRule type="cellIs" dxfId="272" priority="307" operator="equal">
      <formula>0</formula>
    </cfRule>
    <cfRule type="cellIs" dxfId="271" priority="308" operator="equal">
      <formula>1</formula>
    </cfRule>
  </conditionalFormatting>
  <conditionalFormatting sqref="FY58">
    <cfRule type="cellIs" dxfId="270" priority="303" operator="equal">
      <formula>"OK"</formula>
    </cfRule>
    <cfRule type="cellIs" dxfId="269" priority="304" operator="equal">
      <formula>"NO HABILITADO"</formula>
    </cfRule>
  </conditionalFormatting>
  <conditionalFormatting sqref="GK58">
    <cfRule type="cellIs" dxfId="268" priority="299" operator="equal">
      <formula>0</formula>
    </cfRule>
    <cfRule type="cellIs" dxfId="267" priority="300" operator="equal">
      <formula>1</formula>
    </cfRule>
  </conditionalFormatting>
  <conditionalFormatting sqref="GF20:GK20">
    <cfRule type="cellIs" dxfId="266" priority="295" operator="equal">
      <formula>0</formula>
    </cfRule>
    <cfRule type="cellIs" dxfId="265" priority="296" operator="equal">
      <formula>1</formula>
    </cfRule>
  </conditionalFormatting>
  <conditionalFormatting sqref="GF23:GK23">
    <cfRule type="cellIs" dxfId="264" priority="293" operator="equal">
      <formula>0</formula>
    </cfRule>
    <cfRule type="cellIs" dxfId="263" priority="294" operator="equal">
      <formula>1</formula>
    </cfRule>
  </conditionalFormatting>
  <conditionalFormatting sqref="GF32:GK32">
    <cfRule type="cellIs" dxfId="262" priority="291" operator="equal">
      <formula>0</formula>
    </cfRule>
    <cfRule type="cellIs" dxfId="261" priority="292" operator="equal">
      <formula>1</formula>
    </cfRule>
  </conditionalFormatting>
  <conditionalFormatting sqref="GF39:GK40">
    <cfRule type="cellIs" dxfId="260" priority="287" operator="equal">
      <formula>0</formula>
    </cfRule>
    <cfRule type="cellIs" dxfId="259" priority="288" operator="equal">
      <formula>1</formula>
    </cfRule>
  </conditionalFormatting>
  <conditionalFormatting sqref="GF27:GK27">
    <cfRule type="cellIs" dxfId="258" priority="279" operator="equal">
      <formula>0</formula>
    </cfRule>
    <cfRule type="cellIs" dxfId="257" priority="280" operator="equal">
      <formula>1</formula>
    </cfRule>
  </conditionalFormatting>
  <conditionalFormatting sqref="GW15:HB19 GW21:HB22 GW24:HB26 GW29:HB30 GW34:HB34 GW38:HB38 GW41:HB49">
    <cfRule type="cellIs" dxfId="256" priority="277" operator="equal">
      <formula>0</formula>
    </cfRule>
    <cfRule type="cellIs" dxfId="255" priority="278" operator="equal">
      <formula>1</formula>
    </cfRule>
  </conditionalFormatting>
  <conditionalFormatting sqref="GP58">
    <cfRule type="cellIs" dxfId="254" priority="275" operator="equal">
      <formula>"OK"</formula>
    </cfRule>
    <cfRule type="cellIs" dxfId="253" priority="276" operator="equal">
      <formula>"NO HABILITADO"</formula>
    </cfRule>
  </conditionalFormatting>
  <conditionalFormatting sqref="HD58">
    <cfRule type="cellIs" dxfId="252" priority="273" operator="equal">
      <formula>0</formula>
    </cfRule>
    <cfRule type="cellIs" dxfId="251" priority="274" operator="equal">
      <formula>1</formula>
    </cfRule>
  </conditionalFormatting>
  <conditionalFormatting sqref="HB58">
    <cfRule type="cellIs" dxfId="250" priority="271" operator="equal">
      <formula>0</formula>
    </cfRule>
    <cfRule type="cellIs" dxfId="249" priority="272" operator="equal">
      <formula>1</formula>
    </cfRule>
  </conditionalFormatting>
  <conditionalFormatting sqref="GZ58">
    <cfRule type="cellIs" dxfId="248" priority="269" operator="equal">
      <formula>0</formula>
    </cfRule>
    <cfRule type="cellIs" dxfId="247" priority="270" operator="equal">
      <formula>1</formula>
    </cfRule>
  </conditionalFormatting>
  <conditionalFormatting sqref="GW20:HB20">
    <cfRule type="cellIs" dxfId="246" priority="267" operator="equal">
      <formula>0</formula>
    </cfRule>
    <cfRule type="cellIs" dxfId="245" priority="268" operator="equal">
      <formula>1</formula>
    </cfRule>
  </conditionalFormatting>
  <conditionalFormatting sqref="GW39:HB40">
    <cfRule type="cellIs" dxfId="244" priority="259" operator="equal">
      <formula>0</formula>
    </cfRule>
    <cfRule type="cellIs" dxfId="243" priority="260" operator="equal">
      <formula>1</formula>
    </cfRule>
  </conditionalFormatting>
  <conditionalFormatting sqref="GW28:HB28">
    <cfRule type="cellIs" dxfId="242" priority="257" operator="equal">
      <formula>0</formula>
    </cfRule>
    <cfRule type="cellIs" dxfId="241" priority="258" operator="equal">
      <formula>1</formula>
    </cfRule>
  </conditionalFormatting>
  <conditionalFormatting sqref="GW31:HB31">
    <cfRule type="cellIs" dxfId="240" priority="255" operator="equal">
      <formula>0</formula>
    </cfRule>
    <cfRule type="cellIs" dxfId="239" priority="256" operator="equal">
      <formula>1</formula>
    </cfRule>
  </conditionalFormatting>
  <conditionalFormatting sqref="GW33:HB33">
    <cfRule type="cellIs" dxfId="238" priority="253" operator="equal">
      <formula>0</formula>
    </cfRule>
    <cfRule type="cellIs" dxfId="237" priority="254" operator="equal">
      <formula>1</formula>
    </cfRule>
  </conditionalFormatting>
  <conditionalFormatting sqref="GW27:HB27">
    <cfRule type="cellIs" dxfId="236" priority="251" operator="equal">
      <formula>0</formula>
    </cfRule>
    <cfRule type="cellIs" dxfId="235" priority="252" operator="equal">
      <formula>1</formula>
    </cfRule>
  </conditionalFormatting>
  <conditionalFormatting sqref="HN15:HS19 HN21:HS22 HN24:HS26 HN29:HS30 HN34:HS34 HN38:HS38 HN41:HS49">
    <cfRule type="cellIs" dxfId="234" priority="249" operator="equal">
      <formula>0</formula>
    </cfRule>
    <cfRule type="cellIs" dxfId="233" priority="250" operator="equal">
      <formula>1</formula>
    </cfRule>
  </conditionalFormatting>
  <conditionalFormatting sqref="HG58">
    <cfRule type="cellIs" dxfId="232" priority="247" operator="equal">
      <formula>"OK"</formula>
    </cfRule>
    <cfRule type="cellIs" dxfId="231" priority="248" operator="equal">
      <formula>"NO HABILITADO"</formula>
    </cfRule>
  </conditionalFormatting>
  <conditionalFormatting sqref="HN20:HS20">
    <cfRule type="cellIs" dxfId="230" priority="239" operator="equal">
      <formula>0</formula>
    </cfRule>
    <cfRule type="cellIs" dxfId="229" priority="240" operator="equal">
      <formula>1</formula>
    </cfRule>
  </conditionalFormatting>
  <conditionalFormatting sqref="HN32:HS32">
    <cfRule type="cellIs" dxfId="228" priority="235" operator="equal">
      <formula>0</formula>
    </cfRule>
    <cfRule type="cellIs" dxfId="227" priority="236" operator="equal">
      <formula>1</formula>
    </cfRule>
  </conditionalFormatting>
  <conditionalFormatting sqref="HN35:HS37">
    <cfRule type="cellIs" dxfId="226" priority="233" operator="equal">
      <formula>0</formula>
    </cfRule>
    <cfRule type="cellIs" dxfId="225" priority="234" operator="equal">
      <formula>1</formula>
    </cfRule>
  </conditionalFormatting>
  <conditionalFormatting sqref="HN39:HS40">
    <cfRule type="cellIs" dxfId="224" priority="231" operator="equal">
      <formula>0</formula>
    </cfRule>
    <cfRule type="cellIs" dxfId="223" priority="232" operator="equal">
      <formula>1</formula>
    </cfRule>
  </conditionalFormatting>
  <conditionalFormatting sqref="HN28:HS28">
    <cfRule type="cellIs" dxfId="222" priority="229" operator="equal">
      <formula>0</formula>
    </cfRule>
    <cfRule type="cellIs" dxfId="221" priority="230" operator="equal">
      <formula>1</formula>
    </cfRule>
  </conditionalFormatting>
  <conditionalFormatting sqref="HN31:HS31">
    <cfRule type="cellIs" dxfId="220" priority="227" operator="equal">
      <formula>0</formula>
    </cfRule>
    <cfRule type="cellIs" dxfId="219" priority="228" operator="equal">
      <formula>1</formula>
    </cfRule>
  </conditionalFormatting>
  <conditionalFormatting sqref="IL58">
    <cfRule type="cellIs" dxfId="218" priority="217" operator="equal">
      <formula>0</formula>
    </cfRule>
    <cfRule type="cellIs" dxfId="217" priority="218" operator="equal">
      <formula>1</formula>
    </cfRule>
  </conditionalFormatting>
  <conditionalFormatting sqref="IJ58">
    <cfRule type="cellIs" dxfId="216" priority="215" operator="equal">
      <formula>0</formula>
    </cfRule>
    <cfRule type="cellIs" dxfId="215" priority="216" operator="equal">
      <formula>1</formula>
    </cfRule>
  </conditionalFormatting>
  <conditionalFormatting sqref="IH58">
    <cfRule type="cellIs" dxfId="214" priority="213" operator="equal">
      <formula>0</formula>
    </cfRule>
    <cfRule type="cellIs" dxfId="213" priority="214" operator="equal">
      <formula>1</formula>
    </cfRule>
  </conditionalFormatting>
  <conditionalFormatting sqref="IE20:IJ20">
    <cfRule type="cellIs" dxfId="212" priority="211" operator="equal">
      <formula>0</formula>
    </cfRule>
    <cfRule type="cellIs" dxfId="211" priority="212" operator="equal">
      <formula>1</formula>
    </cfRule>
  </conditionalFormatting>
  <conditionalFormatting sqref="IE23:IJ23">
    <cfRule type="cellIs" dxfId="210" priority="209" operator="equal">
      <formula>0</formula>
    </cfRule>
    <cfRule type="cellIs" dxfId="209" priority="210" operator="equal">
      <formula>1</formula>
    </cfRule>
  </conditionalFormatting>
  <conditionalFormatting sqref="IE32:IJ32">
    <cfRule type="cellIs" dxfId="208" priority="207" operator="equal">
      <formula>0</formula>
    </cfRule>
    <cfRule type="cellIs" dxfId="207" priority="208" operator="equal">
      <formula>1</formula>
    </cfRule>
  </conditionalFormatting>
  <conditionalFormatting sqref="IE31:IJ31">
    <cfRule type="cellIs" dxfId="206" priority="199" operator="equal">
      <formula>0</formula>
    </cfRule>
    <cfRule type="cellIs" dxfId="205" priority="200" operator="equal">
      <formula>1</formula>
    </cfRule>
  </conditionalFormatting>
  <conditionalFormatting sqref="IE33:IJ33">
    <cfRule type="cellIs" dxfId="204" priority="197" operator="equal">
      <formula>0</formula>
    </cfRule>
    <cfRule type="cellIs" dxfId="203" priority="198" operator="equal">
      <formula>1</formula>
    </cfRule>
  </conditionalFormatting>
  <conditionalFormatting sqref="IE27:IJ27">
    <cfRule type="cellIs" dxfId="202" priority="195" operator="equal">
      <formula>0</formula>
    </cfRule>
    <cfRule type="cellIs" dxfId="201" priority="196" operator="equal">
      <formula>1</formula>
    </cfRule>
  </conditionalFormatting>
  <conditionalFormatting sqref="IV15:JA19 IV21:JA22 IV24:JA26 IV29:JA30 IV34:JA34 IV38:JA38 IV41:JA49">
    <cfRule type="cellIs" dxfId="200" priority="193" operator="equal">
      <formula>0</formula>
    </cfRule>
    <cfRule type="cellIs" dxfId="199" priority="194" operator="equal">
      <formula>1</formula>
    </cfRule>
  </conditionalFormatting>
  <conditionalFormatting sqref="IO58">
    <cfRule type="cellIs" dxfId="198" priority="191" operator="equal">
      <formula>"OK"</formula>
    </cfRule>
    <cfRule type="cellIs" dxfId="197" priority="192" operator="equal">
      <formula>"NO HABILITADO"</formula>
    </cfRule>
  </conditionalFormatting>
  <conditionalFormatting sqref="JC58">
    <cfRule type="cellIs" dxfId="196" priority="189" operator="equal">
      <formula>0</formula>
    </cfRule>
    <cfRule type="cellIs" dxfId="195" priority="190" operator="equal">
      <formula>1</formula>
    </cfRule>
  </conditionalFormatting>
  <conditionalFormatting sqref="JA58">
    <cfRule type="cellIs" dxfId="194" priority="187" operator="equal">
      <formula>0</formula>
    </cfRule>
    <cfRule type="cellIs" dxfId="193" priority="188" operator="equal">
      <formula>1</formula>
    </cfRule>
  </conditionalFormatting>
  <conditionalFormatting sqref="IY58">
    <cfRule type="cellIs" dxfId="192" priority="185" operator="equal">
      <formula>0</formula>
    </cfRule>
    <cfRule type="cellIs" dxfId="191" priority="186" operator="equal">
      <formula>1</formula>
    </cfRule>
  </conditionalFormatting>
  <conditionalFormatting sqref="IV20:JA20">
    <cfRule type="cellIs" dxfId="190" priority="183" operator="equal">
      <formula>0</formula>
    </cfRule>
    <cfRule type="cellIs" dxfId="189" priority="184" operator="equal">
      <formula>1</formula>
    </cfRule>
  </conditionalFormatting>
  <conditionalFormatting sqref="IV23:JA23">
    <cfRule type="cellIs" dxfId="188" priority="181" operator="equal">
      <formula>0</formula>
    </cfRule>
    <cfRule type="cellIs" dxfId="187" priority="182" operator="equal">
      <formula>1</formula>
    </cfRule>
  </conditionalFormatting>
  <conditionalFormatting sqref="IV32:JA32">
    <cfRule type="cellIs" dxfId="186" priority="179" operator="equal">
      <formula>0</formula>
    </cfRule>
    <cfRule type="cellIs" dxfId="185" priority="180" operator="equal">
      <formula>1</formula>
    </cfRule>
  </conditionalFormatting>
  <conditionalFormatting sqref="IV35:JA37">
    <cfRule type="cellIs" dxfId="184" priority="177" operator="equal">
      <formula>0</formula>
    </cfRule>
    <cfRule type="cellIs" dxfId="183" priority="178" operator="equal">
      <formula>1</formula>
    </cfRule>
  </conditionalFormatting>
  <conditionalFormatting sqref="IV39:JA40">
    <cfRule type="cellIs" dxfId="182" priority="175" operator="equal">
      <formula>0</formula>
    </cfRule>
    <cfRule type="cellIs" dxfId="181" priority="176" operator="equal">
      <formula>1</formula>
    </cfRule>
  </conditionalFormatting>
  <conditionalFormatting sqref="IV28:JA28">
    <cfRule type="cellIs" dxfId="180" priority="173" operator="equal">
      <formula>0</formula>
    </cfRule>
    <cfRule type="cellIs" dxfId="179" priority="174" operator="equal">
      <formula>1</formula>
    </cfRule>
  </conditionalFormatting>
  <conditionalFormatting sqref="IV31:JA31">
    <cfRule type="cellIs" dxfId="178" priority="171" operator="equal">
      <formula>0</formula>
    </cfRule>
    <cfRule type="cellIs" dxfId="177" priority="172" operator="equal">
      <formula>1</formula>
    </cfRule>
  </conditionalFormatting>
  <conditionalFormatting sqref="IV33:JA33">
    <cfRule type="cellIs" dxfId="176" priority="169" operator="equal">
      <formula>0</formula>
    </cfRule>
    <cfRule type="cellIs" dxfId="175" priority="170" operator="equal">
      <formula>1</formula>
    </cfRule>
  </conditionalFormatting>
  <conditionalFormatting sqref="IV27:JA27">
    <cfRule type="cellIs" dxfId="174" priority="167" operator="equal">
      <formula>0</formula>
    </cfRule>
    <cfRule type="cellIs" dxfId="173" priority="168" operator="equal">
      <formula>1</formula>
    </cfRule>
  </conditionalFormatting>
  <conditionalFormatting sqref="JM15:JR19 JM21:JR22 JM24:JR26 JM29:JR30 JM34:JR34 JM38:JR38 JM41:JR49">
    <cfRule type="cellIs" dxfId="172" priority="165" operator="equal">
      <formula>0</formula>
    </cfRule>
    <cfRule type="cellIs" dxfId="171" priority="166" operator="equal">
      <formula>1</formula>
    </cfRule>
  </conditionalFormatting>
  <conditionalFormatting sqref="JF58">
    <cfRule type="cellIs" dxfId="170" priority="163" operator="equal">
      <formula>"OK"</formula>
    </cfRule>
    <cfRule type="cellIs" dxfId="169" priority="164" operator="equal">
      <formula>"NO HABILITADO"</formula>
    </cfRule>
  </conditionalFormatting>
  <conditionalFormatting sqref="JT58">
    <cfRule type="cellIs" dxfId="168" priority="161" operator="equal">
      <formula>0</formula>
    </cfRule>
    <cfRule type="cellIs" dxfId="167" priority="162" operator="equal">
      <formula>1</formula>
    </cfRule>
  </conditionalFormatting>
  <conditionalFormatting sqref="JR58">
    <cfRule type="cellIs" dxfId="166" priority="159" operator="equal">
      <formula>0</formula>
    </cfRule>
    <cfRule type="cellIs" dxfId="165" priority="160" operator="equal">
      <formula>1</formula>
    </cfRule>
  </conditionalFormatting>
  <conditionalFormatting sqref="JP58">
    <cfRule type="cellIs" dxfId="164" priority="157" operator="equal">
      <formula>0</formula>
    </cfRule>
    <cfRule type="cellIs" dxfId="163" priority="158" operator="equal">
      <formula>1</formula>
    </cfRule>
  </conditionalFormatting>
  <conditionalFormatting sqref="JM20:JR20">
    <cfRule type="cellIs" dxfId="162" priority="155" operator="equal">
      <formula>0</formula>
    </cfRule>
    <cfRule type="cellIs" dxfId="161" priority="156" operator="equal">
      <formula>1</formula>
    </cfRule>
  </conditionalFormatting>
  <conditionalFormatting sqref="JM23:JR23">
    <cfRule type="cellIs" dxfId="160" priority="153" operator="equal">
      <formula>0</formula>
    </cfRule>
    <cfRule type="cellIs" dxfId="159" priority="154" operator="equal">
      <formula>1</formula>
    </cfRule>
  </conditionalFormatting>
  <conditionalFormatting sqref="JM32:JR32">
    <cfRule type="cellIs" dxfId="158" priority="151" operator="equal">
      <formula>0</formula>
    </cfRule>
    <cfRule type="cellIs" dxfId="157" priority="152" operator="equal">
      <formula>1</formula>
    </cfRule>
  </conditionalFormatting>
  <conditionalFormatting sqref="JM35:JR37">
    <cfRule type="cellIs" dxfId="156" priority="149" operator="equal">
      <formula>0</formula>
    </cfRule>
    <cfRule type="cellIs" dxfId="155" priority="150" operator="equal">
      <formula>1</formula>
    </cfRule>
  </conditionalFormatting>
  <conditionalFormatting sqref="JM39:JR40">
    <cfRule type="cellIs" dxfId="154" priority="147" operator="equal">
      <formula>0</formula>
    </cfRule>
    <cfRule type="cellIs" dxfId="153" priority="148" operator="equal">
      <formula>1</formula>
    </cfRule>
  </conditionalFormatting>
  <conditionalFormatting sqref="JM28:JR28">
    <cfRule type="cellIs" dxfId="152" priority="145" operator="equal">
      <formula>0</formula>
    </cfRule>
    <cfRule type="cellIs" dxfId="151" priority="146" operator="equal">
      <formula>1</formula>
    </cfRule>
  </conditionalFormatting>
  <conditionalFormatting sqref="JM31:JR31">
    <cfRule type="cellIs" dxfId="150" priority="143" operator="equal">
      <formula>0</formula>
    </cfRule>
    <cfRule type="cellIs" dxfId="149" priority="144" operator="equal">
      <formula>1</formula>
    </cfRule>
  </conditionalFormatting>
  <conditionalFormatting sqref="JM33:JR33">
    <cfRule type="cellIs" dxfId="148" priority="141" operator="equal">
      <formula>0</formula>
    </cfRule>
    <cfRule type="cellIs" dxfId="147" priority="142" operator="equal">
      <formula>1</formula>
    </cfRule>
  </conditionalFormatting>
  <conditionalFormatting sqref="JM27:JR27">
    <cfRule type="cellIs" dxfId="146" priority="139" operator="equal">
      <formula>0</formula>
    </cfRule>
    <cfRule type="cellIs" dxfId="145" priority="140" operator="equal">
      <formula>1</formula>
    </cfRule>
  </conditionalFormatting>
  <conditionalFormatting sqref="KD15:KI19 KD21:KI22 KD24:KI26 KD29:KI30 KD34:KI34 KD38:KI38 KD41:KI49">
    <cfRule type="cellIs" dxfId="144" priority="137" operator="equal">
      <formula>0</formula>
    </cfRule>
    <cfRule type="cellIs" dxfId="143" priority="138" operator="equal">
      <formula>1</formula>
    </cfRule>
  </conditionalFormatting>
  <conditionalFormatting sqref="JW58">
    <cfRule type="cellIs" dxfId="142" priority="135" operator="equal">
      <formula>"OK"</formula>
    </cfRule>
    <cfRule type="cellIs" dxfId="141" priority="136" operator="equal">
      <formula>"NO HABILITADO"</formula>
    </cfRule>
  </conditionalFormatting>
  <conditionalFormatting sqref="KK58">
    <cfRule type="cellIs" dxfId="140" priority="133" operator="equal">
      <formula>0</formula>
    </cfRule>
    <cfRule type="cellIs" dxfId="139" priority="134" operator="equal">
      <formula>1</formula>
    </cfRule>
  </conditionalFormatting>
  <conditionalFormatting sqref="KI58">
    <cfRule type="cellIs" dxfId="138" priority="131" operator="equal">
      <formula>0</formula>
    </cfRule>
    <cfRule type="cellIs" dxfId="137" priority="132" operator="equal">
      <formula>1</formula>
    </cfRule>
  </conditionalFormatting>
  <conditionalFormatting sqref="KG58">
    <cfRule type="cellIs" dxfId="136" priority="129" operator="equal">
      <formula>0</formula>
    </cfRule>
    <cfRule type="cellIs" dxfId="135" priority="130" operator="equal">
      <formula>1</formula>
    </cfRule>
  </conditionalFormatting>
  <conditionalFormatting sqref="KD20:KI20">
    <cfRule type="cellIs" dxfId="134" priority="127" operator="equal">
      <formula>0</formula>
    </cfRule>
    <cfRule type="cellIs" dxfId="133" priority="128" operator="equal">
      <formula>1</formula>
    </cfRule>
  </conditionalFormatting>
  <conditionalFormatting sqref="KD23:KI23">
    <cfRule type="cellIs" dxfId="132" priority="125" operator="equal">
      <formula>0</formula>
    </cfRule>
    <cfRule type="cellIs" dxfId="131" priority="126" operator="equal">
      <formula>1</formula>
    </cfRule>
  </conditionalFormatting>
  <conditionalFormatting sqref="KD32:KI32">
    <cfRule type="cellIs" dxfId="130" priority="123" operator="equal">
      <formula>0</formula>
    </cfRule>
    <cfRule type="cellIs" dxfId="129" priority="124" operator="equal">
      <formula>1</formula>
    </cfRule>
  </conditionalFormatting>
  <conditionalFormatting sqref="KD35:KI37">
    <cfRule type="cellIs" dxfId="128" priority="121" operator="equal">
      <formula>0</formula>
    </cfRule>
    <cfRule type="cellIs" dxfId="127" priority="122" operator="equal">
      <formula>1</formula>
    </cfRule>
  </conditionalFormatting>
  <conditionalFormatting sqref="KD39:KI40">
    <cfRule type="cellIs" dxfId="126" priority="119" operator="equal">
      <formula>0</formula>
    </cfRule>
    <cfRule type="cellIs" dxfId="125" priority="120" operator="equal">
      <formula>1</formula>
    </cfRule>
  </conditionalFormatting>
  <conditionalFormatting sqref="KD28:KI28">
    <cfRule type="cellIs" dxfId="124" priority="117" operator="equal">
      <formula>0</formula>
    </cfRule>
    <cfRule type="cellIs" dxfId="123" priority="118" operator="equal">
      <formula>1</formula>
    </cfRule>
  </conditionalFormatting>
  <conditionalFormatting sqref="KD31:KI31">
    <cfRule type="cellIs" dxfId="122" priority="115" operator="equal">
      <formula>0</formula>
    </cfRule>
    <cfRule type="cellIs" dxfId="121" priority="116" operator="equal">
      <formula>1</formula>
    </cfRule>
  </conditionalFormatting>
  <conditionalFormatting sqref="KD33:KI33">
    <cfRule type="cellIs" dxfId="120" priority="113" operator="equal">
      <formula>0</formula>
    </cfRule>
    <cfRule type="cellIs" dxfId="119" priority="114" operator="equal">
      <formula>1</formula>
    </cfRule>
  </conditionalFormatting>
  <conditionalFormatting sqref="KD27:KI27">
    <cfRule type="cellIs" dxfId="118" priority="111" operator="equal">
      <formula>0</formula>
    </cfRule>
    <cfRule type="cellIs" dxfId="117" priority="112" operator="equal">
      <formula>1</formula>
    </cfRule>
  </conditionalFormatting>
  <conditionalFormatting sqref="KU15:KZ19 KU21:KZ22 KU24:KZ26 KU29:KZ30 KU34:KZ34 KU38:KZ38 KU41:KZ49">
    <cfRule type="cellIs" dxfId="116" priority="109" operator="equal">
      <formula>0</formula>
    </cfRule>
    <cfRule type="cellIs" dxfId="115" priority="110" operator="equal">
      <formula>1</formula>
    </cfRule>
  </conditionalFormatting>
  <conditionalFormatting sqref="KN58">
    <cfRule type="cellIs" dxfId="114" priority="107" operator="equal">
      <formula>"OK"</formula>
    </cfRule>
    <cfRule type="cellIs" dxfId="113" priority="108" operator="equal">
      <formula>"NO HABILITADO"</formula>
    </cfRule>
  </conditionalFormatting>
  <conditionalFormatting sqref="LB58">
    <cfRule type="cellIs" dxfId="112" priority="105" operator="equal">
      <formula>0</formula>
    </cfRule>
    <cfRule type="cellIs" dxfId="111" priority="106" operator="equal">
      <formula>1</formula>
    </cfRule>
  </conditionalFormatting>
  <conditionalFormatting sqref="KZ58">
    <cfRule type="cellIs" dxfId="110" priority="103" operator="equal">
      <formula>0</formula>
    </cfRule>
    <cfRule type="cellIs" dxfId="109" priority="104" operator="equal">
      <formula>1</formula>
    </cfRule>
  </conditionalFormatting>
  <conditionalFormatting sqref="KX58">
    <cfRule type="cellIs" dxfId="108" priority="101" operator="equal">
      <formula>0</formula>
    </cfRule>
    <cfRule type="cellIs" dxfId="107" priority="102" operator="equal">
      <formula>1</formula>
    </cfRule>
  </conditionalFormatting>
  <conditionalFormatting sqref="KU20:KZ20">
    <cfRule type="cellIs" dxfId="106" priority="99" operator="equal">
      <formula>0</formula>
    </cfRule>
    <cfRule type="cellIs" dxfId="105" priority="100" operator="equal">
      <formula>1</formula>
    </cfRule>
  </conditionalFormatting>
  <conditionalFormatting sqref="KU23:KZ23">
    <cfRule type="cellIs" dxfId="104" priority="97" operator="equal">
      <formula>0</formula>
    </cfRule>
    <cfRule type="cellIs" dxfId="103" priority="98" operator="equal">
      <formula>1</formula>
    </cfRule>
  </conditionalFormatting>
  <conditionalFormatting sqref="KU32:KZ32">
    <cfRule type="cellIs" dxfId="102" priority="95" operator="equal">
      <formula>0</formula>
    </cfRule>
    <cfRule type="cellIs" dxfId="101" priority="96" operator="equal">
      <formula>1</formula>
    </cfRule>
  </conditionalFormatting>
  <conditionalFormatting sqref="KU35:KZ37">
    <cfRule type="cellIs" dxfId="100" priority="93" operator="equal">
      <formula>0</formula>
    </cfRule>
    <cfRule type="cellIs" dxfId="99" priority="94" operator="equal">
      <formula>1</formula>
    </cfRule>
  </conditionalFormatting>
  <conditionalFormatting sqref="KU39:KZ40">
    <cfRule type="cellIs" dxfId="98" priority="91" operator="equal">
      <formula>0</formula>
    </cfRule>
    <cfRule type="cellIs" dxfId="97" priority="92" operator="equal">
      <formula>1</formula>
    </cfRule>
  </conditionalFormatting>
  <conditionalFormatting sqref="KU28:KZ28">
    <cfRule type="cellIs" dxfId="96" priority="89" operator="equal">
      <formula>0</formula>
    </cfRule>
    <cfRule type="cellIs" dxfId="95" priority="90" operator="equal">
      <formula>1</formula>
    </cfRule>
  </conditionalFormatting>
  <conditionalFormatting sqref="KU31:KZ31">
    <cfRule type="cellIs" dxfId="94" priority="87" operator="equal">
      <formula>0</formula>
    </cfRule>
    <cfRule type="cellIs" dxfId="93" priority="88" operator="equal">
      <formula>1</formula>
    </cfRule>
  </conditionalFormatting>
  <conditionalFormatting sqref="KU33:KZ33">
    <cfRule type="cellIs" dxfId="92" priority="85" operator="equal">
      <formula>0</formula>
    </cfRule>
    <cfRule type="cellIs" dxfId="91" priority="86" operator="equal">
      <formula>1</formula>
    </cfRule>
  </conditionalFormatting>
  <conditionalFormatting sqref="KU27:KZ27">
    <cfRule type="cellIs" dxfId="90" priority="83" operator="equal">
      <formula>0</formula>
    </cfRule>
    <cfRule type="cellIs" dxfId="89" priority="84" operator="equal">
      <formula>1</formula>
    </cfRule>
  </conditionalFormatting>
  <conditionalFormatting sqref="LL15:LQ19 LL21:LQ22 LL24:LQ26 LL29:LQ30 LL34:LQ34 LL38:LQ38 LL41:LQ49">
    <cfRule type="cellIs" dxfId="88" priority="81" operator="equal">
      <formula>0</formula>
    </cfRule>
    <cfRule type="cellIs" dxfId="87" priority="82" operator="equal">
      <formula>1</formula>
    </cfRule>
  </conditionalFormatting>
  <conditionalFormatting sqref="LE58">
    <cfRule type="cellIs" dxfId="86" priority="79" operator="equal">
      <formula>"OK"</formula>
    </cfRule>
    <cfRule type="cellIs" dxfId="85" priority="80" operator="equal">
      <formula>"NO HABILITADO"</formula>
    </cfRule>
  </conditionalFormatting>
  <conditionalFormatting sqref="LS58">
    <cfRule type="cellIs" dxfId="84" priority="77" operator="equal">
      <formula>0</formula>
    </cfRule>
    <cfRule type="cellIs" dxfId="83" priority="78" operator="equal">
      <formula>1</formula>
    </cfRule>
  </conditionalFormatting>
  <conditionalFormatting sqref="LQ58">
    <cfRule type="cellIs" dxfId="82" priority="75" operator="equal">
      <formula>0</formula>
    </cfRule>
    <cfRule type="cellIs" dxfId="81" priority="76" operator="equal">
      <formula>1</formula>
    </cfRule>
  </conditionalFormatting>
  <conditionalFormatting sqref="LO58">
    <cfRule type="cellIs" dxfId="80" priority="73" operator="equal">
      <formula>0</formula>
    </cfRule>
    <cfRule type="cellIs" dxfId="79" priority="74" operator="equal">
      <formula>1</formula>
    </cfRule>
  </conditionalFormatting>
  <conditionalFormatting sqref="LL20:LQ20">
    <cfRule type="cellIs" dxfId="78" priority="71" operator="equal">
      <formula>0</formula>
    </cfRule>
    <cfRule type="cellIs" dxfId="77" priority="72" operator="equal">
      <formula>1</formula>
    </cfRule>
  </conditionalFormatting>
  <conditionalFormatting sqref="LL23:LQ23">
    <cfRule type="cellIs" dxfId="76" priority="69" operator="equal">
      <formula>0</formula>
    </cfRule>
    <cfRule type="cellIs" dxfId="75" priority="70" operator="equal">
      <formula>1</formula>
    </cfRule>
  </conditionalFormatting>
  <conditionalFormatting sqref="LL32:LQ32">
    <cfRule type="cellIs" dxfId="74" priority="67" operator="equal">
      <formula>0</formula>
    </cfRule>
    <cfRule type="cellIs" dxfId="73" priority="68" operator="equal">
      <formula>1</formula>
    </cfRule>
  </conditionalFormatting>
  <conditionalFormatting sqref="LL35:LQ37">
    <cfRule type="cellIs" dxfId="72" priority="65" operator="equal">
      <formula>0</formula>
    </cfRule>
    <cfRule type="cellIs" dxfId="71" priority="66" operator="equal">
      <formula>1</formula>
    </cfRule>
  </conditionalFormatting>
  <conditionalFormatting sqref="LL39:LQ40">
    <cfRule type="cellIs" dxfId="70" priority="63" operator="equal">
      <formula>0</formula>
    </cfRule>
    <cfRule type="cellIs" dxfId="69" priority="64" operator="equal">
      <formula>1</formula>
    </cfRule>
  </conditionalFormatting>
  <conditionalFormatting sqref="LL28:LQ28">
    <cfRule type="cellIs" dxfId="68" priority="61" operator="equal">
      <formula>0</formula>
    </cfRule>
    <cfRule type="cellIs" dxfId="67" priority="62" operator="equal">
      <formula>1</formula>
    </cfRule>
  </conditionalFormatting>
  <conditionalFormatting sqref="LL31:LQ31">
    <cfRule type="cellIs" dxfId="66" priority="59" operator="equal">
      <formula>0</formula>
    </cfRule>
    <cfRule type="cellIs" dxfId="65" priority="60" operator="equal">
      <formula>1</formula>
    </cfRule>
  </conditionalFormatting>
  <conditionalFormatting sqref="LL33:LQ33">
    <cfRule type="cellIs" dxfId="64" priority="57" operator="equal">
      <formula>0</formula>
    </cfRule>
    <cfRule type="cellIs" dxfId="63" priority="58" operator="equal">
      <formula>1</formula>
    </cfRule>
  </conditionalFormatting>
  <conditionalFormatting sqref="LL27:LQ27">
    <cfRule type="cellIs" dxfId="62" priority="55" operator="equal">
      <formula>0</formula>
    </cfRule>
    <cfRule type="cellIs" dxfId="61" priority="56" operator="equal">
      <formula>1</formula>
    </cfRule>
  </conditionalFormatting>
  <conditionalFormatting sqref="MC15:MH19 MC21:MH22 MC24:MH26 MC29:MH30 MC34:MH34 MC38:MH38 MC41:MH49">
    <cfRule type="cellIs" dxfId="60" priority="53" operator="equal">
      <formula>0</formula>
    </cfRule>
    <cfRule type="cellIs" dxfId="59" priority="54" operator="equal">
      <formula>1</formula>
    </cfRule>
  </conditionalFormatting>
  <conditionalFormatting sqref="LV58">
    <cfRule type="cellIs" dxfId="58" priority="51" operator="equal">
      <formula>"OK"</formula>
    </cfRule>
    <cfRule type="cellIs" dxfId="57" priority="52" operator="equal">
      <formula>"NO HABILITADO"</formula>
    </cfRule>
  </conditionalFormatting>
  <conditionalFormatting sqref="MJ58">
    <cfRule type="cellIs" dxfId="56" priority="49" operator="equal">
      <formula>0</formula>
    </cfRule>
    <cfRule type="cellIs" dxfId="55" priority="50" operator="equal">
      <formula>1</formula>
    </cfRule>
  </conditionalFormatting>
  <conditionalFormatting sqref="MH58">
    <cfRule type="cellIs" dxfId="54" priority="47" operator="equal">
      <formula>0</formula>
    </cfRule>
    <cfRule type="cellIs" dxfId="53" priority="48" operator="equal">
      <formula>1</formula>
    </cfRule>
  </conditionalFormatting>
  <conditionalFormatting sqref="MF58">
    <cfRule type="cellIs" dxfId="52" priority="45" operator="equal">
      <formula>0</formula>
    </cfRule>
    <cfRule type="cellIs" dxfId="51" priority="46" operator="equal">
      <formula>1</formula>
    </cfRule>
  </conditionalFormatting>
  <conditionalFormatting sqref="MC20:MH20">
    <cfRule type="cellIs" dxfId="50" priority="43" operator="equal">
      <formula>0</formula>
    </cfRule>
    <cfRule type="cellIs" dxfId="49" priority="44" operator="equal">
      <formula>1</formula>
    </cfRule>
  </conditionalFormatting>
  <conditionalFormatting sqref="MC23:MH23">
    <cfRule type="cellIs" dxfId="48" priority="41" operator="equal">
      <formula>0</formula>
    </cfRule>
    <cfRule type="cellIs" dxfId="47" priority="42" operator="equal">
      <formula>1</formula>
    </cfRule>
  </conditionalFormatting>
  <conditionalFormatting sqref="MC32:MH32">
    <cfRule type="cellIs" dxfId="46" priority="39" operator="equal">
      <formula>0</formula>
    </cfRule>
    <cfRule type="cellIs" dxfId="45" priority="40" operator="equal">
      <formula>1</formula>
    </cfRule>
  </conditionalFormatting>
  <conditionalFormatting sqref="MC35:MH37">
    <cfRule type="cellIs" dxfId="44" priority="37" operator="equal">
      <formula>0</formula>
    </cfRule>
    <cfRule type="cellIs" dxfId="43" priority="38" operator="equal">
      <formula>1</formula>
    </cfRule>
  </conditionalFormatting>
  <conditionalFormatting sqref="MC39:MH40">
    <cfRule type="cellIs" dxfId="42" priority="35" operator="equal">
      <formula>0</formula>
    </cfRule>
    <cfRule type="cellIs" dxfId="41" priority="36" operator="equal">
      <formula>1</formula>
    </cfRule>
  </conditionalFormatting>
  <conditionalFormatting sqref="MC28:MH28">
    <cfRule type="cellIs" dxfId="40" priority="33" operator="equal">
      <formula>0</formula>
    </cfRule>
    <cfRule type="cellIs" dxfId="39" priority="34" operator="equal">
      <formula>1</formula>
    </cfRule>
  </conditionalFormatting>
  <conditionalFormatting sqref="MC31:MH31">
    <cfRule type="cellIs" dxfId="38" priority="31" operator="equal">
      <formula>0</formula>
    </cfRule>
    <cfRule type="cellIs" dxfId="37" priority="32" operator="equal">
      <formula>1</formula>
    </cfRule>
  </conditionalFormatting>
  <conditionalFormatting sqref="MC33:MH33">
    <cfRule type="cellIs" dxfId="36" priority="29" operator="equal">
      <formula>0</formula>
    </cfRule>
    <cfRule type="cellIs" dxfId="35" priority="30" operator="equal">
      <formula>1</formula>
    </cfRule>
  </conditionalFormatting>
  <conditionalFormatting sqref="MC27:MH27">
    <cfRule type="cellIs" dxfId="34" priority="27" operator="equal">
      <formula>0</formula>
    </cfRule>
    <cfRule type="cellIs" dxfId="33" priority="28" operator="equal">
      <formula>1</formula>
    </cfRule>
  </conditionalFormatting>
  <conditionalFormatting sqref="CH13:CM14">
    <cfRule type="cellIs" dxfId="32" priority="25" operator="equal">
      <formula>0</formula>
    </cfRule>
    <cfRule type="cellIs" dxfId="31" priority="26" operator="equal">
      <formula>1</formula>
    </cfRule>
  </conditionalFormatting>
  <conditionalFormatting sqref="CH15:CM50">
    <cfRule type="cellIs" dxfId="30" priority="3" operator="equal">
      <formula>0</formula>
    </cfRule>
    <cfRule type="cellIs" dxfId="29" priority="4" operator="equal">
      <formula>1</formula>
    </cfRule>
  </conditionalFormatting>
  <conditionalFormatting sqref="CA58">
    <cfRule type="cellIs" dxfId="28" priority="1" operator="equal">
      <formula>"OK"</formula>
    </cfRule>
    <cfRule type="cellIs" dxfId="27" priority="2" operator="equal">
      <formula>"NO HABILITADO"</formula>
    </cfRule>
  </conditionalFormatting>
  <pageMargins left="0.7" right="0.7" top="0.75" bottom="0.75" header="0.3" footer="0.3"/>
  <pageSetup paperSize="9" orientation="portrait" horizontalDpi="4294967292"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N33"/>
  <sheetViews>
    <sheetView zoomScale="80" zoomScaleNormal="80" workbookViewId="0">
      <selection sqref="A1:XFD1048576"/>
    </sheetView>
  </sheetViews>
  <sheetFormatPr baseColWidth="10" defaultColWidth="11.42578125" defaultRowHeight="12.75"/>
  <cols>
    <col min="1" max="1" width="8" style="55" customWidth="1"/>
    <col min="2" max="2" width="41" style="55" customWidth="1"/>
    <col min="3" max="3" width="17.28515625" style="55" customWidth="1"/>
    <col min="4" max="4" width="31.42578125" style="55" customWidth="1"/>
    <col min="5" max="5" width="38.42578125" style="55" customWidth="1"/>
    <col min="6" max="8" width="19" style="55" customWidth="1"/>
    <col min="9" max="9" width="29.140625" style="55" customWidth="1"/>
    <col min="10" max="12" width="11.42578125" style="55"/>
    <col min="13" max="13" width="42.42578125" style="55" customWidth="1"/>
    <col min="14" max="14" width="12.7109375" style="55" bestFit="1" customWidth="1"/>
    <col min="15" max="16384" width="11.42578125" style="55"/>
  </cols>
  <sheetData>
    <row r="1" spans="1:14" ht="28.5" customHeight="1">
      <c r="A1" s="559" t="s">
        <v>62</v>
      </c>
      <c r="B1" s="560"/>
      <c r="C1" s="560"/>
      <c r="D1" s="560"/>
      <c r="E1" s="560"/>
      <c r="F1" s="560"/>
      <c r="G1" s="560"/>
      <c r="H1" s="560"/>
      <c r="I1" s="560"/>
    </row>
    <row r="3" spans="1:14" ht="90.75" customHeight="1">
      <c r="A3" s="142" t="s">
        <v>33</v>
      </c>
      <c r="B3" s="56" t="s">
        <v>30</v>
      </c>
      <c r="C3" s="118" t="s">
        <v>341</v>
      </c>
      <c r="D3" s="118" t="s">
        <v>342</v>
      </c>
      <c r="E3" s="118" t="s">
        <v>343</v>
      </c>
      <c r="F3" s="118" t="s">
        <v>344</v>
      </c>
      <c r="G3" s="299" t="s">
        <v>345</v>
      </c>
      <c r="H3" s="299" t="s">
        <v>346</v>
      </c>
      <c r="I3" s="118" t="s">
        <v>347</v>
      </c>
      <c r="L3" s="499" t="s">
        <v>99</v>
      </c>
      <c r="M3" s="499"/>
      <c r="N3" s="47" t="s">
        <v>98</v>
      </c>
    </row>
    <row r="4" spans="1:14" ht="15.75">
      <c r="A4" s="57">
        <f>+IF('1_ENTREGA'!A8="","",'1_ENTREGA'!A8)</f>
        <v>1</v>
      </c>
      <c r="B4" s="140" t="str">
        <f t="shared" ref="B4:B17" si="0">IF(A4="","",VLOOKUP(A4,LISTA_OFERENTES,2,FALSE))</f>
        <v>SERVISEL S.A.S</v>
      </c>
      <c r="C4" s="926" t="s">
        <v>380</v>
      </c>
      <c r="D4" s="926" t="s">
        <v>380</v>
      </c>
      <c r="E4" s="926" t="s">
        <v>380</v>
      </c>
      <c r="F4" s="926" t="s">
        <v>380</v>
      </c>
      <c r="G4" s="926" t="s">
        <v>380</v>
      </c>
      <c r="H4" s="926" t="s">
        <v>380</v>
      </c>
      <c r="I4" s="926" t="s">
        <v>380</v>
      </c>
      <c r="L4" s="51">
        <v>1</v>
      </c>
      <c r="M4" s="53" t="str">
        <f t="shared" ref="M4:M17" si="1">VLOOKUP(L4,LISTA_OFERENTES,2,FALSE)</f>
        <v>SERVISEL S.A.S</v>
      </c>
      <c r="N4" s="53" t="str">
        <f>IF(AND(C4="CUMPLE",D4="CUMPLE",E4="CUMPLE",F4="CUMPLE",I4="CUMPLE",G4="CUMPLE",H4="CUMPLE"),"H",IF(OR(C4=0,D4=0,E4=0,F4=0,I4=0,G4=0,H4=0)," ","NH"))</f>
        <v>H</v>
      </c>
    </row>
    <row r="5" spans="1:14" ht="15.75">
      <c r="A5" s="57">
        <f>+IF('1_ENTREGA'!A9="","",'1_ENTREGA'!A9)</f>
        <v>2</v>
      </c>
      <c r="B5" s="140" t="str">
        <f t="shared" si="0"/>
        <v>FRISSON TECHNOLOGIES S.A.S</v>
      </c>
      <c r="C5" s="926" t="s">
        <v>380</v>
      </c>
      <c r="D5" s="926" t="s">
        <v>380</v>
      </c>
      <c r="E5" s="926" t="s">
        <v>380</v>
      </c>
      <c r="F5" s="926" t="s">
        <v>380</v>
      </c>
      <c r="G5" s="926" t="s">
        <v>380</v>
      </c>
      <c r="H5" s="926" t="s">
        <v>380</v>
      </c>
      <c r="I5" s="926" t="s">
        <v>380</v>
      </c>
      <c r="L5" s="51">
        <v>2</v>
      </c>
      <c r="M5" s="53" t="str">
        <f t="shared" si="1"/>
        <v>FRISSON TECHNOLOGIES S.A.S</v>
      </c>
      <c r="N5" s="53" t="str">
        <f t="shared" ref="N5:N23" si="2">IF(AND(C5="CUMPLE",D5="CUMPLE",E5="CUMPLE",F5="CUMPLE",I5="CUMPLE",G5="CUMPLE",H5="CUMPLE"),"H",IF(OR(C5=0,D5=0,E5=0,F5=0,I5=0,G5=0,H5=0)," ","NH"))</f>
        <v>H</v>
      </c>
    </row>
    <row r="6" spans="1:14" ht="15.75">
      <c r="A6" s="57">
        <f>+IF('1_ENTREGA'!A10="","",'1_ENTREGA'!A10)</f>
        <v>3</v>
      </c>
      <c r="B6" s="140" t="str">
        <f t="shared" si="0"/>
        <v>SEGURIDAD ATLAS LTDA.</v>
      </c>
      <c r="C6" s="926" t="s">
        <v>380</v>
      </c>
      <c r="D6" s="926" t="s">
        <v>380</v>
      </c>
      <c r="E6" s="926" t="s">
        <v>380</v>
      </c>
      <c r="F6" s="926" t="s">
        <v>380</v>
      </c>
      <c r="G6" s="926" t="s">
        <v>380</v>
      </c>
      <c r="H6" s="926" t="s">
        <v>380</v>
      </c>
      <c r="I6" s="926" t="s">
        <v>380</v>
      </c>
      <c r="L6" s="51">
        <v>3</v>
      </c>
      <c r="M6" s="53" t="str">
        <f t="shared" si="1"/>
        <v>SEGURIDAD ATLAS LTDA.</v>
      </c>
      <c r="N6" s="53" t="str">
        <f t="shared" si="2"/>
        <v>H</v>
      </c>
    </row>
    <row r="7" spans="1:14" ht="15.75">
      <c r="A7" s="57">
        <f>+IF('1_ENTREGA'!A11="","",'1_ENTREGA'!A11)</f>
        <v>4</v>
      </c>
      <c r="B7" s="140" t="str">
        <f t="shared" si="0"/>
        <v>SECURITY SHOPS LTDA</v>
      </c>
      <c r="C7" s="926" t="s">
        <v>380</v>
      </c>
      <c r="D7" s="926" t="s">
        <v>380</v>
      </c>
      <c r="E7" s="926" t="s">
        <v>380</v>
      </c>
      <c r="F7" s="926" t="s">
        <v>380</v>
      </c>
      <c r="G7" s="926" t="s">
        <v>380</v>
      </c>
      <c r="H7" s="926" t="s">
        <v>380</v>
      </c>
      <c r="I7" s="926" t="s">
        <v>380</v>
      </c>
      <c r="L7" s="51">
        <v>4</v>
      </c>
      <c r="M7" s="53" t="str">
        <f t="shared" si="1"/>
        <v>SECURITY SHOPS LTDA</v>
      </c>
      <c r="N7" s="53" t="str">
        <f t="shared" si="2"/>
        <v>H</v>
      </c>
    </row>
    <row r="8" spans="1:14" ht="15.75">
      <c r="A8" s="57">
        <f>+IF('1_ENTREGA'!A12="","",'1_ENTREGA'!A12)</f>
        <v>5</v>
      </c>
      <c r="B8" s="140" t="str">
        <f t="shared" si="0"/>
        <v>CYS TECNOLOGIA SAS</v>
      </c>
      <c r="C8" s="926" t="s">
        <v>380</v>
      </c>
      <c r="D8" s="926" t="s">
        <v>380</v>
      </c>
      <c r="E8" s="926" t="s">
        <v>380</v>
      </c>
      <c r="F8" s="926" t="s">
        <v>379</v>
      </c>
      <c r="G8" s="926" t="s">
        <v>380</v>
      </c>
      <c r="H8" s="926" t="s">
        <v>380</v>
      </c>
      <c r="I8" s="926" t="s">
        <v>380</v>
      </c>
      <c r="L8" s="51">
        <v>5</v>
      </c>
      <c r="M8" s="53" t="str">
        <f t="shared" si="1"/>
        <v>CYS TECNOLOGIA SAS</v>
      </c>
      <c r="N8" s="53" t="str">
        <f t="shared" si="2"/>
        <v>NH</v>
      </c>
    </row>
    <row r="9" spans="1:14" ht="15.75" hidden="1">
      <c r="A9" s="57">
        <f>+IF('1_ENTREGA'!A13="","",'1_ENTREGA'!A13)</f>
        <v>6</v>
      </c>
      <c r="B9" s="140" t="str">
        <f t="shared" si="0"/>
        <v>F</v>
      </c>
      <c r="C9" s="926"/>
      <c r="D9" s="926"/>
      <c r="E9" s="927"/>
      <c r="F9" s="926"/>
      <c r="G9" s="928"/>
      <c r="H9" s="928"/>
      <c r="I9" s="926"/>
      <c r="L9" s="51">
        <v>6</v>
      </c>
      <c r="M9" s="53" t="str">
        <f t="shared" si="1"/>
        <v>F</v>
      </c>
      <c r="N9" s="53" t="str">
        <f t="shared" si="2"/>
        <v xml:space="preserve"> </v>
      </c>
    </row>
    <row r="10" spans="1:14" ht="15.75" hidden="1">
      <c r="A10" s="57">
        <f>+IF('1_ENTREGA'!A14="","",'1_ENTREGA'!A14)</f>
        <v>7</v>
      </c>
      <c r="B10" s="140" t="str">
        <f t="shared" si="0"/>
        <v>G</v>
      </c>
      <c r="C10" s="97"/>
      <c r="D10" s="97"/>
      <c r="E10" s="141"/>
      <c r="F10" s="97"/>
      <c r="G10" s="300"/>
      <c r="H10" s="300"/>
      <c r="I10" s="97"/>
      <c r="L10" s="51">
        <v>7</v>
      </c>
      <c r="M10" s="53" t="str">
        <f t="shared" si="1"/>
        <v>G</v>
      </c>
      <c r="N10" s="53" t="str">
        <f t="shared" si="2"/>
        <v xml:space="preserve"> </v>
      </c>
    </row>
    <row r="11" spans="1:14" ht="15.75" hidden="1">
      <c r="A11" s="57">
        <f>+IF('1_ENTREGA'!A15="","",'1_ENTREGA'!A15)</f>
        <v>8</v>
      </c>
      <c r="B11" s="140" t="str">
        <f t="shared" si="0"/>
        <v>H</v>
      </c>
      <c r="C11" s="97"/>
      <c r="D11" s="97"/>
      <c r="E11" s="141"/>
      <c r="F11" s="97"/>
      <c r="G11" s="300"/>
      <c r="H11" s="300"/>
      <c r="I11" s="97"/>
      <c r="L11" s="51">
        <v>8</v>
      </c>
      <c r="M11" s="53" t="str">
        <f t="shared" si="1"/>
        <v>H</v>
      </c>
      <c r="N11" s="53" t="str">
        <f t="shared" si="2"/>
        <v xml:space="preserve"> </v>
      </c>
    </row>
    <row r="12" spans="1:14" ht="15.75" hidden="1">
      <c r="A12" s="57">
        <f>+IF('1_ENTREGA'!A16="","",'1_ENTREGA'!A16)</f>
        <v>9</v>
      </c>
      <c r="B12" s="140" t="str">
        <f t="shared" si="0"/>
        <v>I</v>
      </c>
      <c r="C12" s="97"/>
      <c r="D12" s="97"/>
      <c r="E12" s="141"/>
      <c r="F12" s="97"/>
      <c r="G12" s="300"/>
      <c r="H12" s="300"/>
      <c r="I12" s="97"/>
      <c r="L12" s="51">
        <v>9</v>
      </c>
      <c r="M12" s="53" t="str">
        <f t="shared" si="1"/>
        <v>I</v>
      </c>
      <c r="N12" s="53" t="str">
        <f t="shared" si="2"/>
        <v xml:space="preserve"> </v>
      </c>
    </row>
    <row r="13" spans="1:14" ht="15.75" hidden="1">
      <c r="A13" s="57">
        <f>+IF('1_ENTREGA'!A17="","",'1_ENTREGA'!A17)</f>
        <v>10</v>
      </c>
      <c r="B13" s="140" t="str">
        <f t="shared" si="0"/>
        <v>J</v>
      </c>
      <c r="C13" s="97"/>
      <c r="D13" s="97"/>
      <c r="E13" s="141"/>
      <c r="F13" s="97"/>
      <c r="G13" s="300"/>
      <c r="H13" s="300"/>
      <c r="I13" s="97"/>
      <c r="L13" s="51">
        <v>10</v>
      </c>
      <c r="M13" s="53" t="str">
        <f t="shared" si="1"/>
        <v>J</v>
      </c>
      <c r="N13" s="53" t="str">
        <f t="shared" si="2"/>
        <v xml:space="preserve"> </v>
      </c>
    </row>
    <row r="14" spans="1:14" ht="15.75" hidden="1">
      <c r="A14" s="57">
        <f>+IF('1_ENTREGA'!A18="","",'1_ENTREGA'!A18)</f>
        <v>11</v>
      </c>
      <c r="B14" s="140" t="str">
        <f t="shared" si="0"/>
        <v>K</v>
      </c>
      <c r="C14" s="97"/>
      <c r="D14" s="97"/>
      <c r="E14" s="141"/>
      <c r="F14" s="97"/>
      <c r="G14" s="300"/>
      <c r="H14" s="300"/>
      <c r="I14" s="97"/>
      <c r="L14" s="51">
        <v>11</v>
      </c>
      <c r="M14" s="53" t="str">
        <f t="shared" si="1"/>
        <v>K</v>
      </c>
      <c r="N14" s="53" t="str">
        <f t="shared" si="2"/>
        <v xml:space="preserve"> </v>
      </c>
    </row>
    <row r="15" spans="1:14" ht="15.75" hidden="1">
      <c r="A15" s="57">
        <f>+IF('1_ENTREGA'!A19="","",'1_ENTREGA'!A19)</f>
        <v>12</v>
      </c>
      <c r="B15" s="140" t="str">
        <f t="shared" si="0"/>
        <v>L</v>
      </c>
      <c r="C15" s="97"/>
      <c r="D15" s="97"/>
      <c r="E15" s="141"/>
      <c r="F15" s="97"/>
      <c r="G15" s="300"/>
      <c r="H15" s="300"/>
      <c r="I15" s="97"/>
      <c r="L15" s="51">
        <v>12</v>
      </c>
      <c r="M15" s="53" t="str">
        <f t="shared" si="1"/>
        <v>L</v>
      </c>
      <c r="N15" s="53" t="str">
        <f t="shared" si="2"/>
        <v xml:space="preserve"> </v>
      </c>
    </row>
    <row r="16" spans="1:14" ht="15.75" hidden="1">
      <c r="A16" s="57">
        <f>+IF('1_ENTREGA'!A20="","",'1_ENTREGA'!A20)</f>
        <v>13</v>
      </c>
      <c r="B16" s="140" t="str">
        <f t="shared" si="0"/>
        <v>M</v>
      </c>
      <c r="C16" s="97"/>
      <c r="D16" s="97"/>
      <c r="E16" s="141"/>
      <c r="F16" s="97"/>
      <c r="G16" s="300"/>
      <c r="H16" s="300"/>
      <c r="I16" s="97"/>
      <c r="L16" s="51">
        <v>13</v>
      </c>
      <c r="M16" s="53" t="str">
        <f t="shared" si="1"/>
        <v>M</v>
      </c>
      <c r="N16" s="53" t="str">
        <f t="shared" si="2"/>
        <v xml:space="preserve"> </v>
      </c>
    </row>
    <row r="17" spans="1:14" ht="15.75" hidden="1">
      <c r="A17" s="57">
        <f>+IF('1_ENTREGA'!A21="","",'1_ENTREGA'!A21)</f>
        <v>14</v>
      </c>
      <c r="B17" s="140" t="str">
        <f t="shared" si="0"/>
        <v>N</v>
      </c>
      <c r="C17" s="97"/>
      <c r="D17" s="97"/>
      <c r="E17" s="141"/>
      <c r="F17" s="97"/>
      <c r="G17" s="300"/>
      <c r="H17" s="300"/>
      <c r="I17" s="97"/>
      <c r="L17" s="51">
        <v>14</v>
      </c>
      <c r="M17" s="53" t="str">
        <f t="shared" si="1"/>
        <v>N</v>
      </c>
      <c r="N17" s="53" t="str">
        <f t="shared" si="2"/>
        <v xml:space="preserve"> </v>
      </c>
    </row>
    <row r="18" spans="1:14" ht="15.75" hidden="1">
      <c r="A18" s="57">
        <f>+IF('1_ENTREGA'!A22="","",'1_ENTREGA'!A22)</f>
        <v>15</v>
      </c>
      <c r="B18" s="140" t="str">
        <f t="shared" ref="B18:B33" si="3">IF(A18="","",VLOOKUP(A18,LISTA_OFERENTES,2,FALSE))</f>
        <v>Ñ</v>
      </c>
      <c r="C18" s="97"/>
      <c r="D18" s="97"/>
      <c r="E18" s="141"/>
      <c r="F18" s="97"/>
      <c r="G18" s="300"/>
      <c r="H18" s="300"/>
      <c r="I18" s="97"/>
      <c r="L18" s="51">
        <v>15</v>
      </c>
      <c r="M18" s="53" t="str">
        <f t="shared" ref="M18:M33" si="4">VLOOKUP(L18,LISTA_OFERENTES,2,FALSE)</f>
        <v>Ñ</v>
      </c>
      <c r="N18" s="53" t="str">
        <f t="shared" si="2"/>
        <v xml:space="preserve"> </v>
      </c>
    </row>
    <row r="19" spans="1:14" ht="15.75" hidden="1">
      <c r="A19" s="57">
        <f>+IF('1_ENTREGA'!A23="","",'1_ENTREGA'!A23)</f>
        <v>16</v>
      </c>
      <c r="B19" s="140" t="str">
        <f t="shared" si="3"/>
        <v>O1</v>
      </c>
      <c r="C19" s="97"/>
      <c r="D19" s="97"/>
      <c r="E19" s="141"/>
      <c r="F19" s="97"/>
      <c r="G19" s="300"/>
      <c r="H19" s="300"/>
      <c r="I19" s="97"/>
      <c r="L19" s="51">
        <v>16</v>
      </c>
      <c r="M19" s="53" t="str">
        <f t="shared" si="4"/>
        <v>O1</v>
      </c>
      <c r="N19" s="53" t="str">
        <f t="shared" si="2"/>
        <v xml:space="preserve"> </v>
      </c>
    </row>
    <row r="20" spans="1:14" ht="15.75" hidden="1">
      <c r="A20" s="57">
        <f>+IF('1_ENTREGA'!A24="","",'1_ENTREGA'!A24)</f>
        <v>17</v>
      </c>
      <c r="B20" s="140" t="str">
        <f t="shared" si="3"/>
        <v>O2</v>
      </c>
      <c r="C20" s="97"/>
      <c r="D20" s="97"/>
      <c r="E20" s="141"/>
      <c r="F20" s="97"/>
      <c r="G20" s="300"/>
      <c r="H20" s="300"/>
      <c r="I20" s="97"/>
      <c r="L20" s="51">
        <v>17</v>
      </c>
      <c r="M20" s="53" t="str">
        <f t="shared" si="4"/>
        <v>O2</v>
      </c>
      <c r="N20" s="53" t="str">
        <f t="shared" si="2"/>
        <v xml:space="preserve"> </v>
      </c>
    </row>
    <row r="21" spans="1:14" ht="15.75" hidden="1">
      <c r="A21" s="57">
        <f>+IF('1_ENTREGA'!A25="","",'1_ENTREGA'!A25)</f>
        <v>18</v>
      </c>
      <c r="B21" s="140" t="str">
        <f t="shared" si="3"/>
        <v>O3</v>
      </c>
      <c r="C21" s="97"/>
      <c r="D21" s="97"/>
      <c r="E21" s="141"/>
      <c r="F21" s="97"/>
      <c r="G21" s="300"/>
      <c r="H21" s="300"/>
      <c r="I21" s="97"/>
      <c r="L21" s="51">
        <v>18</v>
      </c>
      <c r="M21" s="53" t="str">
        <f t="shared" si="4"/>
        <v>O3</v>
      </c>
      <c r="N21" s="53" t="str">
        <f t="shared" si="2"/>
        <v xml:space="preserve"> </v>
      </c>
    </row>
    <row r="22" spans="1:14" ht="15.75" hidden="1">
      <c r="A22" s="57">
        <f>+IF('1_ENTREGA'!A26="","",'1_ENTREGA'!A26)</f>
        <v>19</v>
      </c>
      <c r="B22" s="140" t="str">
        <f t="shared" si="3"/>
        <v>O4</v>
      </c>
      <c r="C22" s="97"/>
      <c r="D22" s="97"/>
      <c r="E22" s="141"/>
      <c r="F22" s="97"/>
      <c r="G22" s="300"/>
      <c r="H22" s="300"/>
      <c r="I22" s="97"/>
      <c r="L22" s="51">
        <v>19</v>
      </c>
      <c r="M22" s="53" t="str">
        <f t="shared" si="4"/>
        <v>O4</v>
      </c>
      <c r="N22" s="53" t="str">
        <f t="shared" si="2"/>
        <v xml:space="preserve"> </v>
      </c>
    </row>
    <row r="23" spans="1:14" ht="15.75" hidden="1">
      <c r="A23" s="57">
        <f>+IF('1_ENTREGA'!A27="","",'1_ENTREGA'!A27)</f>
        <v>20</v>
      </c>
      <c r="B23" s="140" t="str">
        <f t="shared" si="3"/>
        <v>O5</v>
      </c>
      <c r="C23" s="97"/>
      <c r="D23" s="97"/>
      <c r="E23" s="141"/>
      <c r="F23" s="97"/>
      <c r="G23" s="300"/>
      <c r="H23" s="300"/>
      <c r="I23" s="97"/>
      <c r="L23" s="51">
        <v>20</v>
      </c>
      <c r="M23" s="53" t="str">
        <f t="shared" si="4"/>
        <v>O5</v>
      </c>
      <c r="N23" s="53" t="str">
        <f t="shared" si="2"/>
        <v xml:space="preserve"> </v>
      </c>
    </row>
    <row r="24" spans="1:14" ht="15.75" hidden="1">
      <c r="A24" s="57">
        <f>+IF('1_ENTREGA'!A28="","",'1_ENTREGA'!A28)</f>
        <v>21</v>
      </c>
      <c r="B24" s="140" t="str">
        <f t="shared" si="3"/>
        <v>O6</v>
      </c>
      <c r="C24" s="97"/>
      <c r="D24" s="97"/>
      <c r="E24" s="141"/>
      <c r="F24" s="97"/>
      <c r="G24" s="300"/>
      <c r="H24" s="300"/>
      <c r="I24" s="97"/>
      <c r="L24" s="51">
        <v>21</v>
      </c>
      <c r="M24" s="53" t="str">
        <f t="shared" si="4"/>
        <v>O6</v>
      </c>
      <c r="N24" s="53" t="str">
        <f t="shared" ref="N24:N33" si="5">IF(AND(C24="CUMPLE",D24="CUMPLE",E24="CUMPLE",F24="CUMPLE",I24="CUMPLE"),"H",IF(OR(C24=0,D24=0,E24=0,F24=0,I24=0)," ","NH"))</f>
        <v xml:space="preserve"> </v>
      </c>
    </row>
    <row r="25" spans="1:14" ht="15.75" hidden="1">
      <c r="A25" s="57">
        <f>+IF('1_ENTREGA'!A29="","",'1_ENTREGA'!A29)</f>
        <v>22</v>
      </c>
      <c r="B25" s="140" t="str">
        <f t="shared" si="3"/>
        <v>O7</v>
      </c>
      <c r="C25" s="97"/>
      <c r="D25" s="97"/>
      <c r="E25" s="141"/>
      <c r="F25" s="97"/>
      <c r="G25" s="300"/>
      <c r="H25" s="300"/>
      <c r="I25" s="97"/>
      <c r="L25" s="51">
        <v>22</v>
      </c>
      <c r="M25" s="53" t="str">
        <f t="shared" si="4"/>
        <v>O7</v>
      </c>
      <c r="N25" s="53" t="str">
        <f t="shared" si="5"/>
        <v xml:space="preserve"> </v>
      </c>
    </row>
    <row r="26" spans="1:14" ht="15.75" hidden="1">
      <c r="A26" s="57">
        <f>+IF('1_ENTREGA'!A30="","",'1_ENTREGA'!A30)</f>
        <v>23</v>
      </c>
      <c r="B26" s="140" t="str">
        <f t="shared" si="3"/>
        <v>O8</v>
      </c>
      <c r="C26" s="97"/>
      <c r="D26" s="97"/>
      <c r="E26" s="141"/>
      <c r="F26" s="97"/>
      <c r="G26" s="300"/>
      <c r="H26" s="300"/>
      <c r="I26" s="97"/>
      <c r="L26" s="51">
        <v>23</v>
      </c>
      <c r="M26" s="53" t="str">
        <f t="shared" si="4"/>
        <v>O8</v>
      </c>
      <c r="N26" s="53" t="str">
        <f t="shared" si="5"/>
        <v xml:space="preserve"> </v>
      </c>
    </row>
    <row r="27" spans="1:14" ht="15.75" hidden="1">
      <c r="A27" s="57">
        <f>+IF('1_ENTREGA'!A31="","",'1_ENTREGA'!A31)</f>
        <v>24</v>
      </c>
      <c r="B27" s="140" t="str">
        <f t="shared" si="3"/>
        <v>O9</v>
      </c>
      <c r="C27" s="97"/>
      <c r="D27" s="97"/>
      <c r="E27" s="141"/>
      <c r="F27" s="97"/>
      <c r="G27" s="300"/>
      <c r="H27" s="300"/>
      <c r="I27" s="97"/>
      <c r="L27" s="51">
        <v>24</v>
      </c>
      <c r="M27" s="53" t="str">
        <f t="shared" si="4"/>
        <v>O9</v>
      </c>
      <c r="N27" s="53" t="str">
        <f t="shared" si="5"/>
        <v xml:space="preserve"> </v>
      </c>
    </row>
    <row r="28" spans="1:14" ht="15.75" hidden="1">
      <c r="A28" s="57">
        <f>+IF('1_ENTREGA'!A32="","",'1_ENTREGA'!A32)</f>
        <v>25</v>
      </c>
      <c r="B28" s="140" t="str">
        <f t="shared" si="3"/>
        <v>O10</v>
      </c>
      <c r="C28" s="97"/>
      <c r="D28" s="97"/>
      <c r="E28" s="141"/>
      <c r="F28" s="97"/>
      <c r="G28" s="300"/>
      <c r="H28" s="300"/>
      <c r="I28" s="97"/>
      <c r="L28" s="51">
        <v>25</v>
      </c>
      <c r="M28" s="53" t="str">
        <f t="shared" si="4"/>
        <v>O10</v>
      </c>
      <c r="N28" s="53" t="str">
        <f t="shared" si="5"/>
        <v xml:space="preserve"> </v>
      </c>
    </row>
    <row r="29" spans="1:14" ht="15.75" hidden="1">
      <c r="A29" s="57">
        <f>+IF('1_ENTREGA'!A33="","",'1_ENTREGA'!A33)</f>
        <v>26</v>
      </c>
      <c r="B29" s="140" t="str">
        <f t="shared" si="3"/>
        <v>O11</v>
      </c>
      <c r="C29" s="97"/>
      <c r="D29" s="97"/>
      <c r="E29" s="141"/>
      <c r="F29" s="97"/>
      <c r="G29" s="300"/>
      <c r="H29" s="300"/>
      <c r="I29" s="97"/>
      <c r="L29" s="51">
        <v>26</v>
      </c>
      <c r="M29" s="53" t="str">
        <f t="shared" si="4"/>
        <v>O11</v>
      </c>
      <c r="N29" s="53" t="str">
        <f t="shared" si="5"/>
        <v xml:space="preserve"> </v>
      </c>
    </row>
    <row r="30" spans="1:14" ht="15.75" hidden="1">
      <c r="A30" s="57">
        <f>+IF('1_ENTREGA'!A34="","",'1_ENTREGA'!A34)</f>
        <v>27</v>
      </c>
      <c r="B30" s="140" t="str">
        <f t="shared" si="3"/>
        <v>O12</v>
      </c>
      <c r="C30" s="97"/>
      <c r="D30" s="97"/>
      <c r="E30" s="141"/>
      <c r="F30" s="97"/>
      <c r="G30" s="300"/>
      <c r="H30" s="300"/>
      <c r="I30" s="97"/>
      <c r="L30" s="51">
        <v>27</v>
      </c>
      <c r="M30" s="53" t="str">
        <f t="shared" si="4"/>
        <v>O12</v>
      </c>
      <c r="N30" s="53" t="str">
        <f t="shared" si="5"/>
        <v xml:space="preserve"> </v>
      </c>
    </row>
    <row r="31" spans="1:14" ht="15.75" hidden="1">
      <c r="A31" s="57">
        <f>+IF('1_ENTREGA'!A35="","",'1_ENTREGA'!A35)</f>
        <v>28</v>
      </c>
      <c r="B31" s="140" t="str">
        <f t="shared" si="3"/>
        <v>O13</v>
      </c>
      <c r="C31" s="97"/>
      <c r="D31" s="97"/>
      <c r="E31" s="141"/>
      <c r="F31" s="97"/>
      <c r="G31" s="300"/>
      <c r="H31" s="300"/>
      <c r="I31" s="97"/>
      <c r="L31" s="51">
        <v>28</v>
      </c>
      <c r="M31" s="53" t="str">
        <f t="shared" si="4"/>
        <v>O13</v>
      </c>
      <c r="N31" s="53" t="str">
        <f t="shared" si="5"/>
        <v xml:space="preserve"> </v>
      </c>
    </row>
    <row r="32" spans="1:14" ht="15.75" hidden="1">
      <c r="A32" s="57">
        <f>+IF('1_ENTREGA'!A36="","",'1_ENTREGA'!A36)</f>
        <v>29</v>
      </c>
      <c r="B32" s="140" t="str">
        <f t="shared" si="3"/>
        <v>O14</v>
      </c>
      <c r="C32" s="97"/>
      <c r="D32" s="97"/>
      <c r="E32" s="141"/>
      <c r="F32" s="97"/>
      <c r="G32" s="300"/>
      <c r="H32" s="300"/>
      <c r="I32" s="97"/>
      <c r="L32" s="51">
        <v>29</v>
      </c>
      <c r="M32" s="53" t="str">
        <f t="shared" si="4"/>
        <v>O14</v>
      </c>
      <c r="N32" s="53" t="str">
        <f t="shared" si="5"/>
        <v xml:space="preserve"> </v>
      </c>
    </row>
    <row r="33" spans="1:14" ht="15.75" hidden="1">
      <c r="A33" s="57">
        <f>+IF('1_ENTREGA'!A37="","",'1_ENTREGA'!A37)</f>
        <v>30</v>
      </c>
      <c r="B33" s="140" t="str">
        <f t="shared" si="3"/>
        <v>O15</v>
      </c>
      <c r="C33" s="97"/>
      <c r="D33" s="97"/>
      <c r="E33" s="141"/>
      <c r="F33" s="97"/>
      <c r="G33" s="300"/>
      <c r="H33" s="300"/>
      <c r="I33" s="97"/>
      <c r="L33" s="51">
        <v>30</v>
      </c>
      <c r="M33" s="53" t="str">
        <f t="shared" si="4"/>
        <v>O15</v>
      </c>
      <c r="N33" s="53" t="str">
        <f t="shared" si="5"/>
        <v xml:space="preserve"> </v>
      </c>
    </row>
  </sheetData>
  <sheetProtection algorithmName="SHA-512" hashValue="ozT2oICWi8UWyxEni8aPWBYKnhGp47gMxyrd5zq/pXerbH1nd6dRlgp36zmiSTwCbraf0KjdI5cUw7Na0ANuoQ==" saltValue="4ykeH4MopitbmGc4ay6cYg==" spinCount="100000" sheet="1" objects="1" scenarios="1"/>
  <mergeCells count="2">
    <mergeCell ref="L3:M3"/>
    <mergeCell ref="A1:I1"/>
  </mergeCells>
  <conditionalFormatting sqref="C9:H33 C4 C5:D8 F8">
    <cfRule type="cellIs" dxfId="26" priority="35" operator="equal">
      <formula>"NO CUMPLE"</formula>
    </cfRule>
    <cfRule type="cellIs" dxfId="25" priority="36" operator="equal">
      <formula>"CUMPLE"</formula>
    </cfRule>
  </conditionalFormatting>
  <conditionalFormatting sqref="I9:I33">
    <cfRule type="cellIs" dxfId="24" priority="13" operator="equal">
      <formula>"NO CUMPLE"</formula>
    </cfRule>
    <cfRule type="cellIs" dxfId="23" priority="14" operator="equal">
      <formula>"CUMPLE"</formula>
    </cfRule>
  </conditionalFormatting>
  <conditionalFormatting sqref="D4">
    <cfRule type="cellIs" dxfId="22" priority="11" operator="equal">
      <formula>"NO CUMPLE"</formula>
    </cfRule>
    <cfRule type="cellIs" dxfId="21" priority="12" operator="equal">
      <formula>"CUMPLE"</formula>
    </cfRule>
  </conditionalFormatting>
  <conditionalFormatting sqref="E4:E8">
    <cfRule type="cellIs" dxfId="20" priority="9" operator="equal">
      <formula>"NO CUMPLE"</formula>
    </cfRule>
    <cfRule type="cellIs" dxfId="19" priority="10" operator="equal">
      <formula>"CUMPLE"</formula>
    </cfRule>
  </conditionalFormatting>
  <conditionalFormatting sqref="F4:F7">
    <cfRule type="cellIs" dxfId="18" priority="7" operator="equal">
      <formula>"NO CUMPLE"</formula>
    </cfRule>
    <cfRule type="cellIs" dxfId="17" priority="8" operator="equal">
      <formula>"CUMPLE"</formula>
    </cfRule>
  </conditionalFormatting>
  <conditionalFormatting sqref="G4:G8">
    <cfRule type="cellIs" dxfId="16" priority="5" operator="equal">
      <formula>"NO CUMPLE"</formula>
    </cfRule>
    <cfRule type="cellIs" dxfId="15" priority="6" operator="equal">
      <formula>"CUMPLE"</formula>
    </cfRule>
  </conditionalFormatting>
  <conditionalFormatting sqref="H4:H8">
    <cfRule type="cellIs" dxfId="14" priority="3" operator="equal">
      <formula>"NO CUMPLE"</formula>
    </cfRule>
    <cfRule type="cellIs" dxfId="13" priority="4" operator="equal">
      <formula>"CUMPLE"</formula>
    </cfRule>
  </conditionalFormatting>
  <conditionalFormatting sqref="I4:I8">
    <cfRule type="cellIs" dxfId="12" priority="1" operator="equal">
      <formula>"NO CUMPLE"</formula>
    </cfRule>
    <cfRule type="cellIs" dxfId="11" priority="2" operator="equal">
      <formula>"CUMPLE"</formula>
    </cfRule>
  </conditionalFormatting>
  <dataValidations count="1">
    <dataValidation type="list" allowBlank="1" showInputMessage="1" showErrorMessage="1" sqref="C4:I33">
      <formula1>"CUMPLE,NO CUMPLE"</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R109"/>
  <sheetViews>
    <sheetView topLeftCell="D1" zoomScale="70" zoomScaleNormal="70" workbookViewId="0">
      <selection activeCell="C23" sqref="C23"/>
    </sheetView>
  </sheetViews>
  <sheetFormatPr baseColWidth="10" defaultRowHeight="12.75"/>
  <cols>
    <col min="1" max="1" width="3.7109375" style="62" customWidth="1"/>
    <col min="2" max="2" width="9.140625" style="62" customWidth="1"/>
    <col min="3" max="3" width="153.28515625" style="62" customWidth="1"/>
    <col min="4" max="4" width="11" style="62" customWidth="1"/>
    <col min="5" max="5" width="13" style="62" customWidth="1"/>
    <col min="6" max="6" width="18.7109375" style="62" customWidth="1"/>
    <col min="7" max="7" width="22.85546875" style="62" customWidth="1"/>
    <col min="8" max="8" width="25" style="62" customWidth="1"/>
    <col min="9" max="9" width="13.5703125" style="62" customWidth="1"/>
    <col min="10" max="10" width="12.28515625" style="62" customWidth="1"/>
    <col min="11" max="11" width="9.140625" style="62" customWidth="1"/>
    <col min="12" max="12" width="109" style="62" customWidth="1"/>
    <col min="13" max="13" width="11" style="62" customWidth="1"/>
    <col min="14" max="14" width="13" style="62" customWidth="1"/>
    <col min="15" max="15" width="18.7109375" style="62" customWidth="1"/>
    <col min="16" max="16" width="19.85546875" style="62" customWidth="1"/>
    <col min="17" max="17" width="25" style="62" customWidth="1"/>
    <col min="18" max="18" width="18.28515625" style="62" customWidth="1"/>
    <col min="19" max="19" width="13.7109375" style="62" bestFit="1" customWidth="1"/>
    <col min="20" max="20" width="9.140625" style="62" customWidth="1"/>
    <col min="21" max="21" width="109" style="62" customWidth="1"/>
    <col min="22" max="22" width="11" style="62" customWidth="1"/>
    <col min="23" max="23" width="13" style="62" customWidth="1"/>
    <col min="24" max="24" width="18.7109375" style="62" customWidth="1"/>
    <col min="25" max="25" width="19.85546875" style="62" customWidth="1"/>
    <col min="26" max="26" width="25" style="62" customWidth="1"/>
    <col min="27" max="28" width="11.42578125" style="62"/>
    <col min="29" max="29" width="9.140625" style="62" customWidth="1"/>
    <col min="30" max="30" width="109" style="62" customWidth="1"/>
    <col min="31" max="31" width="11" style="62" customWidth="1"/>
    <col min="32" max="32" width="13" style="62" customWidth="1"/>
    <col min="33" max="33" width="18.7109375" style="62" customWidth="1"/>
    <col min="34" max="34" width="19.85546875" style="62" customWidth="1"/>
    <col min="35" max="35" width="25" style="62" customWidth="1"/>
    <col min="36" max="37" width="11.42578125" style="62"/>
    <col min="38" max="38" width="9.140625" style="62" customWidth="1"/>
    <col min="39" max="39" width="109" style="62" customWidth="1"/>
    <col min="40" max="40" width="11" style="62" customWidth="1"/>
    <col min="41" max="41" width="13" style="62" customWidth="1"/>
    <col min="42" max="42" width="18.7109375" style="62" customWidth="1"/>
    <col min="43" max="43" width="19.85546875" style="62" customWidth="1"/>
    <col min="44" max="44" width="25" style="62" customWidth="1"/>
    <col min="45" max="46" width="11.42578125" style="62" customWidth="1"/>
    <col min="47" max="47" width="9.140625" style="62" customWidth="1"/>
    <col min="48" max="48" width="109" style="62" customWidth="1"/>
    <col min="49" max="49" width="11" style="62" customWidth="1"/>
    <col min="50" max="50" width="13" style="62" customWidth="1"/>
    <col min="51" max="51" width="18.7109375" style="62" customWidth="1"/>
    <col min="52" max="52" width="19.85546875" style="62" customWidth="1"/>
    <col min="53" max="53" width="25" style="62" customWidth="1"/>
    <col min="54" max="55" width="11.42578125" style="62" customWidth="1"/>
    <col min="56" max="56" width="9.140625" style="62" customWidth="1"/>
    <col min="57" max="57" width="109" style="62" customWidth="1"/>
    <col min="58" max="58" width="11" style="62" customWidth="1"/>
    <col min="59" max="59" width="13" style="62" customWidth="1"/>
    <col min="60" max="60" width="18.7109375" style="62" customWidth="1"/>
    <col min="61" max="61" width="19.85546875" style="62" customWidth="1"/>
    <col min="62" max="62" width="25" style="62" customWidth="1"/>
    <col min="63" max="64" width="11.42578125" style="62" customWidth="1"/>
    <col min="65" max="65" width="9.140625" style="62" customWidth="1"/>
    <col min="66" max="66" width="109" style="62" customWidth="1"/>
    <col min="67" max="67" width="11" style="62" customWidth="1"/>
    <col min="68" max="68" width="13" style="62" customWidth="1"/>
    <col min="69" max="69" width="18.7109375" style="62" customWidth="1"/>
    <col min="70" max="70" width="19.85546875" style="62" customWidth="1"/>
    <col min="71" max="71" width="25" style="62" customWidth="1"/>
    <col min="72" max="73" width="11.42578125" style="62" customWidth="1"/>
    <col min="74" max="74" width="9.140625" style="62" customWidth="1"/>
    <col min="75" max="75" width="109" style="62" customWidth="1"/>
    <col min="76" max="76" width="11" style="62" customWidth="1"/>
    <col min="77" max="77" width="13" style="62" customWidth="1"/>
    <col min="78" max="78" width="18.7109375" style="62" customWidth="1"/>
    <col min="79" max="79" width="19.85546875" style="62" customWidth="1"/>
    <col min="80" max="80" width="25" style="62" customWidth="1"/>
    <col min="81" max="82" width="11.42578125" style="62" customWidth="1"/>
    <col min="83" max="83" width="9.140625" style="62" customWidth="1"/>
    <col min="84" max="84" width="109" style="62" customWidth="1"/>
    <col min="85" max="85" width="11" style="62" customWidth="1"/>
    <col min="86" max="86" width="13" style="62" customWidth="1"/>
    <col min="87" max="87" width="18.7109375" style="62" customWidth="1"/>
    <col min="88" max="88" width="19.85546875" style="62" customWidth="1"/>
    <col min="89" max="89" width="25" style="62" customWidth="1"/>
    <col min="90" max="91" width="11.42578125" style="62" customWidth="1"/>
    <col min="92" max="92" width="9.140625" style="62" customWidth="1"/>
    <col min="93" max="93" width="109" style="62" customWidth="1"/>
    <col min="94" max="94" width="11" style="62" customWidth="1"/>
    <col min="95" max="95" width="13" style="62" customWidth="1"/>
    <col min="96" max="96" width="18.7109375" style="62" customWidth="1"/>
    <col min="97" max="97" width="19.85546875" style="62" customWidth="1"/>
    <col min="98" max="98" width="25" style="62" customWidth="1"/>
    <col min="99" max="100" width="11.42578125" style="62" customWidth="1"/>
    <col min="101" max="101" width="9.140625" style="62" customWidth="1"/>
    <col min="102" max="102" width="109" style="62" customWidth="1"/>
    <col min="103" max="103" width="11" style="62" customWidth="1"/>
    <col min="104" max="104" width="13" style="62" customWidth="1"/>
    <col min="105" max="105" width="18.7109375" style="62" customWidth="1"/>
    <col min="106" max="106" width="19.85546875" style="62" customWidth="1"/>
    <col min="107" max="107" width="25" style="62" customWidth="1"/>
    <col min="108" max="109" width="11.42578125" style="62" customWidth="1"/>
    <col min="110" max="110" width="9.140625" style="62" customWidth="1"/>
    <col min="111" max="111" width="109" style="62" customWidth="1"/>
    <col min="112" max="112" width="11" style="62" customWidth="1"/>
    <col min="113" max="113" width="13" style="62" customWidth="1"/>
    <col min="114" max="114" width="18.7109375" style="62" customWidth="1"/>
    <col min="115" max="115" width="19.85546875" style="62" customWidth="1"/>
    <col min="116" max="116" width="25" style="62" customWidth="1"/>
    <col min="117" max="118" width="11.42578125" style="62" customWidth="1"/>
    <col min="119" max="119" width="9.140625" style="62" customWidth="1"/>
    <col min="120" max="120" width="109" style="62" customWidth="1"/>
    <col min="121" max="121" width="11" style="62" customWidth="1"/>
    <col min="122" max="122" width="13" style="62" customWidth="1"/>
    <col min="123" max="123" width="18.7109375" style="62" customWidth="1"/>
    <col min="124" max="124" width="19.85546875" style="62" customWidth="1"/>
    <col min="125" max="125" width="25" style="62" customWidth="1"/>
    <col min="126" max="127" width="11.42578125" style="62" customWidth="1"/>
    <col min="128" max="128" width="9.140625" style="62" customWidth="1"/>
    <col min="129" max="129" width="109" style="62" customWidth="1"/>
    <col min="130" max="130" width="11" style="62" customWidth="1"/>
    <col min="131" max="131" width="13" style="62" customWidth="1"/>
    <col min="132" max="132" width="18.7109375" style="62" customWidth="1"/>
    <col min="133" max="133" width="19.85546875" style="62" customWidth="1"/>
    <col min="134" max="134" width="25" style="62" customWidth="1"/>
    <col min="135" max="136" width="11.42578125" style="62" customWidth="1"/>
    <col min="137" max="137" width="9.140625" style="62" customWidth="1"/>
    <col min="138" max="138" width="109" style="62" customWidth="1"/>
    <col min="139" max="139" width="11" style="62" customWidth="1"/>
    <col min="140" max="140" width="13" style="62" customWidth="1"/>
    <col min="141" max="141" width="18.7109375" style="62" customWidth="1"/>
    <col min="142" max="142" width="19.85546875" style="62" customWidth="1"/>
    <col min="143" max="143" width="25" style="62" customWidth="1"/>
    <col min="144" max="146" width="11.42578125" style="113"/>
    <col min="147" max="147" width="66" style="113" customWidth="1"/>
    <col min="148" max="150" width="11.42578125" style="113"/>
    <col min="151" max="151" width="14.28515625" style="113" customWidth="1"/>
    <col min="152" max="152" width="17" style="113" customWidth="1"/>
    <col min="153" max="155" width="11.42578125" style="113"/>
    <col min="156" max="156" width="68.140625" style="113" customWidth="1"/>
    <col min="157" max="159" width="11.42578125" style="113"/>
    <col min="160" max="160" width="14.5703125" style="113" customWidth="1"/>
    <col min="161" max="161" width="16.140625" style="113" customWidth="1"/>
    <col min="162" max="164" width="11.42578125" style="113"/>
    <col min="165" max="165" width="69" style="113" customWidth="1"/>
    <col min="166" max="173" width="11.42578125" style="113"/>
    <col min="174" max="174" width="68.7109375" style="113" customWidth="1"/>
    <col min="175" max="182" width="11.42578125" style="113"/>
    <col min="183" max="183" width="68.7109375" style="113" customWidth="1"/>
    <col min="184" max="191" width="11.42578125" style="113"/>
    <col min="192" max="192" width="69" style="113" customWidth="1"/>
    <col min="193" max="200" width="11.42578125" style="113"/>
    <col min="201" max="201" width="68.7109375" style="113" customWidth="1"/>
    <col min="202" max="209" width="11.42578125" style="113"/>
    <col min="210" max="210" width="68.7109375" style="113" customWidth="1"/>
    <col min="211" max="218" width="11.42578125" style="113"/>
    <col min="219" max="219" width="68.7109375" style="113" customWidth="1"/>
    <col min="220" max="227" width="11.42578125" style="113"/>
    <col min="228" max="228" width="69.140625" style="113" customWidth="1"/>
    <col min="229" max="236" width="11.42578125" style="113"/>
    <col min="237" max="237" width="68.5703125" style="113" customWidth="1"/>
    <col min="238" max="245" width="11.42578125" style="113"/>
    <col min="246" max="246" width="70.85546875" style="113" customWidth="1"/>
    <col min="247" max="254" width="11.42578125" style="113"/>
    <col min="255" max="255" width="68.7109375" style="113" customWidth="1"/>
    <col min="256" max="263" width="11.42578125" style="113"/>
    <col min="264" max="264" width="60.5703125" style="113" customWidth="1"/>
    <col min="265" max="272" width="11.42578125" style="113"/>
    <col min="273" max="273" width="54.5703125" style="113" customWidth="1"/>
    <col min="274" max="16384" width="11.42578125" style="113"/>
  </cols>
  <sheetData>
    <row r="1" spans="2:278" ht="13.5" thickBot="1"/>
    <row r="2" spans="2:278" ht="13.5" customHeight="1" thickTop="1">
      <c r="K2" s="555">
        <v>1</v>
      </c>
      <c r="L2" s="555" t="s">
        <v>3</v>
      </c>
      <c r="M2" s="549" t="str">
        <f>VLOOKUP(K2,LISTA_OFERENTES,2,FALSE)</f>
        <v>SERVISEL S.A.S</v>
      </c>
      <c r="N2" s="550"/>
      <c r="O2" s="550"/>
      <c r="P2" s="551"/>
      <c r="T2" s="555">
        <v>2</v>
      </c>
      <c r="U2" s="555" t="s">
        <v>3</v>
      </c>
      <c r="V2" s="549" t="str">
        <f>VLOOKUP(T2,LISTA_OFERENTES,2,FALSE)</f>
        <v>FRISSON TECHNOLOGIES S.A.S</v>
      </c>
      <c r="W2" s="550"/>
      <c r="X2" s="550"/>
      <c r="Y2" s="551"/>
      <c r="AC2" s="555">
        <v>3</v>
      </c>
      <c r="AD2" s="555" t="s">
        <v>3</v>
      </c>
      <c r="AE2" s="549" t="str">
        <f>VLOOKUP(AC2,LISTA_OFERENTES,2,FALSE)</f>
        <v>SEGURIDAD ATLAS LTDA.</v>
      </c>
      <c r="AF2" s="550"/>
      <c r="AG2" s="550"/>
      <c r="AH2" s="551"/>
      <c r="AL2" s="555">
        <v>4</v>
      </c>
      <c r="AM2" s="555" t="s">
        <v>3</v>
      </c>
      <c r="AN2" s="549" t="str">
        <f>VLOOKUP(AL2,LISTA_OFERENTES,2,FALSE)</f>
        <v>SECURITY SHOPS LTDA</v>
      </c>
      <c r="AO2" s="550"/>
      <c r="AP2" s="550"/>
      <c r="AQ2" s="551"/>
      <c r="AU2" s="555">
        <v>5</v>
      </c>
      <c r="AV2" s="555" t="s">
        <v>3</v>
      </c>
      <c r="AW2" s="119" t="str">
        <f>VLOOKUP(AU2,LISTA_OFERENTES,2,FALSE)</f>
        <v>CYS TECNOLOGIA SAS</v>
      </c>
      <c r="AX2" s="120"/>
      <c r="AY2" s="120"/>
      <c r="AZ2" s="121"/>
      <c r="BD2" s="555">
        <v>6</v>
      </c>
      <c r="BE2" s="555" t="s">
        <v>3</v>
      </c>
      <c r="BF2" s="549" t="str">
        <f>VLOOKUP(BD2,LISTA_OFERENTES,2,FALSE)</f>
        <v>F</v>
      </c>
      <c r="BG2" s="550"/>
      <c r="BH2" s="550"/>
      <c r="BI2" s="551"/>
      <c r="BM2" s="555">
        <v>7</v>
      </c>
      <c r="BN2" s="555" t="s">
        <v>3</v>
      </c>
      <c r="BO2" s="549" t="str">
        <f>VLOOKUP(BM2,LISTA_OFERENTES,2,FALSE)</f>
        <v>G</v>
      </c>
      <c r="BP2" s="550"/>
      <c r="BQ2" s="550"/>
      <c r="BR2" s="551"/>
      <c r="BV2" s="555">
        <v>8</v>
      </c>
      <c r="BW2" s="555" t="s">
        <v>3</v>
      </c>
      <c r="BX2" s="549" t="str">
        <f>VLOOKUP(BV2,LISTA_OFERENTES,2,FALSE)</f>
        <v>H</v>
      </c>
      <c r="BY2" s="550"/>
      <c r="BZ2" s="550"/>
      <c r="CA2" s="551"/>
      <c r="CE2" s="555">
        <v>9</v>
      </c>
      <c r="CF2" s="555" t="s">
        <v>3</v>
      </c>
      <c r="CG2" s="549" t="str">
        <f>VLOOKUP(CE2,LISTA_OFERENTES,2,FALSE)</f>
        <v>I</v>
      </c>
      <c r="CH2" s="550"/>
      <c r="CI2" s="550"/>
      <c r="CJ2" s="551"/>
      <c r="CN2" s="555">
        <v>10</v>
      </c>
      <c r="CO2" s="555" t="s">
        <v>3</v>
      </c>
      <c r="CP2" s="549" t="str">
        <f>VLOOKUP(CN2,LISTA_OFERENTES,2,FALSE)</f>
        <v>J</v>
      </c>
      <c r="CQ2" s="550"/>
      <c r="CR2" s="550"/>
      <c r="CS2" s="551"/>
      <c r="CW2" s="555">
        <v>11</v>
      </c>
      <c r="CX2" s="555" t="s">
        <v>3</v>
      </c>
      <c r="CY2" s="549" t="str">
        <f>VLOOKUP(CW2,LISTA_OFERENTES,2,FALSE)</f>
        <v>K</v>
      </c>
      <c r="CZ2" s="550"/>
      <c r="DA2" s="550"/>
      <c r="DB2" s="551"/>
      <c r="DF2" s="555">
        <v>12</v>
      </c>
      <c r="DG2" s="555" t="s">
        <v>3</v>
      </c>
      <c r="DH2" s="549" t="str">
        <f>VLOOKUP(DF2,LISTA_OFERENTES,2,FALSE)</f>
        <v>L</v>
      </c>
      <c r="DI2" s="550"/>
      <c r="DJ2" s="550"/>
      <c r="DK2" s="551"/>
      <c r="DO2" s="555">
        <v>13</v>
      </c>
      <c r="DP2" s="555" t="s">
        <v>3</v>
      </c>
      <c r="DQ2" s="549" t="str">
        <f>VLOOKUP(DO2,LISTA_OFERENTES,2,FALSE)</f>
        <v>M</v>
      </c>
      <c r="DR2" s="550"/>
      <c r="DS2" s="550"/>
      <c r="DT2" s="551"/>
      <c r="DX2" s="555">
        <v>14</v>
      </c>
      <c r="DY2" s="555" t="s">
        <v>3</v>
      </c>
      <c r="DZ2" s="549" t="str">
        <f>VLOOKUP(DX2,LISTA_OFERENTES,2,FALSE)</f>
        <v>N</v>
      </c>
      <c r="EA2" s="550"/>
      <c r="EB2" s="550"/>
      <c r="EC2" s="551"/>
      <c r="EG2" s="555">
        <v>15</v>
      </c>
      <c r="EH2" s="555" t="s">
        <v>3</v>
      </c>
      <c r="EI2" s="549" t="str">
        <f>VLOOKUP(EG2,LISTA_OFERENTES,2,FALSE)</f>
        <v>Ñ</v>
      </c>
      <c r="EJ2" s="550"/>
      <c r="EK2" s="550"/>
      <c r="EL2" s="551"/>
      <c r="EP2" s="555">
        <v>16</v>
      </c>
      <c r="EQ2" s="555" t="s">
        <v>3</v>
      </c>
      <c r="ER2" s="549" t="str">
        <f>VLOOKUP(EP2,LISTA_OFERENTES,2,FALSE)</f>
        <v>O1</v>
      </c>
      <c r="ES2" s="550"/>
      <c r="ET2" s="550"/>
      <c r="EU2" s="551"/>
      <c r="EV2" s="62"/>
      <c r="EY2" s="555">
        <v>17</v>
      </c>
      <c r="EZ2" s="555" t="s">
        <v>3</v>
      </c>
      <c r="FA2" s="549" t="str">
        <f>VLOOKUP(EY2,LISTA_OFERENTES,2,FALSE)</f>
        <v>O2</v>
      </c>
      <c r="FB2" s="550"/>
      <c r="FC2" s="550"/>
      <c r="FD2" s="551"/>
      <c r="FE2" s="62"/>
      <c r="FH2" s="555">
        <v>18</v>
      </c>
      <c r="FI2" s="555" t="s">
        <v>3</v>
      </c>
      <c r="FJ2" s="549" t="str">
        <f>VLOOKUP(FH2,LISTA_OFERENTES,2,FALSE)</f>
        <v>O3</v>
      </c>
      <c r="FK2" s="550"/>
      <c r="FL2" s="550"/>
      <c r="FM2" s="551"/>
      <c r="FN2" s="62"/>
      <c r="FO2" s="62"/>
      <c r="FP2" s="62"/>
      <c r="FQ2" s="555">
        <v>19</v>
      </c>
      <c r="FR2" s="555" t="s">
        <v>3</v>
      </c>
      <c r="FS2" s="549" t="str">
        <f>VLOOKUP(FQ2,LISTA_OFERENTES,2,FALSE)</f>
        <v>O4</v>
      </c>
      <c r="FT2" s="550"/>
      <c r="FU2" s="550"/>
      <c r="FV2" s="551"/>
      <c r="FW2" s="62"/>
      <c r="FZ2" s="555">
        <v>20</v>
      </c>
      <c r="GA2" s="555" t="s">
        <v>3</v>
      </c>
      <c r="GB2" s="549" t="str">
        <f>VLOOKUP(FZ2,LISTA_OFERENTES,2,FALSE)</f>
        <v>O5</v>
      </c>
      <c r="GC2" s="550"/>
      <c r="GD2" s="550"/>
      <c r="GE2" s="551"/>
      <c r="GF2" s="62"/>
      <c r="GI2" s="555">
        <v>21</v>
      </c>
      <c r="GJ2" s="555" t="s">
        <v>3</v>
      </c>
      <c r="GK2" s="549" t="str">
        <f>VLOOKUP(GI2,LISTA_OFERENTES,2,FALSE)</f>
        <v>O6</v>
      </c>
      <c r="GL2" s="550"/>
      <c r="GM2" s="550"/>
      <c r="GN2" s="551"/>
      <c r="GO2" s="62"/>
      <c r="GR2" s="555">
        <v>22</v>
      </c>
      <c r="GS2" s="555" t="s">
        <v>3</v>
      </c>
      <c r="GT2" s="549" t="str">
        <f>VLOOKUP(GR2,LISTA_OFERENTES,2,FALSE)</f>
        <v>O7</v>
      </c>
      <c r="GU2" s="550"/>
      <c r="GV2" s="550"/>
      <c r="GW2" s="551"/>
      <c r="GX2" s="62"/>
      <c r="GY2" s="62"/>
      <c r="GZ2" s="62"/>
      <c r="HA2" s="555">
        <v>23</v>
      </c>
      <c r="HB2" s="555" t="s">
        <v>3</v>
      </c>
      <c r="HC2" s="549" t="str">
        <f>VLOOKUP(HA2,LISTA_OFERENTES,2,FALSE)</f>
        <v>O8</v>
      </c>
      <c r="HD2" s="550"/>
      <c r="HE2" s="550"/>
      <c r="HF2" s="551"/>
      <c r="HG2" s="62"/>
      <c r="HJ2" s="555">
        <v>24</v>
      </c>
      <c r="HK2" s="555" t="s">
        <v>3</v>
      </c>
      <c r="HL2" s="549" t="str">
        <f>VLOOKUP(HJ2,LISTA_OFERENTES,2,FALSE)</f>
        <v>O9</v>
      </c>
      <c r="HM2" s="550"/>
      <c r="HN2" s="550"/>
      <c r="HO2" s="551"/>
      <c r="HP2" s="62"/>
      <c r="HS2" s="555">
        <v>25</v>
      </c>
      <c r="HT2" s="555" t="s">
        <v>3</v>
      </c>
      <c r="HU2" s="549" t="str">
        <f>VLOOKUP(HS2,LISTA_OFERENTES,2,FALSE)</f>
        <v>O10</v>
      </c>
      <c r="HV2" s="550"/>
      <c r="HW2" s="550"/>
      <c r="HX2" s="551"/>
      <c r="HY2" s="62"/>
      <c r="IB2" s="555">
        <v>26</v>
      </c>
      <c r="IC2" s="555" t="s">
        <v>3</v>
      </c>
      <c r="ID2" s="549" t="str">
        <f>VLOOKUP(IB2,LISTA_OFERENTES,2,FALSE)</f>
        <v>O11</v>
      </c>
      <c r="IE2" s="550"/>
      <c r="IF2" s="550"/>
      <c r="IG2" s="551"/>
      <c r="IH2" s="62"/>
      <c r="II2" s="62"/>
      <c r="IJ2" s="62"/>
      <c r="IK2" s="555">
        <v>27</v>
      </c>
      <c r="IL2" s="555" t="s">
        <v>3</v>
      </c>
      <c r="IM2" s="549" t="str">
        <f>VLOOKUP(IK2,LISTA_OFERENTES,2,FALSE)</f>
        <v>O12</v>
      </c>
      <c r="IN2" s="550"/>
      <c r="IO2" s="550"/>
      <c r="IP2" s="551"/>
      <c r="IQ2" s="62"/>
      <c r="IT2" s="555">
        <v>28</v>
      </c>
      <c r="IU2" s="555" t="s">
        <v>3</v>
      </c>
      <c r="IV2" s="549" t="str">
        <f>VLOOKUP(IT2,LISTA_OFERENTES,2,FALSE)</f>
        <v>O13</v>
      </c>
      <c r="IW2" s="550"/>
      <c r="IX2" s="550"/>
      <c r="IY2" s="551"/>
      <c r="IZ2" s="62"/>
      <c r="JC2" s="555">
        <v>29</v>
      </c>
      <c r="JD2" s="555" t="s">
        <v>3</v>
      </c>
      <c r="JE2" s="549" t="str">
        <f>VLOOKUP(JC2,LISTA_OFERENTES,2,FALSE)</f>
        <v>O14</v>
      </c>
      <c r="JF2" s="550"/>
      <c r="JG2" s="550"/>
      <c r="JH2" s="551"/>
      <c r="JI2" s="62"/>
      <c r="JL2" s="555">
        <v>30</v>
      </c>
      <c r="JM2" s="555" t="s">
        <v>3</v>
      </c>
      <c r="JN2" s="549" t="str">
        <f>VLOOKUP(JL2,LISTA_OFERENTES,2,FALSE)</f>
        <v>O15</v>
      </c>
      <c r="JO2" s="550"/>
      <c r="JP2" s="550"/>
      <c r="JQ2" s="551"/>
      <c r="JR2" s="62"/>
    </row>
    <row r="3" spans="2:278" ht="13.5" customHeight="1" thickBot="1">
      <c r="K3" s="561"/>
      <c r="L3" s="561"/>
      <c r="M3" s="562"/>
      <c r="N3" s="563"/>
      <c r="O3" s="563"/>
      <c r="P3" s="564"/>
      <c r="T3" s="561"/>
      <c r="U3" s="561"/>
      <c r="V3" s="562"/>
      <c r="W3" s="563"/>
      <c r="X3" s="563"/>
      <c r="Y3" s="564"/>
      <c r="AC3" s="561"/>
      <c r="AD3" s="561"/>
      <c r="AE3" s="562"/>
      <c r="AF3" s="563"/>
      <c r="AG3" s="563"/>
      <c r="AH3" s="564"/>
      <c r="AL3" s="561"/>
      <c r="AM3" s="561"/>
      <c r="AN3" s="562"/>
      <c r="AO3" s="563"/>
      <c r="AP3" s="563"/>
      <c r="AQ3" s="564"/>
      <c r="AU3" s="561"/>
      <c r="AV3" s="561"/>
      <c r="AW3" s="122"/>
      <c r="AX3" s="123"/>
      <c r="AY3" s="123"/>
      <c r="AZ3" s="124"/>
      <c r="BD3" s="561"/>
      <c r="BE3" s="561"/>
      <c r="BF3" s="562"/>
      <c r="BG3" s="563"/>
      <c r="BH3" s="563"/>
      <c r="BI3" s="564"/>
      <c r="BM3" s="561"/>
      <c r="BN3" s="561"/>
      <c r="BO3" s="562"/>
      <c r="BP3" s="563"/>
      <c r="BQ3" s="563"/>
      <c r="BR3" s="564"/>
      <c r="BV3" s="561"/>
      <c r="BW3" s="561"/>
      <c r="BX3" s="562"/>
      <c r="BY3" s="563"/>
      <c r="BZ3" s="563"/>
      <c r="CA3" s="564"/>
      <c r="CE3" s="561"/>
      <c r="CF3" s="561"/>
      <c r="CG3" s="562"/>
      <c r="CH3" s="563"/>
      <c r="CI3" s="563"/>
      <c r="CJ3" s="564"/>
      <c r="CN3" s="561"/>
      <c r="CO3" s="561"/>
      <c r="CP3" s="562"/>
      <c r="CQ3" s="563"/>
      <c r="CR3" s="563"/>
      <c r="CS3" s="564"/>
      <c r="CW3" s="561"/>
      <c r="CX3" s="561"/>
      <c r="CY3" s="562"/>
      <c r="CZ3" s="563"/>
      <c r="DA3" s="563"/>
      <c r="DB3" s="564"/>
      <c r="DF3" s="561"/>
      <c r="DG3" s="561"/>
      <c r="DH3" s="562"/>
      <c r="DI3" s="563"/>
      <c r="DJ3" s="563"/>
      <c r="DK3" s="564"/>
      <c r="DO3" s="561"/>
      <c r="DP3" s="561"/>
      <c r="DQ3" s="562"/>
      <c r="DR3" s="563"/>
      <c r="DS3" s="563"/>
      <c r="DT3" s="564"/>
      <c r="DX3" s="561"/>
      <c r="DY3" s="561"/>
      <c r="DZ3" s="562"/>
      <c r="EA3" s="563"/>
      <c r="EB3" s="563"/>
      <c r="EC3" s="564"/>
      <c r="EG3" s="561"/>
      <c r="EH3" s="561"/>
      <c r="EI3" s="562"/>
      <c r="EJ3" s="563"/>
      <c r="EK3" s="563"/>
      <c r="EL3" s="564"/>
      <c r="EP3" s="561"/>
      <c r="EQ3" s="561"/>
      <c r="ER3" s="562"/>
      <c r="ES3" s="563"/>
      <c r="ET3" s="563"/>
      <c r="EU3" s="564"/>
      <c r="EV3" s="62"/>
      <c r="EY3" s="561"/>
      <c r="EZ3" s="561"/>
      <c r="FA3" s="562"/>
      <c r="FB3" s="563"/>
      <c r="FC3" s="563"/>
      <c r="FD3" s="564"/>
      <c r="FE3" s="62"/>
      <c r="FH3" s="561"/>
      <c r="FI3" s="561"/>
      <c r="FJ3" s="562"/>
      <c r="FK3" s="563"/>
      <c r="FL3" s="563"/>
      <c r="FM3" s="564"/>
      <c r="FN3" s="62"/>
      <c r="FO3" s="62"/>
      <c r="FP3" s="62"/>
      <c r="FQ3" s="561"/>
      <c r="FR3" s="561"/>
      <c r="FS3" s="562"/>
      <c r="FT3" s="563"/>
      <c r="FU3" s="563"/>
      <c r="FV3" s="564"/>
      <c r="FW3" s="62"/>
      <c r="FZ3" s="561"/>
      <c r="GA3" s="561"/>
      <c r="GB3" s="562"/>
      <c r="GC3" s="563"/>
      <c r="GD3" s="563"/>
      <c r="GE3" s="564"/>
      <c r="GF3" s="62"/>
      <c r="GI3" s="561"/>
      <c r="GJ3" s="561"/>
      <c r="GK3" s="562"/>
      <c r="GL3" s="563"/>
      <c r="GM3" s="563"/>
      <c r="GN3" s="564"/>
      <c r="GO3" s="62"/>
      <c r="GR3" s="561"/>
      <c r="GS3" s="561"/>
      <c r="GT3" s="562"/>
      <c r="GU3" s="563"/>
      <c r="GV3" s="563"/>
      <c r="GW3" s="564"/>
      <c r="GX3" s="62"/>
      <c r="GY3" s="62"/>
      <c r="GZ3" s="62"/>
      <c r="HA3" s="561"/>
      <c r="HB3" s="561"/>
      <c r="HC3" s="562"/>
      <c r="HD3" s="563"/>
      <c r="HE3" s="563"/>
      <c r="HF3" s="564"/>
      <c r="HG3" s="62"/>
      <c r="HJ3" s="561"/>
      <c r="HK3" s="561"/>
      <c r="HL3" s="562"/>
      <c r="HM3" s="563"/>
      <c r="HN3" s="563"/>
      <c r="HO3" s="564"/>
      <c r="HP3" s="62"/>
      <c r="HS3" s="561"/>
      <c r="HT3" s="561"/>
      <c r="HU3" s="562"/>
      <c r="HV3" s="563"/>
      <c r="HW3" s="563"/>
      <c r="HX3" s="564"/>
      <c r="HY3" s="62"/>
      <c r="IB3" s="561"/>
      <c r="IC3" s="561"/>
      <c r="ID3" s="562"/>
      <c r="IE3" s="563"/>
      <c r="IF3" s="563"/>
      <c r="IG3" s="564"/>
      <c r="IH3" s="62"/>
      <c r="II3" s="62"/>
      <c r="IJ3" s="62"/>
      <c r="IK3" s="561"/>
      <c r="IL3" s="561"/>
      <c r="IM3" s="562"/>
      <c r="IN3" s="563"/>
      <c r="IO3" s="563"/>
      <c r="IP3" s="564"/>
      <c r="IQ3" s="62"/>
      <c r="IT3" s="561"/>
      <c r="IU3" s="561"/>
      <c r="IV3" s="562"/>
      <c r="IW3" s="563"/>
      <c r="IX3" s="563"/>
      <c r="IY3" s="564"/>
      <c r="IZ3" s="62"/>
      <c r="JC3" s="561"/>
      <c r="JD3" s="561"/>
      <c r="JE3" s="562"/>
      <c r="JF3" s="563"/>
      <c r="JG3" s="563"/>
      <c r="JH3" s="564"/>
      <c r="JI3" s="62"/>
      <c r="JL3" s="561"/>
      <c r="JM3" s="561"/>
      <c r="JN3" s="562"/>
      <c r="JO3" s="563"/>
      <c r="JP3" s="563"/>
      <c r="JQ3" s="564"/>
      <c r="JR3" s="62"/>
    </row>
    <row r="4" spans="2:278" ht="52.5" customHeight="1" thickTop="1" thickBot="1">
      <c r="B4" s="539" t="s">
        <v>125</v>
      </c>
      <c r="C4" s="540"/>
      <c r="D4" s="519" t="s">
        <v>4</v>
      </c>
      <c r="E4" s="520"/>
      <c r="F4" s="520"/>
      <c r="G4" s="520"/>
      <c r="H4" s="521"/>
      <c r="K4" s="539" t="s">
        <v>103</v>
      </c>
      <c r="L4" s="565"/>
      <c r="M4" s="519" t="s">
        <v>4</v>
      </c>
      <c r="N4" s="520"/>
      <c r="O4" s="520"/>
      <c r="P4" s="520"/>
      <c r="Q4" s="521"/>
      <c r="T4" s="539" t="s">
        <v>103</v>
      </c>
      <c r="U4" s="565"/>
      <c r="V4" s="519" t="s">
        <v>4</v>
      </c>
      <c r="W4" s="520"/>
      <c r="X4" s="520"/>
      <c r="Y4" s="520"/>
      <c r="Z4" s="521"/>
      <c r="AC4" s="539" t="s">
        <v>103</v>
      </c>
      <c r="AD4" s="565"/>
      <c r="AE4" s="519" t="s">
        <v>4</v>
      </c>
      <c r="AF4" s="520"/>
      <c r="AG4" s="520"/>
      <c r="AH4" s="520"/>
      <c r="AI4" s="521"/>
      <c r="AL4" s="539" t="s">
        <v>103</v>
      </c>
      <c r="AM4" s="565"/>
      <c r="AN4" s="519" t="s">
        <v>4</v>
      </c>
      <c r="AO4" s="520"/>
      <c r="AP4" s="520"/>
      <c r="AQ4" s="520"/>
      <c r="AR4" s="521"/>
      <c r="AU4" s="539" t="s">
        <v>103</v>
      </c>
      <c r="AV4" s="565"/>
      <c r="AW4" s="519" t="s">
        <v>4</v>
      </c>
      <c r="AX4" s="520"/>
      <c r="AY4" s="520"/>
      <c r="AZ4" s="520"/>
      <c r="BA4" s="521"/>
      <c r="BD4" s="539" t="s">
        <v>103</v>
      </c>
      <c r="BE4" s="565"/>
      <c r="BF4" s="519" t="s">
        <v>4</v>
      </c>
      <c r="BG4" s="520"/>
      <c r="BH4" s="520"/>
      <c r="BI4" s="520"/>
      <c r="BJ4" s="521"/>
      <c r="BM4" s="539" t="s">
        <v>103</v>
      </c>
      <c r="BN4" s="565"/>
      <c r="BO4" s="519" t="s">
        <v>4</v>
      </c>
      <c r="BP4" s="520"/>
      <c r="BQ4" s="520"/>
      <c r="BR4" s="520"/>
      <c r="BS4" s="521"/>
      <c r="BV4" s="539" t="s">
        <v>103</v>
      </c>
      <c r="BW4" s="565"/>
      <c r="BX4" s="519" t="s">
        <v>4</v>
      </c>
      <c r="BY4" s="520"/>
      <c r="BZ4" s="520"/>
      <c r="CA4" s="520"/>
      <c r="CB4" s="521"/>
      <c r="CE4" s="539" t="s">
        <v>103</v>
      </c>
      <c r="CF4" s="565"/>
      <c r="CG4" s="519" t="s">
        <v>4</v>
      </c>
      <c r="CH4" s="520"/>
      <c r="CI4" s="520"/>
      <c r="CJ4" s="520"/>
      <c r="CK4" s="521"/>
      <c r="CN4" s="539" t="s">
        <v>103</v>
      </c>
      <c r="CO4" s="565"/>
      <c r="CP4" s="519" t="s">
        <v>4</v>
      </c>
      <c r="CQ4" s="520"/>
      <c r="CR4" s="520"/>
      <c r="CS4" s="520"/>
      <c r="CT4" s="521"/>
      <c r="CW4" s="539" t="s">
        <v>103</v>
      </c>
      <c r="CX4" s="565"/>
      <c r="CY4" s="519" t="s">
        <v>4</v>
      </c>
      <c r="CZ4" s="520"/>
      <c r="DA4" s="520"/>
      <c r="DB4" s="520"/>
      <c r="DC4" s="521"/>
      <c r="DF4" s="539" t="s">
        <v>103</v>
      </c>
      <c r="DG4" s="565"/>
      <c r="DH4" s="519" t="s">
        <v>4</v>
      </c>
      <c r="DI4" s="520"/>
      <c r="DJ4" s="520"/>
      <c r="DK4" s="520"/>
      <c r="DL4" s="521"/>
      <c r="DO4" s="539" t="s">
        <v>103</v>
      </c>
      <c r="DP4" s="565"/>
      <c r="DQ4" s="519" t="s">
        <v>4</v>
      </c>
      <c r="DR4" s="520"/>
      <c r="DS4" s="520"/>
      <c r="DT4" s="520"/>
      <c r="DU4" s="521"/>
      <c r="DX4" s="539" t="s">
        <v>103</v>
      </c>
      <c r="DY4" s="565"/>
      <c r="DZ4" s="519" t="s">
        <v>4</v>
      </c>
      <c r="EA4" s="520"/>
      <c r="EB4" s="520"/>
      <c r="EC4" s="520"/>
      <c r="ED4" s="521"/>
      <c r="EG4" s="539" t="s">
        <v>103</v>
      </c>
      <c r="EH4" s="565"/>
      <c r="EI4" s="519" t="s">
        <v>4</v>
      </c>
      <c r="EJ4" s="520"/>
      <c r="EK4" s="520"/>
      <c r="EL4" s="520"/>
      <c r="EM4" s="521"/>
      <c r="EP4" s="539" t="s">
        <v>103</v>
      </c>
      <c r="EQ4" s="565"/>
      <c r="ER4" s="519" t="s">
        <v>4</v>
      </c>
      <c r="ES4" s="520"/>
      <c r="ET4" s="520"/>
      <c r="EU4" s="520"/>
      <c r="EV4" s="521"/>
      <c r="EY4" s="539" t="s">
        <v>103</v>
      </c>
      <c r="EZ4" s="565"/>
      <c r="FA4" s="519" t="s">
        <v>4</v>
      </c>
      <c r="FB4" s="520"/>
      <c r="FC4" s="520"/>
      <c r="FD4" s="520"/>
      <c r="FE4" s="521"/>
      <c r="FH4" s="539" t="s">
        <v>103</v>
      </c>
      <c r="FI4" s="565"/>
      <c r="FJ4" s="519" t="s">
        <v>4</v>
      </c>
      <c r="FK4" s="520"/>
      <c r="FL4" s="520"/>
      <c r="FM4" s="520"/>
      <c r="FN4" s="521"/>
      <c r="FO4" s="62"/>
      <c r="FP4" s="62"/>
      <c r="FQ4" s="539" t="s">
        <v>103</v>
      </c>
      <c r="FR4" s="565"/>
      <c r="FS4" s="519" t="s">
        <v>4</v>
      </c>
      <c r="FT4" s="520"/>
      <c r="FU4" s="520"/>
      <c r="FV4" s="520"/>
      <c r="FW4" s="521"/>
      <c r="FZ4" s="539" t="s">
        <v>103</v>
      </c>
      <c r="GA4" s="565"/>
      <c r="GB4" s="519" t="s">
        <v>4</v>
      </c>
      <c r="GC4" s="520"/>
      <c r="GD4" s="520"/>
      <c r="GE4" s="520"/>
      <c r="GF4" s="521"/>
      <c r="GI4" s="539" t="s">
        <v>103</v>
      </c>
      <c r="GJ4" s="565"/>
      <c r="GK4" s="519" t="s">
        <v>4</v>
      </c>
      <c r="GL4" s="520"/>
      <c r="GM4" s="520"/>
      <c r="GN4" s="520"/>
      <c r="GO4" s="521"/>
      <c r="GR4" s="539" t="s">
        <v>103</v>
      </c>
      <c r="GS4" s="565"/>
      <c r="GT4" s="519" t="s">
        <v>4</v>
      </c>
      <c r="GU4" s="520"/>
      <c r="GV4" s="520"/>
      <c r="GW4" s="520"/>
      <c r="GX4" s="521"/>
      <c r="GY4" s="62"/>
      <c r="GZ4" s="62"/>
      <c r="HA4" s="539" t="s">
        <v>103</v>
      </c>
      <c r="HB4" s="565"/>
      <c r="HC4" s="519" t="s">
        <v>4</v>
      </c>
      <c r="HD4" s="520"/>
      <c r="HE4" s="520"/>
      <c r="HF4" s="520"/>
      <c r="HG4" s="521"/>
      <c r="HJ4" s="539" t="s">
        <v>103</v>
      </c>
      <c r="HK4" s="565"/>
      <c r="HL4" s="519" t="s">
        <v>4</v>
      </c>
      <c r="HM4" s="520"/>
      <c r="HN4" s="520"/>
      <c r="HO4" s="520"/>
      <c r="HP4" s="521"/>
      <c r="HS4" s="539" t="s">
        <v>103</v>
      </c>
      <c r="HT4" s="565"/>
      <c r="HU4" s="519" t="s">
        <v>4</v>
      </c>
      <c r="HV4" s="520"/>
      <c r="HW4" s="520"/>
      <c r="HX4" s="520"/>
      <c r="HY4" s="521"/>
      <c r="IB4" s="539" t="s">
        <v>103</v>
      </c>
      <c r="IC4" s="565"/>
      <c r="ID4" s="519" t="s">
        <v>4</v>
      </c>
      <c r="IE4" s="520"/>
      <c r="IF4" s="520"/>
      <c r="IG4" s="520"/>
      <c r="IH4" s="521"/>
      <c r="II4" s="62"/>
      <c r="IJ4" s="62"/>
      <c r="IK4" s="539" t="s">
        <v>103</v>
      </c>
      <c r="IL4" s="565"/>
      <c r="IM4" s="519" t="s">
        <v>4</v>
      </c>
      <c r="IN4" s="520"/>
      <c r="IO4" s="520"/>
      <c r="IP4" s="520"/>
      <c r="IQ4" s="521"/>
      <c r="IT4" s="539" t="s">
        <v>103</v>
      </c>
      <c r="IU4" s="565"/>
      <c r="IV4" s="519" t="s">
        <v>4</v>
      </c>
      <c r="IW4" s="520"/>
      <c r="IX4" s="520"/>
      <c r="IY4" s="520"/>
      <c r="IZ4" s="521"/>
      <c r="JC4" s="539" t="s">
        <v>103</v>
      </c>
      <c r="JD4" s="565"/>
      <c r="JE4" s="519" t="s">
        <v>4</v>
      </c>
      <c r="JF4" s="520"/>
      <c r="JG4" s="520"/>
      <c r="JH4" s="520"/>
      <c r="JI4" s="521"/>
      <c r="JL4" s="539" t="s">
        <v>103</v>
      </c>
      <c r="JM4" s="565"/>
      <c r="JN4" s="519" t="s">
        <v>4</v>
      </c>
      <c r="JO4" s="520"/>
      <c r="JP4" s="520"/>
      <c r="JQ4" s="520"/>
      <c r="JR4" s="521"/>
    </row>
    <row r="5" spans="2:278" ht="13.5" customHeight="1" thickTop="1">
      <c r="B5" s="541"/>
      <c r="C5" s="542"/>
      <c r="D5" s="522" t="s">
        <v>130</v>
      </c>
      <c r="E5" s="523"/>
      <c r="F5" s="523"/>
      <c r="G5" s="523"/>
      <c r="H5" s="524"/>
      <c r="K5" s="566"/>
      <c r="L5" s="567"/>
      <c r="M5" s="522" t="s">
        <v>130</v>
      </c>
      <c r="N5" s="523"/>
      <c r="O5" s="523"/>
      <c r="P5" s="523"/>
      <c r="Q5" s="524"/>
      <c r="T5" s="566"/>
      <c r="U5" s="567"/>
      <c r="V5" s="522" t="str">
        <f>M5</f>
        <v>CIUDAD UNIVERSITARIA</v>
      </c>
      <c r="W5" s="523"/>
      <c r="X5" s="523"/>
      <c r="Y5" s="523"/>
      <c r="Z5" s="524"/>
      <c r="AC5" s="566"/>
      <c r="AD5" s="567"/>
      <c r="AE5" s="522" t="str">
        <f>V5</f>
        <v>CIUDAD UNIVERSITARIA</v>
      </c>
      <c r="AF5" s="523"/>
      <c r="AG5" s="523"/>
      <c r="AH5" s="523"/>
      <c r="AI5" s="524"/>
      <c r="AL5" s="566"/>
      <c r="AM5" s="567"/>
      <c r="AN5" s="522" t="str">
        <f>AE5</f>
        <v>CIUDAD UNIVERSITARIA</v>
      </c>
      <c r="AO5" s="523"/>
      <c r="AP5" s="523"/>
      <c r="AQ5" s="523"/>
      <c r="AR5" s="524"/>
      <c r="AU5" s="566"/>
      <c r="AV5" s="567"/>
      <c r="AW5" s="522" t="str">
        <f>AN5</f>
        <v>CIUDAD UNIVERSITARIA</v>
      </c>
      <c r="AX5" s="523"/>
      <c r="AY5" s="523"/>
      <c r="AZ5" s="523"/>
      <c r="BA5" s="524"/>
      <c r="BD5" s="566"/>
      <c r="BE5" s="567"/>
      <c r="BF5" s="522" t="str">
        <f>AW5</f>
        <v>CIUDAD UNIVERSITARIA</v>
      </c>
      <c r="BG5" s="523"/>
      <c r="BH5" s="523"/>
      <c r="BI5" s="523"/>
      <c r="BJ5" s="524"/>
      <c r="BM5" s="566"/>
      <c r="BN5" s="567"/>
      <c r="BO5" s="522" t="str">
        <f>BF5</f>
        <v>CIUDAD UNIVERSITARIA</v>
      </c>
      <c r="BP5" s="523"/>
      <c r="BQ5" s="523"/>
      <c r="BR5" s="523"/>
      <c r="BS5" s="524"/>
      <c r="BV5" s="566"/>
      <c r="BW5" s="567"/>
      <c r="BX5" s="522" t="str">
        <f>BO5</f>
        <v>CIUDAD UNIVERSITARIA</v>
      </c>
      <c r="BY5" s="523"/>
      <c r="BZ5" s="523"/>
      <c r="CA5" s="523"/>
      <c r="CB5" s="524"/>
      <c r="CE5" s="566"/>
      <c r="CF5" s="567"/>
      <c r="CG5" s="522" t="str">
        <f>BX5</f>
        <v>CIUDAD UNIVERSITARIA</v>
      </c>
      <c r="CH5" s="523"/>
      <c r="CI5" s="523"/>
      <c r="CJ5" s="523"/>
      <c r="CK5" s="524"/>
      <c r="CN5" s="566"/>
      <c r="CO5" s="567"/>
      <c r="CP5" s="522" t="str">
        <f>CG5</f>
        <v>CIUDAD UNIVERSITARIA</v>
      </c>
      <c r="CQ5" s="523"/>
      <c r="CR5" s="523"/>
      <c r="CS5" s="523"/>
      <c r="CT5" s="524"/>
      <c r="CW5" s="566"/>
      <c r="CX5" s="567"/>
      <c r="CY5" s="522" t="str">
        <f>CP5</f>
        <v>CIUDAD UNIVERSITARIA</v>
      </c>
      <c r="CZ5" s="523"/>
      <c r="DA5" s="523"/>
      <c r="DB5" s="523"/>
      <c r="DC5" s="524"/>
      <c r="DF5" s="566"/>
      <c r="DG5" s="567"/>
      <c r="DH5" s="522" t="str">
        <f>CY5</f>
        <v>CIUDAD UNIVERSITARIA</v>
      </c>
      <c r="DI5" s="523"/>
      <c r="DJ5" s="523"/>
      <c r="DK5" s="523"/>
      <c r="DL5" s="524"/>
      <c r="DO5" s="566"/>
      <c r="DP5" s="567"/>
      <c r="DQ5" s="522" t="str">
        <f>DH5</f>
        <v>CIUDAD UNIVERSITARIA</v>
      </c>
      <c r="DR5" s="523"/>
      <c r="DS5" s="523"/>
      <c r="DT5" s="523"/>
      <c r="DU5" s="524"/>
      <c r="DX5" s="566"/>
      <c r="DY5" s="567"/>
      <c r="DZ5" s="522" t="str">
        <f>DQ5</f>
        <v>CIUDAD UNIVERSITARIA</v>
      </c>
      <c r="EA5" s="523"/>
      <c r="EB5" s="523"/>
      <c r="EC5" s="523"/>
      <c r="ED5" s="524"/>
      <c r="EG5" s="566"/>
      <c r="EH5" s="567"/>
      <c r="EI5" s="522" t="str">
        <f>DZ5</f>
        <v>CIUDAD UNIVERSITARIA</v>
      </c>
      <c r="EJ5" s="523"/>
      <c r="EK5" s="523"/>
      <c r="EL5" s="523"/>
      <c r="EM5" s="524"/>
      <c r="EP5" s="566"/>
      <c r="EQ5" s="567"/>
      <c r="ER5" s="522" t="str">
        <f>EI5</f>
        <v>CIUDAD UNIVERSITARIA</v>
      </c>
      <c r="ES5" s="523"/>
      <c r="ET5" s="523"/>
      <c r="EU5" s="523"/>
      <c r="EV5" s="524"/>
      <c r="EY5" s="566"/>
      <c r="EZ5" s="567"/>
      <c r="FA5" s="522" t="str">
        <f>ER5</f>
        <v>CIUDAD UNIVERSITARIA</v>
      </c>
      <c r="FB5" s="523"/>
      <c r="FC5" s="523"/>
      <c r="FD5" s="523"/>
      <c r="FE5" s="524"/>
      <c r="FH5" s="566"/>
      <c r="FI5" s="567"/>
      <c r="FJ5" s="522" t="str">
        <f>FA5</f>
        <v>CIUDAD UNIVERSITARIA</v>
      </c>
      <c r="FK5" s="523"/>
      <c r="FL5" s="523"/>
      <c r="FM5" s="523"/>
      <c r="FN5" s="524"/>
      <c r="FO5" s="62"/>
      <c r="FP5" s="62"/>
      <c r="FQ5" s="566"/>
      <c r="FR5" s="567"/>
      <c r="FS5" s="522" t="str">
        <f>FJ5</f>
        <v>CIUDAD UNIVERSITARIA</v>
      </c>
      <c r="FT5" s="523"/>
      <c r="FU5" s="523"/>
      <c r="FV5" s="523"/>
      <c r="FW5" s="524"/>
      <c r="FZ5" s="566"/>
      <c r="GA5" s="567"/>
      <c r="GB5" s="522" t="str">
        <f>FS5</f>
        <v>CIUDAD UNIVERSITARIA</v>
      </c>
      <c r="GC5" s="523"/>
      <c r="GD5" s="523"/>
      <c r="GE5" s="523"/>
      <c r="GF5" s="524"/>
      <c r="GI5" s="566"/>
      <c r="GJ5" s="567"/>
      <c r="GK5" s="522" t="str">
        <f>GB5</f>
        <v>CIUDAD UNIVERSITARIA</v>
      </c>
      <c r="GL5" s="523"/>
      <c r="GM5" s="523"/>
      <c r="GN5" s="523"/>
      <c r="GO5" s="524"/>
      <c r="GR5" s="566"/>
      <c r="GS5" s="567"/>
      <c r="GT5" s="522" t="str">
        <f>GK5</f>
        <v>CIUDAD UNIVERSITARIA</v>
      </c>
      <c r="GU5" s="523"/>
      <c r="GV5" s="523"/>
      <c r="GW5" s="523"/>
      <c r="GX5" s="524"/>
      <c r="GY5" s="62"/>
      <c r="GZ5" s="62"/>
      <c r="HA5" s="566"/>
      <c r="HB5" s="567"/>
      <c r="HC5" s="522" t="str">
        <f>GT5</f>
        <v>CIUDAD UNIVERSITARIA</v>
      </c>
      <c r="HD5" s="523"/>
      <c r="HE5" s="523"/>
      <c r="HF5" s="523"/>
      <c r="HG5" s="524"/>
      <c r="HJ5" s="566"/>
      <c r="HK5" s="567"/>
      <c r="HL5" s="522" t="str">
        <f>HC5</f>
        <v>CIUDAD UNIVERSITARIA</v>
      </c>
      <c r="HM5" s="523"/>
      <c r="HN5" s="523"/>
      <c r="HO5" s="523"/>
      <c r="HP5" s="524"/>
      <c r="HS5" s="566"/>
      <c r="HT5" s="567"/>
      <c r="HU5" s="522" t="str">
        <f>HL5</f>
        <v>CIUDAD UNIVERSITARIA</v>
      </c>
      <c r="HV5" s="523"/>
      <c r="HW5" s="523"/>
      <c r="HX5" s="523"/>
      <c r="HY5" s="524"/>
      <c r="IB5" s="566"/>
      <c r="IC5" s="567"/>
      <c r="ID5" s="522" t="str">
        <f>HU5</f>
        <v>CIUDAD UNIVERSITARIA</v>
      </c>
      <c r="IE5" s="523"/>
      <c r="IF5" s="523"/>
      <c r="IG5" s="523"/>
      <c r="IH5" s="524"/>
      <c r="II5" s="62"/>
      <c r="IJ5" s="62"/>
      <c r="IK5" s="566"/>
      <c r="IL5" s="567"/>
      <c r="IM5" s="522" t="str">
        <f>ID5</f>
        <v>CIUDAD UNIVERSITARIA</v>
      </c>
      <c r="IN5" s="523"/>
      <c r="IO5" s="523"/>
      <c r="IP5" s="523"/>
      <c r="IQ5" s="524"/>
      <c r="IT5" s="566"/>
      <c r="IU5" s="567"/>
      <c r="IV5" s="522" t="str">
        <f>IM5</f>
        <v>CIUDAD UNIVERSITARIA</v>
      </c>
      <c r="IW5" s="523"/>
      <c r="IX5" s="523"/>
      <c r="IY5" s="523"/>
      <c r="IZ5" s="524"/>
      <c r="JC5" s="566"/>
      <c r="JD5" s="567"/>
      <c r="JE5" s="522" t="str">
        <f>IV5</f>
        <v>CIUDAD UNIVERSITARIA</v>
      </c>
      <c r="JF5" s="523"/>
      <c r="JG5" s="523"/>
      <c r="JH5" s="523"/>
      <c r="JI5" s="524"/>
      <c r="JL5" s="566"/>
      <c r="JM5" s="567"/>
      <c r="JN5" s="522" t="str">
        <f>JE5</f>
        <v>CIUDAD UNIVERSITARIA</v>
      </c>
      <c r="JO5" s="523"/>
      <c r="JP5" s="523"/>
      <c r="JQ5" s="523"/>
      <c r="JR5" s="524"/>
    </row>
    <row r="6" spans="2:278" ht="12.75" customHeight="1">
      <c r="B6" s="541"/>
      <c r="C6" s="542"/>
      <c r="D6" s="525"/>
      <c r="E6" s="526"/>
      <c r="F6" s="526"/>
      <c r="G6" s="526"/>
      <c r="H6" s="527"/>
      <c r="K6" s="566"/>
      <c r="L6" s="567"/>
      <c r="M6" s="525"/>
      <c r="N6" s="526"/>
      <c r="O6" s="526"/>
      <c r="P6" s="526"/>
      <c r="Q6" s="527"/>
      <c r="T6" s="566"/>
      <c r="U6" s="567"/>
      <c r="V6" s="525"/>
      <c r="W6" s="526"/>
      <c r="X6" s="526"/>
      <c r="Y6" s="526"/>
      <c r="Z6" s="527"/>
      <c r="AC6" s="566"/>
      <c r="AD6" s="567"/>
      <c r="AE6" s="525"/>
      <c r="AF6" s="526"/>
      <c r="AG6" s="526"/>
      <c r="AH6" s="526"/>
      <c r="AI6" s="527"/>
      <c r="AL6" s="566"/>
      <c r="AM6" s="567"/>
      <c r="AN6" s="525"/>
      <c r="AO6" s="526"/>
      <c r="AP6" s="526"/>
      <c r="AQ6" s="526"/>
      <c r="AR6" s="527"/>
      <c r="AU6" s="566"/>
      <c r="AV6" s="567"/>
      <c r="AW6" s="525"/>
      <c r="AX6" s="526"/>
      <c r="AY6" s="526"/>
      <c r="AZ6" s="526"/>
      <c r="BA6" s="527"/>
      <c r="BD6" s="566"/>
      <c r="BE6" s="567"/>
      <c r="BF6" s="525"/>
      <c r="BG6" s="526"/>
      <c r="BH6" s="526"/>
      <c r="BI6" s="526"/>
      <c r="BJ6" s="527"/>
      <c r="BM6" s="566"/>
      <c r="BN6" s="567"/>
      <c r="BO6" s="525"/>
      <c r="BP6" s="526"/>
      <c r="BQ6" s="526"/>
      <c r="BR6" s="526"/>
      <c r="BS6" s="527"/>
      <c r="BV6" s="566"/>
      <c r="BW6" s="567"/>
      <c r="BX6" s="525"/>
      <c r="BY6" s="526"/>
      <c r="BZ6" s="526"/>
      <c r="CA6" s="526"/>
      <c r="CB6" s="527"/>
      <c r="CE6" s="566"/>
      <c r="CF6" s="567"/>
      <c r="CG6" s="525"/>
      <c r="CH6" s="526"/>
      <c r="CI6" s="526"/>
      <c r="CJ6" s="526"/>
      <c r="CK6" s="527"/>
      <c r="CN6" s="566"/>
      <c r="CO6" s="567"/>
      <c r="CP6" s="525"/>
      <c r="CQ6" s="526"/>
      <c r="CR6" s="526"/>
      <c r="CS6" s="526"/>
      <c r="CT6" s="527"/>
      <c r="CW6" s="566"/>
      <c r="CX6" s="567"/>
      <c r="CY6" s="525"/>
      <c r="CZ6" s="526"/>
      <c r="DA6" s="526"/>
      <c r="DB6" s="526"/>
      <c r="DC6" s="527"/>
      <c r="DF6" s="566"/>
      <c r="DG6" s="567"/>
      <c r="DH6" s="525"/>
      <c r="DI6" s="526"/>
      <c r="DJ6" s="526"/>
      <c r="DK6" s="526"/>
      <c r="DL6" s="527"/>
      <c r="DO6" s="566"/>
      <c r="DP6" s="567"/>
      <c r="DQ6" s="525"/>
      <c r="DR6" s="526"/>
      <c r="DS6" s="526"/>
      <c r="DT6" s="526"/>
      <c r="DU6" s="527"/>
      <c r="DX6" s="566"/>
      <c r="DY6" s="567"/>
      <c r="DZ6" s="525"/>
      <c r="EA6" s="526"/>
      <c r="EB6" s="526"/>
      <c r="EC6" s="526"/>
      <c r="ED6" s="527"/>
      <c r="EG6" s="566"/>
      <c r="EH6" s="567"/>
      <c r="EI6" s="525"/>
      <c r="EJ6" s="526"/>
      <c r="EK6" s="526"/>
      <c r="EL6" s="526"/>
      <c r="EM6" s="527"/>
      <c r="EP6" s="566"/>
      <c r="EQ6" s="567"/>
      <c r="ER6" s="525"/>
      <c r="ES6" s="526"/>
      <c r="ET6" s="526"/>
      <c r="EU6" s="526"/>
      <c r="EV6" s="527"/>
      <c r="EY6" s="566"/>
      <c r="EZ6" s="567"/>
      <c r="FA6" s="525"/>
      <c r="FB6" s="526"/>
      <c r="FC6" s="526"/>
      <c r="FD6" s="526"/>
      <c r="FE6" s="527"/>
      <c r="FH6" s="566"/>
      <c r="FI6" s="567"/>
      <c r="FJ6" s="525"/>
      <c r="FK6" s="526"/>
      <c r="FL6" s="526"/>
      <c r="FM6" s="526"/>
      <c r="FN6" s="527"/>
      <c r="FO6" s="62"/>
      <c r="FP6" s="62"/>
      <c r="FQ6" s="566"/>
      <c r="FR6" s="567"/>
      <c r="FS6" s="525"/>
      <c r="FT6" s="526"/>
      <c r="FU6" s="526"/>
      <c r="FV6" s="526"/>
      <c r="FW6" s="527"/>
      <c r="FZ6" s="566"/>
      <c r="GA6" s="567"/>
      <c r="GB6" s="525"/>
      <c r="GC6" s="526"/>
      <c r="GD6" s="526"/>
      <c r="GE6" s="526"/>
      <c r="GF6" s="527"/>
      <c r="GI6" s="566"/>
      <c r="GJ6" s="567"/>
      <c r="GK6" s="525"/>
      <c r="GL6" s="526"/>
      <c r="GM6" s="526"/>
      <c r="GN6" s="526"/>
      <c r="GO6" s="527"/>
      <c r="GR6" s="566"/>
      <c r="GS6" s="567"/>
      <c r="GT6" s="525"/>
      <c r="GU6" s="526"/>
      <c r="GV6" s="526"/>
      <c r="GW6" s="526"/>
      <c r="GX6" s="527"/>
      <c r="GY6" s="62"/>
      <c r="GZ6" s="62"/>
      <c r="HA6" s="566"/>
      <c r="HB6" s="567"/>
      <c r="HC6" s="525"/>
      <c r="HD6" s="526"/>
      <c r="HE6" s="526"/>
      <c r="HF6" s="526"/>
      <c r="HG6" s="527"/>
      <c r="HJ6" s="566"/>
      <c r="HK6" s="567"/>
      <c r="HL6" s="525"/>
      <c r="HM6" s="526"/>
      <c r="HN6" s="526"/>
      <c r="HO6" s="526"/>
      <c r="HP6" s="527"/>
      <c r="HS6" s="566"/>
      <c r="HT6" s="567"/>
      <c r="HU6" s="525"/>
      <c r="HV6" s="526"/>
      <c r="HW6" s="526"/>
      <c r="HX6" s="526"/>
      <c r="HY6" s="527"/>
      <c r="IB6" s="566"/>
      <c r="IC6" s="567"/>
      <c r="ID6" s="525"/>
      <c r="IE6" s="526"/>
      <c r="IF6" s="526"/>
      <c r="IG6" s="526"/>
      <c r="IH6" s="527"/>
      <c r="II6" s="62"/>
      <c r="IJ6" s="62"/>
      <c r="IK6" s="566"/>
      <c r="IL6" s="567"/>
      <c r="IM6" s="525"/>
      <c r="IN6" s="526"/>
      <c r="IO6" s="526"/>
      <c r="IP6" s="526"/>
      <c r="IQ6" s="527"/>
      <c r="IT6" s="566"/>
      <c r="IU6" s="567"/>
      <c r="IV6" s="525"/>
      <c r="IW6" s="526"/>
      <c r="IX6" s="526"/>
      <c r="IY6" s="526"/>
      <c r="IZ6" s="527"/>
      <c r="JC6" s="566"/>
      <c r="JD6" s="567"/>
      <c r="JE6" s="525"/>
      <c r="JF6" s="526"/>
      <c r="JG6" s="526"/>
      <c r="JH6" s="526"/>
      <c r="JI6" s="527"/>
      <c r="JL6" s="566"/>
      <c r="JM6" s="567"/>
      <c r="JN6" s="525"/>
      <c r="JO6" s="526"/>
      <c r="JP6" s="526"/>
      <c r="JQ6" s="526"/>
      <c r="JR6" s="527"/>
    </row>
    <row r="7" spans="2:278" ht="13.5" customHeight="1" thickBot="1">
      <c r="B7" s="541"/>
      <c r="C7" s="542"/>
      <c r="D7" s="528"/>
      <c r="E7" s="529"/>
      <c r="F7" s="529"/>
      <c r="G7" s="529"/>
      <c r="H7" s="530"/>
      <c r="K7" s="566"/>
      <c r="L7" s="567"/>
      <c r="M7" s="528"/>
      <c r="N7" s="529"/>
      <c r="O7" s="529"/>
      <c r="P7" s="529"/>
      <c r="Q7" s="530"/>
      <c r="T7" s="566"/>
      <c r="U7" s="567"/>
      <c r="V7" s="528"/>
      <c r="W7" s="529"/>
      <c r="X7" s="529"/>
      <c r="Y7" s="529"/>
      <c r="Z7" s="530"/>
      <c r="AC7" s="566"/>
      <c r="AD7" s="567"/>
      <c r="AE7" s="528"/>
      <c r="AF7" s="529"/>
      <c r="AG7" s="529"/>
      <c r="AH7" s="529"/>
      <c r="AI7" s="530"/>
      <c r="AL7" s="566"/>
      <c r="AM7" s="567"/>
      <c r="AN7" s="528"/>
      <c r="AO7" s="529"/>
      <c r="AP7" s="529"/>
      <c r="AQ7" s="529"/>
      <c r="AR7" s="530"/>
      <c r="AU7" s="566"/>
      <c r="AV7" s="567"/>
      <c r="AW7" s="528"/>
      <c r="AX7" s="529"/>
      <c r="AY7" s="529"/>
      <c r="AZ7" s="529"/>
      <c r="BA7" s="530"/>
      <c r="BD7" s="566"/>
      <c r="BE7" s="567"/>
      <c r="BF7" s="528"/>
      <c r="BG7" s="529"/>
      <c r="BH7" s="529"/>
      <c r="BI7" s="529"/>
      <c r="BJ7" s="530"/>
      <c r="BM7" s="566"/>
      <c r="BN7" s="567"/>
      <c r="BO7" s="528"/>
      <c r="BP7" s="529"/>
      <c r="BQ7" s="529"/>
      <c r="BR7" s="529"/>
      <c r="BS7" s="530"/>
      <c r="BV7" s="566"/>
      <c r="BW7" s="567"/>
      <c r="BX7" s="528"/>
      <c r="BY7" s="529"/>
      <c r="BZ7" s="529"/>
      <c r="CA7" s="529"/>
      <c r="CB7" s="530"/>
      <c r="CE7" s="566"/>
      <c r="CF7" s="567"/>
      <c r="CG7" s="528"/>
      <c r="CH7" s="529"/>
      <c r="CI7" s="529"/>
      <c r="CJ7" s="529"/>
      <c r="CK7" s="530"/>
      <c r="CN7" s="566"/>
      <c r="CO7" s="567"/>
      <c r="CP7" s="528"/>
      <c r="CQ7" s="529"/>
      <c r="CR7" s="529"/>
      <c r="CS7" s="529"/>
      <c r="CT7" s="530"/>
      <c r="CW7" s="566"/>
      <c r="CX7" s="567"/>
      <c r="CY7" s="528"/>
      <c r="CZ7" s="529"/>
      <c r="DA7" s="529"/>
      <c r="DB7" s="529"/>
      <c r="DC7" s="530"/>
      <c r="DF7" s="566"/>
      <c r="DG7" s="567"/>
      <c r="DH7" s="528"/>
      <c r="DI7" s="529"/>
      <c r="DJ7" s="529"/>
      <c r="DK7" s="529"/>
      <c r="DL7" s="530"/>
      <c r="DO7" s="566"/>
      <c r="DP7" s="567"/>
      <c r="DQ7" s="528"/>
      <c r="DR7" s="529"/>
      <c r="DS7" s="529"/>
      <c r="DT7" s="529"/>
      <c r="DU7" s="530"/>
      <c r="DX7" s="566"/>
      <c r="DY7" s="567"/>
      <c r="DZ7" s="528"/>
      <c r="EA7" s="529"/>
      <c r="EB7" s="529"/>
      <c r="EC7" s="529"/>
      <c r="ED7" s="530"/>
      <c r="EG7" s="566"/>
      <c r="EH7" s="567"/>
      <c r="EI7" s="528"/>
      <c r="EJ7" s="529"/>
      <c r="EK7" s="529"/>
      <c r="EL7" s="529"/>
      <c r="EM7" s="530"/>
      <c r="EP7" s="566"/>
      <c r="EQ7" s="567"/>
      <c r="ER7" s="528"/>
      <c r="ES7" s="529"/>
      <c r="ET7" s="529"/>
      <c r="EU7" s="529"/>
      <c r="EV7" s="530"/>
      <c r="EY7" s="566"/>
      <c r="EZ7" s="567"/>
      <c r="FA7" s="528"/>
      <c r="FB7" s="529"/>
      <c r="FC7" s="529"/>
      <c r="FD7" s="529"/>
      <c r="FE7" s="530"/>
      <c r="FH7" s="566"/>
      <c r="FI7" s="567"/>
      <c r="FJ7" s="528"/>
      <c r="FK7" s="529"/>
      <c r="FL7" s="529"/>
      <c r="FM7" s="529"/>
      <c r="FN7" s="530"/>
      <c r="FO7" s="62"/>
      <c r="FP7" s="62"/>
      <c r="FQ7" s="566"/>
      <c r="FR7" s="567"/>
      <c r="FS7" s="528"/>
      <c r="FT7" s="529"/>
      <c r="FU7" s="529"/>
      <c r="FV7" s="529"/>
      <c r="FW7" s="530"/>
      <c r="FZ7" s="566"/>
      <c r="GA7" s="567"/>
      <c r="GB7" s="528"/>
      <c r="GC7" s="529"/>
      <c r="GD7" s="529"/>
      <c r="GE7" s="529"/>
      <c r="GF7" s="530"/>
      <c r="GI7" s="566"/>
      <c r="GJ7" s="567"/>
      <c r="GK7" s="528"/>
      <c r="GL7" s="529"/>
      <c r="GM7" s="529"/>
      <c r="GN7" s="529"/>
      <c r="GO7" s="530"/>
      <c r="GR7" s="566"/>
      <c r="GS7" s="567"/>
      <c r="GT7" s="528"/>
      <c r="GU7" s="529"/>
      <c r="GV7" s="529"/>
      <c r="GW7" s="529"/>
      <c r="GX7" s="530"/>
      <c r="GY7" s="62"/>
      <c r="GZ7" s="62"/>
      <c r="HA7" s="566"/>
      <c r="HB7" s="567"/>
      <c r="HC7" s="528"/>
      <c r="HD7" s="529"/>
      <c r="HE7" s="529"/>
      <c r="HF7" s="529"/>
      <c r="HG7" s="530"/>
      <c r="HJ7" s="566"/>
      <c r="HK7" s="567"/>
      <c r="HL7" s="528"/>
      <c r="HM7" s="529"/>
      <c r="HN7" s="529"/>
      <c r="HO7" s="529"/>
      <c r="HP7" s="530"/>
      <c r="HS7" s="566"/>
      <c r="HT7" s="567"/>
      <c r="HU7" s="528"/>
      <c r="HV7" s="529"/>
      <c r="HW7" s="529"/>
      <c r="HX7" s="529"/>
      <c r="HY7" s="530"/>
      <c r="IB7" s="566"/>
      <c r="IC7" s="567"/>
      <c r="ID7" s="528"/>
      <c r="IE7" s="529"/>
      <c r="IF7" s="529"/>
      <c r="IG7" s="529"/>
      <c r="IH7" s="530"/>
      <c r="II7" s="62"/>
      <c r="IJ7" s="62"/>
      <c r="IK7" s="566"/>
      <c r="IL7" s="567"/>
      <c r="IM7" s="528"/>
      <c r="IN7" s="529"/>
      <c r="IO7" s="529"/>
      <c r="IP7" s="529"/>
      <c r="IQ7" s="530"/>
      <c r="IT7" s="566"/>
      <c r="IU7" s="567"/>
      <c r="IV7" s="528"/>
      <c r="IW7" s="529"/>
      <c r="IX7" s="529"/>
      <c r="IY7" s="529"/>
      <c r="IZ7" s="530"/>
      <c r="JC7" s="566"/>
      <c r="JD7" s="567"/>
      <c r="JE7" s="528"/>
      <c r="JF7" s="529"/>
      <c r="JG7" s="529"/>
      <c r="JH7" s="529"/>
      <c r="JI7" s="530"/>
      <c r="JL7" s="566"/>
      <c r="JM7" s="567"/>
      <c r="JN7" s="528"/>
      <c r="JO7" s="529"/>
      <c r="JP7" s="529"/>
      <c r="JQ7" s="529"/>
      <c r="JR7" s="530"/>
    </row>
    <row r="8" spans="2:278" ht="19.5" customHeight="1" thickTop="1">
      <c r="B8" s="541"/>
      <c r="C8" s="542"/>
      <c r="D8" s="531" t="s">
        <v>107</v>
      </c>
      <c r="E8" s="533" t="str">
        <f>'1_ENTREGA'!$A$4</f>
        <v>“Compra, suministro, instalación, configuración y puesta en marcha de los sistemas de seguridad electrónica propuestos para el bloque 22- piso 1, de la Universidad de Antioquia.”</v>
      </c>
      <c r="F8" s="534"/>
      <c r="G8" s="534"/>
      <c r="H8" s="535"/>
      <c r="K8" s="566"/>
      <c r="L8" s="567"/>
      <c r="M8" s="531" t="s">
        <v>107</v>
      </c>
      <c r="N8" s="533" t="str">
        <f>'1_ENTREGA'!$A$4</f>
        <v>“Compra, suministro, instalación, configuración y puesta en marcha de los sistemas de seguridad electrónica propuestos para el bloque 22- piso 1, de la Universidad de Antioquia.”</v>
      </c>
      <c r="O8" s="534"/>
      <c r="P8" s="534"/>
      <c r="Q8" s="535"/>
      <c r="T8" s="566"/>
      <c r="U8" s="567"/>
      <c r="V8" s="531" t="s">
        <v>107</v>
      </c>
      <c r="W8" s="533" t="str">
        <f>'1_ENTREGA'!$A$4</f>
        <v>“Compra, suministro, instalación, configuración y puesta en marcha de los sistemas de seguridad electrónica propuestos para el bloque 22- piso 1, de la Universidad de Antioquia.”</v>
      </c>
      <c r="X8" s="534"/>
      <c r="Y8" s="534"/>
      <c r="Z8" s="535"/>
      <c r="AC8" s="566"/>
      <c r="AD8" s="567"/>
      <c r="AE8" s="531" t="s">
        <v>107</v>
      </c>
      <c r="AF8" s="533" t="str">
        <f>'1_ENTREGA'!$A$4</f>
        <v>“Compra, suministro, instalación, configuración y puesta en marcha de los sistemas de seguridad electrónica propuestos para el bloque 22- piso 1, de la Universidad de Antioquia.”</v>
      </c>
      <c r="AG8" s="534"/>
      <c r="AH8" s="534"/>
      <c r="AI8" s="535"/>
      <c r="AL8" s="566"/>
      <c r="AM8" s="567"/>
      <c r="AN8" s="531" t="s">
        <v>107</v>
      </c>
      <c r="AO8" s="533" t="str">
        <f>'1_ENTREGA'!$A$4</f>
        <v>“Compra, suministro, instalación, configuración y puesta en marcha de los sistemas de seguridad electrónica propuestos para el bloque 22- piso 1, de la Universidad de Antioquia.”</v>
      </c>
      <c r="AP8" s="534"/>
      <c r="AQ8" s="534"/>
      <c r="AR8" s="535"/>
      <c r="AU8" s="566"/>
      <c r="AV8" s="567"/>
      <c r="AW8" s="531" t="s">
        <v>107</v>
      </c>
      <c r="AX8" s="533" t="str">
        <f>'1_ENTREGA'!$A$4</f>
        <v>“Compra, suministro, instalación, configuración y puesta en marcha de los sistemas de seguridad electrónica propuestos para el bloque 22- piso 1, de la Universidad de Antioquia.”</v>
      </c>
      <c r="AY8" s="534"/>
      <c r="AZ8" s="534"/>
      <c r="BA8" s="535"/>
      <c r="BD8" s="566"/>
      <c r="BE8" s="567"/>
      <c r="BF8" s="531" t="s">
        <v>107</v>
      </c>
      <c r="BG8" s="533" t="str">
        <f>'1_ENTREGA'!$A$4</f>
        <v>“Compra, suministro, instalación, configuración y puesta en marcha de los sistemas de seguridad electrónica propuestos para el bloque 22- piso 1, de la Universidad de Antioquia.”</v>
      </c>
      <c r="BH8" s="534"/>
      <c r="BI8" s="534"/>
      <c r="BJ8" s="535"/>
      <c r="BM8" s="566"/>
      <c r="BN8" s="567"/>
      <c r="BO8" s="531" t="s">
        <v>107</v>
      </c>
      <c r="BP8" s="533" t="str">
        <f>'1_ENTREGA'!$A$4</f>
        <v>“Compra, suministro, instalación, configuración y puesta en marcha de los sistemas de seguridad electrónica propuestos para el bloque 22- piso 1, de la Universidad de Antioquia.”</v>
      </c>
      <c r="BQ8" s="534"/>
      <c r="BR8" s="534"/>
      <c r="BS8" s="535"/>
      <c r="BV8" s="566"/>
      <c r="BW8" s="567"/>
      <c r="BX8" s="531" t="s">
        <v>107</v>
      </c>
      <c r="BY8" s="533" t="str">
        <f>'1_ENTREGA'!$A$4</f>
        <v>“Compra, suministro, instalación, configuración y puesta en marcha de los sistemas de seguridad electrónica propuestos para el bloque 22- piso 1, de la Universidad de Antioquia.”</v>
      </c>
      <c r="BZ8" s="534"/>
      <c r="CA8" s="534"/>
      <c r="CB8" s="535"/>
      <c r="CE8" s="566"/>
      <c r="CF8" s="567"/>
      <c r="CG8" s="531" t="s">
        <v>107</v>
      </c>
      <c r="CH8" s="533" t="str">
        <f>'1_ENTREGA'!$A$4</f>
        <v>“Compra, suministro, instalación, configuración y puesta en marcha de los sistemas de seguridad electrónica propuestos para el bloque 22- piso 1, de la Universidad de Antioquia.”</v>
      </c>
      <c r="CI8" s="534"/>
      <c r="CJ8" s="534"/>
      <c r="CK8" s="535"/>
      <c r="CN8" s="566"/>
      <c r="CO8" s="567"/>
      <c r="CP8" s="531" t="s">
        <v>107</v>
      </c>
      <c r="CQ8" s="533" t="str">
        <f>'1_ENTREGA'!$A$4</f>
        <v>“Compra, suministro, instalación, configuración y puesta en marcha de los sistemas de seguridad electrónica propuestos para el bloque 22- piso 1, de la Universidad de Antioquia.”</v>
      </c>
      <c r="CR8" s="534"/>
      <c r="CS8" s="534"/>
      <c r="CT8" s="535"/>
      <c r="CW8" s="566"/>
      <c r="CX8" s="567"/>
      <c r="CY8" s="531" t="s">
        <v>107</v>
      </c>
      <c r="CZ8" s="533" t="str">
        <f>'1_ENTREGA'!$A$4</f>
        <v>“Compra, suministro, instalación, configuración y puesta en marcha de los sistemas de seguridad electrónica propuestos para el bloque 22- piso 1, de la Universidad de Antioquia.”</v>
      </c>
      <c r="DA8" s="534"/>
      <c r="DB8" s="534"/>
      <c r="DC8" s="535"/>
      <c r="DF8" s="566"/>
      <c r="DG8" s="567"/>
      <c r="DH8" s="531" t="s">
        <v>107</v>
      </c>
      <c r="DI8" s="533" t="str">
        <f>'1_ENTREGA'!$A$4</f>
        <v>“Compra, suministro, instalación, configuración y puesta en marcha de los sistemas de seguridad electrónica propuestos para el bloque 22- piso 1, de la Universidad de Antioquia.”</v>
      </c>
      <c r="DJ8" s="534"/>
      <c r="DK8" s="534"/>
      <c r="DL8" s="535"/>
      <c r="DO8" s="566"/>
      <c r="DP8" s="567"/>
      <c r="DQ8" s="531" t="s">
        <v>107</v>
      </c>
      <c r="DR8" s="533" t="str">
        <f>'1_ENTREGA'!$A$4</f>
        <v>“Compra, suministro, instalación, configuración y puesta en marcha de los sistemas de seguridad electrónica propuestos para el bloque 22- piso 1, de la Universidad de Antioquia.”</v>
      </c>
      <c r="DS8" s="534"/>
      <c r="DT8" s="534"/>
      <c r="DU8" s="535"/>
      <c r="DX8" s="566"/>
      <c r="DY8" s="567"/>
      <c r="DZ8" s="531" t="s">
        <v>107</v>
      </c>
      <c r="EA8" s="533" t="str">
        <f>'1_ENTREGA'!$A$4</f>
        <v>“Compra, suministro, instalación, configuración y puesta en marcha de los sistemas de seguridad electrónica propuestos para el bloque 22- piso 1, de la Universidad de Antioquia.”</v>
      </c>
      <c r="EB8" s="534"/>
      <c r="EC8" s="534"/>
      <c r="ED8" s="535"/>
      <c r="EG8" s="566"/>
      <c r="EH8" s="567"/>
      <c r="EI8" s="531" t="s">
        <v>107</v>
      </c>
      <c r="EJ8" s="533" t="str">
        <f>'1_ENTREGA'!$A$4</f>
        <v>“Compra, suministro, instalación, configuración y puesta en marcha de los sistemas de seguridad electrónica propuestos para el bloque 22- piso 1, de la Universidad de Antioquia.”</v>
      </c>
      <c r="EK8" s="534"/>
      <c r="EL8" s="534"/>
      <c r="EM8" s="535"/>
      <c r="EP8" s="566"/>
      <c r="EQ8" s="567"/>
      <c r="ER8" s="531" t="s">
        <v>107</v>
      </c>
      <c r="ES8" s="533" t="str">
        <f>'1_ENTREGA'!$A$4</f>
        <v>“Compra, suministro, instalación, configuración y puesta en marcha de los sistemas de seguridad electrónica propuestos para el bloque 22- piso 1, de la Universidad de Antioquia.”</v>
      </c>
      <c r="ET8" s="534"/>
      <c r="EU8" s="534"/>
      <c r="EV8" s="535"/>
      <c r="EY8" s="566"/>
      <c r="EZ8" s="567"/>
      <c r="FA8" s="531" t="s">
        <v>107</v>
      </c>
      <c r="FB8" s="533" t="str">
        <f>'1_ENTREGA'!$A$4</f>
        <v>“Compra, suministro, instalación, configuración y puesta en marcha de los sistemas de seguridad electrónica propuestos para el bloque 22- piso 1, de la Universidad de Antioquia.”</v>
      </c>
      <c r="FC8" s="534"/>
      <c r="FD8" s="534"/>
      <c r="FE8" s="535"/>
      <c r="FH8" s="566"/>
      <c r="FI8" s="567"/>
      <c r="FJ8" s="531" t="s">
        <v>107</v>
      </c>
      <c r="FK8" s="533" t="str">
        <f>'1_ENTREGA'!$A$4</f>
        <v>“Compra, suministro, instalación, configuración y puesta en marcha de los sistemas de seguridad electrónica propuestos para el bloque 22- piso 1, de la Universidad de Antioquia.”</v>
      </c>
      <c r="FL8" s="534"/>
      <c r="FM8" s="534"/>
      <c r="FN8" s="535"/>
      <c r="FO8" s="62"/>
      <c r="FP8" s="62"/>
      <c r="FQ8" s="566"/>
      <c r="FR8" s="567"/>
      <c r="FS8" s="531" t="s">
        <v>107</v>
      </c>
      <c r="FT8" s="533" t="str">
        <f>'1_ENTREGA'!$A$4</f>
        <v>“Compra, suministro, instalación, configuración y puesta en marcha de los sistemas de seguridad electrónica propuestos para el bloque 22- piso 1, de la Universidad de Antioquia.”</v>
      </c>
      <c r="FU8" s="534"/>
      <c r="FV8" s="534"/>
      <c r="FW8" s="535"/>
      <c r="FZ8" s="566"/>
      <c r="GA8" s="567"/>
      <c r="GB8" s="531" t="s">
        <v>107</v>
      </c>
      <c r="GC8" s="533" t="str">
        <f>'1_ENTREGA'!$A$4</f>
        <v>“Compra, suministro, instalación, configuración y puesta en marcha de los sistemas de seguridad electrónica propuestos para el bloque 22- piso 1, de la Universidad de Antioquia.”</v>
      </c>
      <c r="GD8" s="534"/>
      <c r="GE8" s="534"/>
      <c r="GF8" s="535"/>
      <c r="GI8" s="566"/>
      <c r="GJ8" s="567"/>
      <c r="GK8" s="531" t="s">
        <v>107</v>
      </c>
      <c r="GL8" s="533" t="str">
        <f>'1_ENTREGA'!$A$4</f>
        <v>“Compra, suministro, instalación, configuración y puesta en marcha de los sistemas de seguridad electrónica propuestos para el bloque 22- piso 1, de la Universidad de Antioquia.”</v>
      </c>
      <c r="GM8" s="534"/>
      <c r="GN8" s="534"/>
      <c r="GO8" s="535"/>
      <c r="GR8" s="566"/>
      <c r="GS8" s="567"/>
      <c r="GT8" s="531" t="s">
        <v>107</v>
      </c>
      <c r="GU8" s="533" t="str">
        <f>'1_ENTREGA'!$A$4</f>
        <v>“Compra, suministro, instalación, configuración y puesta en marcha de los sistemas de seguridad electrónica propuestos para el bloque 22- piso 1, de la Universidad de Antioquia.”</v>
      </c>
      <c r="GV8" s="534"/>
      <c r="GW8" s="534"/>
      <c r="GX8" s="535"/>
      <c r="GY8" s="62"/>
      <c r="GZ8" s="62"/>
      <c r="HA8" s="566"/>
      <c r="HB8" s="567"/>
      <c r="HC8" s="531" t="s">
        <v>107</v>
      </c>
      <c r="HD8" s="533" t="str">
        <f>'1_ENTREGA'!$A$4</f>
        <v>“Compra, suministro, instalación, configuración y puesta en marcha de los sistemas de seguridad electrónica propuestos para el bloque 22- piso 1, de la Universidad de Antioquia.”</v>
      </c>
      <c r="HE8" s="534"/>
      <c r="HF8" s="534"/>
      <c r="HG8" s="535"/>
      <c r="HJ8" s="566"/>
      <c r="HK8" s="567"/>
      <c r="HL8" s="531" t="s">
        <v>107</v>
      </c>
      <c r="HM8" s="533" t="str">
        <f>'1_ENTREGA'!$A$4</f>
        <v>“Compra, suministro, instalación, configuración y puesta en marcha de los sistemas de seguridad electrónica propuestos para el bloque 22- piso 1, de la Universidad de Antioquia.”</v>
      </c>
      <c r="HN8" s="534"/>
      <c r="HO8" s="534"/>
      <c r="HP8" s="535"/>
      <c r="HS8" s="566"/>
      <c r="HT8" s="567"/>
      <c r="HU8" s="531" t="s">
        <v>107</v>
      </c>
      <c r="HV8" s="533" t="str">
        <f>'1_ENTREGA'!$A$4</f>
        <v>“Compra, suministro, instalación, configuración y puesta en marcha de los sistemas de seguridad electrónica propuestos para el bloque 22- piso 1, de la Universidad de Antioquia.”</v>
      </c>
      <c r="HW8" s="534"/>
      <c r="HX8" s="534"/>
      <c r="HY8" s="535"/>
      <c r="IB8" s="566"/>
      <c r="IC8" s="567"/>
      <c r="ID8" s="531" t="s">
        <v>107</v>
      </c>
      <c r="IE8" s="533" t="str">
        <f>'1_ENTREGA'!$A$4</f>
        <v>“Compra, suministro, instalación, configuración y puesta en marcha de los sistemas de seguridad electrónica propuestos para el bloque 22- piso 1, de la Universidad de Antioquia.”</v>
      </c>
      <c r="IF8" s="534"/>
      <c r="IG8" s="534"/>
      <c r="IH8" s="535"/>
      <c r="II8" s="62"/>
      <c r="IJ8" s="62"/>
      <c r="IK8" s="566"/>
      <c r="IL8" s="567"/>
      <c r="IM8" s="531" t="s">
        <v>107</v>
      </c>
      <c r="IN8" s="533" t="str">
        <f>'1_ENTREGA'!$A$4</f>
        <v>“Compra, suministro, instalación, configuración y puesta en marcha de los sistemas de seguridad electrónica propuestos para el bloque 22- piso 1, de la Universidad de Antioquia.”</v>
      </c>
      <c r="IO8" s="534"/>
      <c r="IP8" s="534"/>
      <c r="IQ8" s="535"/>
      <c r="IT8" s="566"/>
      <c r="IU8" s="567"/>
      <c r="IV8" s="531" t="s">
        <v>107</v>
      </c>
      <c r="IW8" s="533" t="str">
        <f>'1_ENTREGA'!$A$4</f>
        <v>“Compra, suministro, instalación, configuración y puesta en marcha de los sistemas de seguridad electrónica propuestos para el bloque 22- piso 1, de la Universidad de Antioquia.”</v>
      </c>
      <c r="IX8" s="534"/>
      <c r="IY8" s="534"/>
      <c r="IZ8" s="535"/>
      <c r="JC8" s="566"/>
      <c r="JD8" s="567"/>
      <c r="JE8" s="531" t="s">
        <v>107</v>
      </c>
      <c r="JF8" s="533" t="str">
        <f>'1_ENTREGA'!$A$4</f>
        <v>“Compra, suministro, instalación, configuración y puesta en marcha de los sistemas de seguridad electrónica propuestos para el bloque 22- piso 1, de la Universidad de Antioquia.”</v>
      </c>
      <c r="JG8" s="534"/>
      <c r="JH8" s="534"/>
      <c r="JI8" s="535"/>
      <c r="JL8" s="566"/>
      <c r="JM8" s="567"/>
      <c r="JN8" s="531" t="s">
        <v>107</v>
      </c>
      <c r="JO8" s="533" t="str">
        <f>'1_ENTREGA'!$A$4</f>
        <v>“Compra, suministro, instalación, configuración y puesta en marcha de los sistemas de seguridad electrónica propuestos para el bloque 22- piso 1, de la Universidad de Antioquia.”</v>
      </c>
      <c r="JP8" s="534"/>
      <c r="JQ8" s="534"/>
      <c r="JR8" s="535"/>
    </row>
    <row r="9" spans="2:278" ht="82.5" customHeight="1" thickBot="1">
      <c r="B9" s="543"/>
      <c r="C9" s="544"/>
      <c r="D9" s="532"/>
      <c r="E9" s="536"/>
      <c r="F9" s="537"/>
      <c r="G9" s="537"/>
      <c r="H9" s="538"/>
      <c r="K9" s="568"/>
      <c r="L9" s="569"/>
      <c r="M9" s="532"/>
      <c r="N9" s="536"/>
      <c r="O9" s="537"/>
      <c r="P9" s="537"/>
      <c r="Q9" s="538"/>
      <c r="T9" s="568"/>
      <c r="U9" s="569"/>
      <c r="V9" s="532"/>
      <c r="W9" s="536"/>
      <c r="X9" s="537"/>
      <c r="Y9" s="537"/>
      <c r="Z9" s="538"/>
      <c r="AC9" s="568"/>
      <c r="AD9" s="569"/>
      <c r="AE9" s="532"/>
      <c r="AF9" s="536"/>
      <c r="AG9" s="537"/>
      <c r="AH9" s="537"/>
      <c r="AI9" s="538"/>
      <c r="AL9" s="568"/>
      <c r="AM9" s="569"/>
      <c r="AN9" s="532"/>
      <c r="AO9" s="536"/>
      <c r="AP9" s="537"/>
      <c r="AQ9" s="537"/>
      <c r="AR9" s="538"/>
      <c r="AU9" s="568"/>
      <c r="AV9" s="569"/>
      <c r="AW9" s="532"/>
      <c r="AX9" s="536"/>
      <c r="AY9" s="537"/>
      <c r="AZ9" s="537"/>
      <c r="BA9" s="538"/>
      <c r="BD9" s="568"/>
      <c r="BE9" s="569"/>
      <c r="BF9" s="532"/>
      <c r="BG9" s="536"/>
      <c r="BH9" s="537"/>
      <c r="BI9" s="537"/>
      <c r="BJ9" s="538"/>
      <c r="BM9" s="568"/>
      <c r="BN9" s="569"/>
      <c r="BO9" s="532"/>
      <c r="BP9" s="536"/>
      <c r="BQ9" s="537"/>
      <c r="BR9" s="537"/>
      <c r="BS9" s="538"/>
      <c r="BV9" s="568"/>
      <c r="BW9" s="569"/>
      <c r="BX9" s="532"/>
      <c r="BY9" s="536"/>
      <c r="BZ9" s="537"/>
      <c r="CA9" s="537"/>
      <c r="CB9" s="538"/>
      <c r="CE9" s="568"/>
      <c r="CF9" s="569"/>
      <c r="CG9" s="532"/>
      <c r="CH9" s="536"/>
      <c r="CI9" s="537"/>
      <c r="CJ9" s="537"/>
      <c r="CK9" s="538"/>
      <c r="CN9" s="568"/>
      <c r="CO9" s="569"/>
      <c r="CP9" s="532"/>
      <c r="CQ9" s="536"/>
      <c r="CR9" s="537"/>
      <c r="CS9" s="537"/>
      <c r="CT9" s="538"/>
      <c r="CW9" s="568"/>
      <c r="CX9" s="569"/>
      <c r="CY9" s="532"/>
      <c r="CZ9" s="536"/>
      <c r="DA9" s="537"/>
      <c r="DB9" s="537"/>
      <c r="DC9" s="538"/>
      <c r="DF9" s="568"/>
      <c r="DG9" s="569"/>
      <c r="DH9" s="532"/>
      <c r="DI9" s="536"/>
      <c r="DJ9" s="537"/>
      <c r="DK9" s="537"/>
      <c r="DL9" s="538"/>
      <c r="DO9" s="568"/>
      <c r="DP9" s="569"/>
      <c r="DQ9" s="532"/>
      <c r="DR9" s="536"/>
      <c r="DS9" s="537"/>
      <c r="DT9" s="537"/>
      <c r="DU9" s="538"/>
      <c r="DX9" s="568"/>
      <c r="DY9" s="569"/>
      <c r="DZ9" s="532"/>
      <c r="EA9" s="536"/>
      <c r="EB9" s="537"/>
      <c r="EC9" s="537"/>
      <c r="ED9" s="538"/>
      <c r="EG9" s="568"/>
      <c r="EH9" s="569"/>
      <c r="EI9" s="532"/>
      <c r="EJ9" s="536"/>
      <c r="EK9" s="537"/>
      <c r="EL9" s="537"/>
      <c r="EM9" s="538"/>
      <c r="EP9" s="568"/>
      <c r="EQ9" s="569"/>
      <c r="ER9" s="532"/>
      <c r="ES9" s="536"/>
      <c r="ET9" s="537"/>
      <c r="EU9" s="537"/>
      <c r="EV9" s="538"/>
      <c r="EY9" s="568"/>
      <c r="EZ9" s="569"/>
      <c r="FA9" s="532"/>
      <c r="FB9" s="536"/>
      <c r="FC9" s="537"/>
      <c r="FD9" s="537"/>
      <c r="FE9" s="538"/>
      <c r="FH9" s="568"/>
      <c r="FI9" s="569"/>
      <c r="FJ9" s="532"/>
      <c r="FK9" s="536"/>
      <c r="FL9" s="537"/>
      <c r="FM9" s="537"/>
      <c r="FN9" s="538"/>
      <c r="FO9" s="62"/>
      <c r="FP9" s="62"/>
      <c r="FQ9" s="568"/>
      <c r="FR9" s="569"/>
      <c r="FS9" s="532"/>
      <c r="FT9" s="536"/>
      <c r="FU9" s="537"/>
      <c r="FV9" s="537"/>
      <c r="FW9" s="538"/>
      <c r="FZ9" s="568"/>
      <c r="GA9" s="569"/>
      <c r="GB9" s="532"/>
      <c r="GC9" s="536"/>
      <c r="GD9" s="537"/>
      <c r="GE9" s="537"/>
      <c r="GF9" s="538"/>
      <c r="GI9" s="568"/>
      <c r="GJ9" s="569"/>
      <c r="GK9" s="532"/>
      <c r="GL9" s="536"/>
      <c r="GM9" s="537"/>
      <c r="GN9" s="537"/>
      <c r="GO9" s="538"/>
      <c r="GR9" s="568"/>
      <c r="GS9" s="569"/>
      <c r="GT9" s="532"/>
      <c r="GU9" s="536"/>
      <c r="GV9" s="537"/>
      <c r="GW9" s="537"/>
      <c r="GX9" s="538"/>
      <c r="GY9" s="62"/>
      <c r="GZ9" s="62"/>
      <c r="HA9" s="568"/>
      <c r="HB9" s="569"/>
      <c r="HC9" s="532"/>
      <c r="HD9" s="536"/>
      <c r="HE9" s="537"/>
      <c r="HF9" s="537"/>
      <c r="HG9" s="538"/>
      <c r="HJ9" s="568"/>
      <c r="HK9" s="569"/>
      <c r="HL9" s="532"/>
      <c r="HM9" s="536"/>
      <c r="HN9" s="537"/>
      <c r="HO9" s="537"/>
      <c r="HP9" s="538"/>
      <c r="HS9" s="568"/>
      <c r="HT9" s="569"/>
      <c r="HU9" s="532"/>
      <c r="HV9" s="536"/>
      <c r="HW9" s="537"/>
      <c r="HX9" s="537"/>
      <c r="HY9" s="538"/>
      <c r="IB9" s="568"/>
      <c r="IC9" s="569"/>
      <c r="ID9" s="532"/>
      <c r="IE9" s="536"/>
      <c r="IF9" s="537"/>
      <c r="IG9" s="537"/>
      <c r="IH9" s="538"/>
      <c r="II9" s="62"/>
      <c r="IJ9" s="62"/>
      <c r="IK9" s="568"/>
      <c r="IL9" s="569"/>
      <c r="IM9" s="532"/>
      <c r="IN9" s="536"/>
      <c r="IO9" s="537"/>
      <c r="IP9" s="537"/>
      <c r="IQ9" s="538"/>
      <c r="IT9" s="568"/>
      <c r="IU9" s="569"/>
      <c r="IV9" s="532"/>
      <c r="IW9" s="536"/>
      <c r="IX9" s="537"/>
      <c r="IY9" s="537"/>
      <c r="IZ9" s="538"/>
      <c r="JC9" s="568"/>
      <c r="JD9" s="569"/>
      <c r="JE9" s="532"/>
      <c r="JF9" s="536"/>
      <c r="JG9" s="537"/>
      <c r="JH9" s="537"/>
      <c r="JI9" s="538"/>
      <c r="JL9" s="568"/>
      <c r="JM9" s="569"/>
      <c r="JN9" s="532"/>
      <c r="JO9" s="536"/>
      <c r="JP9" s="537"/>
      <c r="JQ9" s="537"/>
      <c r="JR9" s="538"/>
    </row>
    <row r="10" spans="2:278" ht="16.5" thickTop="1">
      <c r="B10" s="278" t="s">
        <v>13</v>
      </c>
      <c r="C10" s="279" t="s">
        <v>179</v>
      </c>
      <c r="D10" s="279" t="s">
        <v>180</v>
      </c>
      <c r="E10" s="280" t="s">
        <v>181</v>
      </c>
      <c r="F10" s="281" t="s">
        <v>83</v>
      </c>
      <c r="G10" s="281" t="s">
        <v>84</v>
      </c>
      <c r="H10" s="278"/>
      <c r="K10" s="278"/>
      <c r="L10" s="279"/>
      <c r="M10" s="279"/>
      <c r="N10" s="280"/>
      <c r="O10" s="281"/>
      <c r="P10" s="281"/>
      <c r="Q10" s="278"/>
      <c r="T10" s="278"/>
      <c r="U10" s="279"/>
      <c r="V10" s="279"/>
      <c r="W10" s="280"/>
      <c r="X10" s="281"/>
      <c r="Y10" s="281"/>
      <c r="Z10" s="278"/>
      <c r="AC10" s="278"/>
      <c r="AD10" s="279"/>
      <c r="AE10" s="279"/>
      <c r="AF10" s="280"/>
      <c r="AG10" s="281"/>
      <c r="AH10" s="281"/>
      <c r="AI10" s="278"/>
      <c r="AL10" s="278"/>
      <c r="AM10" s="279"/>
      <c r="AN10" s="279"/>
      <c r="AO10" s="280"/>
      <c r="AP10" s="281"/>
      <c r="AQ10" s="281"/>
      <c r="AR10" s="278"/>
      <c r="AU10" s="278"/>
      <c r="AV10" s="279"/>
      <c r="AW10" s="279"/>
      <c r="AX10" s="280"/>
      <c r="AY10" s="281"/>
      <c r="AZ10" s="281"/>
      <c r="BA10" s="278"/>
      <c r="BD10" s="278"/>
      <c r="BE10" s="279"/>
      <c r="BF10" s="279"/>
      <c r="BG10" s="280"/>
      <c r="BH10" s="281"/>
      <c r="BI10" s="281"/>
      <c r="BJ10" s="278"/>
      <c r="BM10" s="278"/>
      <c r="BN10" s="279"/>
      <c r="BO10" s="279"/>
      <c r="BP10" s="280"/>
      <c r="BQ10" s="281"/>
      <c r="BR10" s="281"/>
      <c r="BS10" s="278"/>
      <c r="BV10" s="278"/>
      <c r="BW10" s="279"/>
      <c r="BX10" s="279"/>
      <c r="BY10" s="280"/>
      <c r="BZ10" s="281"/>
      <c r="CA10" s="281"/>
      <c r="CB10" s="278"/>
      <c r="CE10" s="278"/>
      <c r="CF10" s="279"/>
      <c r="CG10" s="279"/>
      <c r="CH10" s="280"/>
      <c r="CI10" s="281"/>
      <c r="CJ10" s="281"/>
      <c r="CK10" s="278"/>
      <c r="CN10" s="278"/>
      <c r="CO10" s="279"/>
      <c r="CP10" s="279"/>
      <c r="CQ10" s="280"/>
      <c r="CR10" s="281"/>
      <c r="CS10" s="281"/>
      <c r="CT10" s="278"/>
      <c r="CW10" s="278"/>
      <c r="CX10" s="279"/>
      <c r="CY10" s="279"/>
      <c r="CZ10" s="280"/>
      <c r="DA10" s="281"/>
      <c r="DB10" s="281"/>
      <c r="DC10" s="278"/>
      <c r="DF10" s="278"/>
      <c r="DG10" s="279"/>
      <c r="DH10" s="279"/>
      <c r="DI10" s="280"/>
      <c r="DJ10" s="281"/>
      <c r="DK10" s="281"/>
      <c r="DL10" s="278"/>
      <c r="DO10" s="278"/>
      <c r="DP10" s="279"/>
      <c r="DQ10" s="279"/>
      <c r="DR10" s="280"/>
      <c r="DS10" s="281"/>
      <c r="DT10" s="281"/>
      <c r="DU10" s="278"/>
      <c r="DX10" s="278"/>
      <c r="DY10" s="279"/>
      <c r="DZ10" s="279"/>
      <c r="EA10" s="280"/>
      <c r="EB10" s="281"/>
      <c r="EC10" s="281"/>
      <c r="ED10" s="278"/>
      <c r="EG10" s="278"/>
      <c r="EH10" s="279"/>
      <c r="EI10" s="279"/>
      <c r="EJ10" s="280"/>
      <c r="EK10" s="281"/>
      <c r="EL10" s="281"/>
      <c r="EM10" s="278"/>
      <c r="EP10" s="278"/>
      <c r="EQ10" s="279"/>
      <c r="ER10" s="279"/>
      <c r="ES10" s="280"/>
      <c r="ET10" s="281"/>
      <c r="EU10" s="281"/>
      <c r="EV10" s="278"/>
      <c r="EY10" s="278"/>
      <c r="EZ10" s="279"/>
      <c r="FA10" s="279"/>
      <c r="FB10" s="280"/>
      <c r="FC10" s="281"/>
      <c r="FD10" s="281"/>
      <c r="FE10" s="278"/>
      <c r="FH10" s="278"/>
      <c r="FI10" s="279"/>
      <c r="FJ10" s="279"/>
      <c r="FK10" s="280"/>
      <c r="FL10" s="281"/>
      <c r="FM10" s="281"/>
      <c r="FN10" s="278"/>
      <c r="FO10" s="62"/>
      <c r="FP10" s="62"/>
      <c r="FQ10" s="278"/>
      <c r="FR10" s="279"/>
      <c r="FS10" s="279"/>
      <c r="FT10" s="280"/>
      <c r="FU10" s="281"/>
      <c r="FV10" s="281"/>
      <c r="FW10" s="278"/>
      <c r="FZ10" s="278"/>
      <c r="GA10" s="279"/>
      <c r="GB10" s="279"/>
      <c r="GC10" s="280"/>
      <c r="GD10" s="281"/>
      <c r="GE10" s="281"/>
      <c r="GF10" s="278"/>
      <c r="GI10" s="278"/>
      <c r="GJ10" s="279"/>
      <c r="GK10" s="279"/>
      <c r="GL10" s="280"/>
      <c r="GM10" s="281"/>
      <c r="GN10" s="281"/>
      <c r="GO10" s="278"/>
      <c r="GR10" s="278"/>
      <c r="GS10" s="279"/>
      <c r="GT10" s="279"/>
      <c r="GU10" s="280"/>
      <c r="GV10" s="281"/>
      <c r="GW10" s="281"/>
      <c r="GX10" s="278"/>
      <c r="GY10" s="62"/>
      <c r="GZ10" s="62"/>
      <c r="HA10" s="278"/>
      <c r="HB10" s="279"/>
      <c r="HC10" s="279"/>
      <c r="HD10" s="280"/>
      <c r="HE10" s="281"/>
      <c r="HF10" s="281"/>
      <c r="HG10" s="278"/>
      <c r="HJ10" s="278"/>
      <c r="HK10" s="279"/>
      <c r="HL10" s="279"/>
      <c r="HM10" s="280"/>
      <c r="HN10" s="281"/>
      <c r="HO10" s="281"/>
      <c r="HP10" s="278"/>
      <c r="HS10" s="278"/>
      <c r="HT10" s="279"/>
      <c r="HU10" s="279"/>
      <c r="HV10" s="280"/>
      <c r="HW10" s="281"/>
      <c r="HX10" s="281"/>
      <c r="HY10" s="278"/>
      <c r="IB10" s="278"/>
      <c r="IC10" s="279"/>
      <c r="ID10" s="279"/>
      <c r="IE10" s="280"/>
      <c r="IF10" s="281"/>
      <c r="IG10" s="281"/>
      <c r="IH10" s="278"/>
      <c r="II10" s="62"/>
      <c r="IJ10" s="62"/>
      <c r="IK10" s="278"/>
      <c r="IL10" s="279"/>
      <c r="IM10" s="279"/>
      <c r="IN10" s="280"/>
      <c r="IO10" s="281"/>
      <c r="IP10" s="281"/>
      <c r="IQ10" s="278"/>
      <c r="IT10" s="278"/>
      <c r="IU10" s="279"/>
      <c r="IV10" s="279"/>
      <c r="IW10" s="280"/>
      <c r="IX10" s="281"/>
      <c r="IY10" s="281"/>
      <c r="IZ10" s="278"/>
      <c r="JC10" s="278"/>
      <c r="JD10" s="279"/>
      <c r="JE10" s="279"/>
      <c r="JF10" s="280"/>
      <c r="JG10" s="281"/>
      <c r="JH10" s="281"/>
      <c r="JI10" s="278"/>
      <c r="JL10" s="278"/>
      <c r="JM10" s="279"/>
      <c r="JN10" s="279"/>
      <c r="JO10" s="280"/>
      <c r="JP10" s="281"/>
      <c r="JQ10" s="281"/>
      <c r="JR10" s="278"/>
    </row>
    <row r="11" spans="2:278" ht="15.75">
      <c r="B11" s="195"/>
      <c r="C11" s="196" t="s">
        <v>133</v>
      </c>
      <c r="D11" s="195"/>
      <c r="E11" s="197"/>
      <c r="F11" s="198"/>
      <c r="G11" s="198"/>
      <c r="H11" s="198"/>
      <c r="K11" s="195"/>
      <c r="L11" s="196"/>
      <c r="M11" s="195"/>
      <c r="N11" s="197"/>
      <c r="O11" s="198"/>
      <c r="P11" s="198"/>
      <c r="Q11" s="198"/>
      <c r="S11" s="100"/>
      <c r="T11" s="195"/>
      <c r="U11" s="196"/>
      <c r="V11" s="195"/>
      <c r="W11" s="197"/>
      <c r="X11" s="198"/>
      <c r="Y11" s="198"/>
      <c r="Z11" s="198"/>
      <c r="AA11" s="101"/>
      <c r="AC11" s="195"/>
      <c r="AD11" s="196"/>
      <c r="AE11" s="195"/>
      <c r="AF11" s="197"/>
      <c r="AG11" s="198"/>
      <c r="AH11" s="198"/>
      <c r="AI11" s="198"/>
      <c r="AL11" s="195"/>
      <c r="AM11" s="196"/>
      <c r="AN11" s="195"/>
      <c r="AO11" s="197"/>
      <c r="AP11" s="198"/>
      <c r="AQ11" s="198"/>
      <c r="AR11" s="198"/>
      <c r="AU11" s="195"/>
      <c r="AV11" s="196"/>
      <c r="AW11" s="195"/>
      <c r="AX11" s="197"/>
      <c r="AY11" s="198"/>
      <c r="AZ11" s="198"/>
      <c r="BA11" s="198"/>
      <c r="BD11" s="195"/>
      <c r="BE11" s="196"/>
      <c r="BF11" s="195"/>
      <c r="BG11" s="197"/>
      <c r="BH11" s="198"/>
      <c r="BI11" s="198"/>
      <c r="BJ11" s="198"/>
      <c r="BM11" s="195"/>
      <c r="BN11" s="196"/>
      <c r="BO11" s="195"/>
      <c r="BP11" s="197"/>
      <c r="BQ11" s="198"/>
      <c r="BR11" s="198"/>
      <c r="BS11" s="198"/>
      <c r="BV11" s="195"/>
      <c r="BW11" s="196"/>
      <c r="BX11" s="195"/>
      <c r="BY11" s="197"/>
      <c r="BZ11" s="198"/>
      <c r="CA11" s="198"/>
      <c r="CB11" s="198"/>
      <c r="CE11" s="195"/>
      <c r="CF11" s="196"/>
      <c r="CG11" s="195"/>
      <c r="CH11" s="197"/>
      <c r="CI11" s="198"/>
      <c r="CJ11" s="198"/>
      <c r="CK11" s="198"/>
      <c r="CN11" s="195"/>
      <c r="CO11" s="196"/>
      <c r="CP11" s="195"/>
      <c r="CQ11" s="197"/>
      <c r="CR11" s="198"/>
      <c r="CS11" s="198"/>
      <c r="CT11" s="198"/>
      <c r="CW11" s="195"/>
      <c r="CX11" s="196"/>
      <c r="CY11" s="195"/>
      <c r="CZ11" s="197"/>
      <c r="DA11" s="198"/>
      <c r="DB11" s="198"/>
      <c r="DC11" s="198"/>
      <c r="DF11" s="195"/>
      <c r="DG11" s="196"/>
      <c r="DH11" s="195"/>
      <c r="DI11" s="197"/>
      <c r="DJ11" s="198"/>
      <c r="DK11" s="198"/>
      <c r="DL11" s="198"/>
      <c r="DO11" s="195"/>
      <c r="DP11" s="196"/>
      <c r="DQ11" s="195"/>
      <c r="DR11" s="197"/>
      <c r="DS11" s="198"/>
      <c r="DT11" s="198"/>
      <c r="DU11" s="198"/>
      <c r="DX11" s="195"/>
      <c r="DY11" s="196"/>
      <c r="DZ11" s="195"/>
      <c r="EA11" s="197"/>
      <c r="EB11" s="198"/>
      <c r="EC11" s="198"/>
      <c r="ED11" s="198"/>
      <c r="EG11" s="195"/>
      <c r="EH11" s="196"/>
      <c r="EI11" s="195"/>
      <c r="EJ11" s="197"/>
      <c r="EK11" s="198"/>
      <c r="EL11" s="198"/>
      <c r="EM11" s="198"/>
      <c r="EP11" s="195"/>
      <c r="EQ11" s="196"/>
      <c r="ER11" s="195"/>
      <c r="ES11" s="197"/>
      <c r="ET11" s="198"/>
      <c r="EU11" s="198"/>
      <c r="EV11" s="198"/>
      <c r="EY11" s="195"/>
      <c r="EZ11" s="196"/>
      <c r="FA11" s="195"/>
      <c r="FB11" s="197"/>
      <c r="FC11" s="198"/>
      <c r="FD11" s="198"/>
      <c r="FE11" s="198"/>
      <c r="FH11" s="195"/>
      <c r="FI11" s="196"/>
      <c r="FJ11" s="195"/>
      <c r="FK11" s="197"/>
      <c r="FL11" s="198"/>
      <c r="FM11" s="198"/>
      <c r="FN11" s="198"/>
      <c r="FO11" s="62"/>
      <c r="FP11" s="62"/>
      <c r="FQ11" s="195"/>
      <c r="FR11" s="196"/>
      <c r="FS11" s="195"/>
      <c r="FT11" s="197"/>
      <c r="FU11" s="198"/>
      <c r="FV11" s="198"/>
      <c r="FW11" s="198"/>
      <c r="FZ11" s="195"/>
      <c r="GA11" s="196"/>
      <c r="GB11" s="195"/>
      <c r="GC11" s="197"/>
      <c r="GD11" s="198"/>
      <c r="GE11" s="198"/>
      <c r="GF11" s="198"/>
      <c r="GI11" s="195"/>
      <c r="GJ11" s="196"/>
      <c r="GK11" s="195"/>
      <c r="GL11" s="197"/>
      <c r="GM11" s="198"/>
      <c r="GN11" s="198"/>
      <c r="GO11" s="198"/>
      <c r="GR11" s="195"/>
      <c r="GS11" s="196"/>
      <c r="GT11" s="195"/>
      <c r="GU11" s="197"/>
      <c r="GV11" s="198"/>
      <c r="GW11" s="198"/>
      <c r="GX11" s="198"/>
      <c r="GY11" s="62"/>
      <c r="GZ11" s="62"/>
      <c r="HA11" s="195"/>
      <c r="HB11" s="196"/>
      <c r="HC11" s="195"/>
      <c r="HD11" s="197"/>
      <c r="HE11" s="198"/>
      <c r="HF11" s="198"/>
      <c r="HG11" s="198"/>
      <c r="HJ11" s="195"/>
      <c r="HK11" s="196"/>
      <c r="HL11" s="195"/>
      <c r="HM11" s="197"/>
      <c r="HN11" s="198"/>
      <c r="HO11" s="198"/>
      <c r="HP11" s="198"/>
      <c r="HS11" s="195"/>
      <c r="HT11" s="196"/>
      <c r="HU11" s="195"/>
      <c r="HV11" s="197"/>
      <c r="HW11" s="198"/>
      <c r="HX11" s="198"/>
      <c r="HY11" s="198"/>
      <c r="IB11" s="195"/>
      <c r="IC11" s="196"/>
      <c r="ID11" s="195"/>
      <c r="IE11" s="197"/>
      <c r="IF11" s="198"/>
      <c r="IG11" s="198"/>
      <c r="IH11" s="198"/>
      <c r="II11" s="62"/>
      <c r="IJ11" s="62"/>
      <c r="IK11" s="195"/>
      <c r="IL11" s="196"/>
      <c r="IM11" s="195"/>
      <c r="IN11" s="197"/>
      <c r="IO11" s="198"/>
      <c r="IP11" s="198"/>
      <c r="IQ11" s="198"/>
      <c r="IT11" s="195"/>
      <c r="IU11" s="196"/>
      <c r="IV11" s="195"/>
      <c r="IW11" s="197"/>
      <c r="IX11" s="198"/>
      <c r="IY11" s="198"/>
      <c r="IZ11" s="198"/>
      <c r="JC11" s="195"/>
      <c r="JD11" s="196"/>
      <c r="JE11" s="195"/>
      <c r="JF11" s="197"/>
      <c r="JG11" s="198"/>
      <c r="JH11" s="198"/>
      <c r="JI11" s="198"/>
      <c r="JL11" s="195"/>
      <c r="JM11" s="196"/>
      <c r="JN11" s="195"/>
      <c r="JO11" s="197"/>
      <c r="JP11" s="198"/>
      <c r="JQ11" s="198"/>
      <c r="JR11" s="198"/>
    </row>
    <row r="12" spans="2:278" ht="15.75" thickBot="1">
      <c r="B12" s="199" t="s">
        <v>182</v>
      </c>
      <c r="C12" s="200" t="s">
        <v>183</v>
      </c>
      <c r="D12" s="201"/>
      <c r="E12" s="202"/>
      <c r="F12" s="203"/>
      <c r="G12" s="204"/>
      <c r="H12" s="204"/>
      <c r="K12" s="199"/>
      <c r="L12" s="200"/>
      <c r="M12" s="201"/>
      <c r="N12" s="202"/>
      <c r="O12" s="203"/>
      <c r="P12" s="204"/>
      <c r="Q12" s="204"/>
      <c r="R12" s="102"/>
      <c r="S12" s="101"/>
      <c r="T12" s="199"/>
      <c r="U12" s="200"/>
      <c r="V12" s="201"/>
      <c r="W12" s="202"/>
      <c r="X12" s="203"/>
      <c r="Y12" s="204"/>
      <c r="Z12" s="204"/>
      <c r="AA12" s="101"/>
      <c r="AC12" s="199"/>
      <c r="AD12" s="200"/>
      <c r="AE12" s="201"/>
      <c r="AF12" s="202"/>
      <c r="AG12" s="203"/>
      <c r="AH12" s="204"/>
      <c r="AI12" s="204"/>
      <c r="AL12" s="199"/>
      <c r="AM12" s="200"/>
      <c r="AN12" s="201"/>
      <c r="AO12" s="202"/>
      <c r="AP12" s="203"/>
      <c r="AQ12" s="204"/>
      <c r="AR12" s="204"/>
      <c r="AU12" s="199"/>
      <c r="AV12" s="200"/>
      <c r="AW12" s="201"/>
      <c r="AX12" s="202"/>
      <c r="AY12" s="203"/>
      <c r="AZ12" s="204"/>
      <c r="BA12" s="204"/>
      <c r="BD12" s="199"/>
      <c r="BE12" s="200"/>
      <c r="BF12" s="201"/>
      <c r="BG12" s="202"/>
      <c r="BH12" s="203"/>
      <c r="BI12" s="204"/>
      <c r="BJ12" s="204"/>
      <c r="BM12" s="199"/>
      <c r="BN12" s="200"/>
      <c r="BO12" s="201"/>
      <c r="BP12" s="202"/>
      <c r="BQ12" s="203"/>
      <c r="BR12" s="204"/>
      <c r="BS12" s="204"/>
      <c r="BV12" s="199"/>
      <c r="BW12" s="200"/>
      <c r="BX12" s="201"/>
      <c r="BY12" s="202"/>
      <c r="BZ12" s="203"/>
      <c r="CA12" s="204"/>
      <c r="CB12" s="204"/>
      <c r="CE12" s="199"/>
      <c r="CF12" s="200"/>
      <c r="CG12" s="201"/>
      <c r="CH12" s="202"/>
      <c r="CI12" s="203"/>
      <c r="CJ12" s="204"/>
      <c r="CK12" s="204"/>
      <c r="CN12" s="199"/>
      <c r="CO12" s="200"/>
      <c r="CP12" s="201"/>
      <c r="CQ12" s="202"/>
      <c r="CR12" s="203"/>
      <c r="CS12" s="204"/>
      <c r="CT12" s="204"/>
      <c r="CW12" s="199"/>
      <c r="CX12" s="200"/>
      <c r="CY12" s="201"/>
      <c r="CZ12" s="202"/>
      <c r="DA12" s="203"/>
      <c r="DB12" s="204"/>
      <c r="DC12" s="204"/>
      <c r="DF12" s="199"/>
      <c r="DG12" s="200"/>
      <c r="DH12" s="201"/>
      <c r="DI12" s="202"/>
      <c r="DJ12" s="203"/>
      <c r="DK12" s="204"/>
      <c r="DL12" s="204"/>
      <c r="DO12" s="199"/>
      <c r="DP12" s="200"/>
      <c r="DQ12" s="201"/>
      <c r="DR12" s="202"/>
      <c r="DS12" s="203"/>
      <c r="DT12" s="204"/>
      <c r="DU12" s="204"/>
      <c r="DX12" s="199"/>
      <c r="DY12" s="200"/>
      <c r="DZ12" s="201"/>
      <c r="EA12" s="202"/>
      <c r="EB12" s="203"/>
      <c r="EC12" s="204"/>
      <c r="ED12" s="204"/>
      <c r="EG12" s="199"/>
      <c r="EH12" s="200"/>
      <c r="EI12" s="201"/>
      <c r="EJ12" s="202"/>
      <c r="EK12" s="203"/>
      <c r="EL12" s="204"/>
      <c r="EM12" s="204"/>
      <c r="EP12" s="199"/>
      <c r="EQ12" s="200"/>
      <c r="ER12" s="201"/>
      <c r="ES12" s="202"/>
      <c r="ET12" s="203"/>
      <c r="EU12" s="204"/>
      <c r="EV12" s="204"/>
      <c r="EY12" s="199"/>
      <c r="EZ12" s="200"/>
      <c r="FA12" s="201"/>
      <c r="FB12" s="202"/>
      <c r="FC12" s="203"/>
      <c r="FD12" s="204"/>
      <c r="FE12" s="204"/>
      <c r="FH12" s="199"/>
      <c r="FI12" s="200"/>
      <c r="FJ12" s="201"/>
      <c r="FK12" s="202"/>
      <c r="FL12" s="203"/>
      <c r="FM12" s="204"/>
      <c r="FN12" s="204"/>
      <c r="FO12" s="62"/>
      <c r="FP12" s="62"/>
      <c r="FQ12" s="199"/>
      <c r="FR12" s="200"/>
      <c r="FS12" s="201"/>
      <c r="FT12" s="202"/>
      <c r="FU12" s="203"/>
      <c r="FV12" s="204"/>
      <c r="FW12" s="204"/>
      <c r="FZ12" s="199"/>
      <c r="GA12" s="200"/>
      <c r="GB12" s="201"/>
      <c r="GC12" s="202"/>
      <c r="GD12" s="203"/>
      <c r="GE12" s="204"/>
      <c r="GF12" s="204"/>
      <c r="GI12" s="199"/>
      <c r="GJ12" s="200"/>
      <c r="GK12" s="201"/>
      <c r="GL12" s="202"/>
      <c r="GM12" s="203"/>
      <c r="GN12" s="204"/>
      <c r="GO12" s="204"/>
      <c r="GR12" s="199"/>
      <c r="GS12" s="200"/>
      <c r="GT12" s="201"/>
      <c r="GU12" s="202"/>
      <c r="GV12" s="203"/>
      <c r="GW12" s="204"/>
      <c r="GX12" s="204"/>
      <c r="GY12" s="62"/>
      <c r="GZ12" s="62"/>
      <c r="HA12" s="199"/>
      <c r="HB12" s="200"/>
      <c r="HC12" s="201"/>
      <c r="HD12" s="202"/>
      <c r="HE12" s="203"/>
      <c r="HF12" s="204"/>
      <c r="HG12" s="204"/>
      <c r="HJ12" s="199"/>
      <c r="HK12" s="200"/>
      <c r="HL12" s="201"/>
      <c r="HM12" s="202"/>
      <c r="HN12" s="203"/>
      <c r="HO12" s="204"/>
      <c r="HP12" s="204"/>
      <c r="HS12" s="199"/>
      <c r="HT12" s="200"/>
      <c r="HU12" s="201"/>
      <c r="HV12" s="202"/>
      <c r="HW12" s="203"/>
      <c r="HX12" s="204"/>
      <c r="HY12" s="204"/>
      <c r="IB12" s="199"/>
      <c r="IC12" s="200"/>
      <c r="ID12" s="201"/>
      <c r="IE12" s="202"/>
      <c r="IF12" s="203"/>
      <c r="IG12" s="204"/>
      <c r="IH12" s="204"/>
      <c r="II12" s="62"/>
      <c r="IJ12" s="62"/>
      <c r="IK12" s="199"/>
      <c r="IL12" s="200"/>
      <c r="IM12" s="201"/>
      <c r="IN12" s="202"/>
      <c r="IO12" s="203"/>
      <c r="IP12" s="204"/>
      <c r="IQ12" s="204"/>
      <c r="IT12" s="199"/>
      <c r="IU12" s="200"/>
      <c r="IV12" s="201"/>
      <c r="IW12" s="202"/>
      <c r="IX12" s="203"/>
      <c r="IY12" s="204"/>
      <c r="IZ12" s="204"/>
      <c r="JC12" s="199"/>
      <c r="JD12" s="200"/>
      <c r="JE12" s="201"/>
      <c r="JF12" s="202"/>
      <c r="JG12" s="203"/>
      <c r="JH12" s="204"/>
      <c r="JI12" s="204"/>
      <c r="JL12" s="199"/>
      <c r="JM12" s="200"/>
      <c r="JN12" s="201"/>
      <c r="JO12" s="202"/>
      <c r="JP12" s="203"/>
      <c r="JQ12" s="204"/>
      <c r="JR12" s="204"/>
    </row>
    <row r="13" spans="2:278" ht="31.5" thickTop="1" thickBot="1">
      <c r="B13" s="205">
        <v>1.1000000000000001</v>
      </c>
      <c r="C13" s="206" t="s">
        <v>184</v>
      </c>
      <c r="D13" s="207" t="s">
        <v>185</v>
      </c>
      <c r="E13" s="208">
        <v>20</v>
      </c>
      <c r="F13" s="209">
        <v>0</v>
      </c>
      <c r="G13" s="210">
        <f>ROUND((F13*E13),0)</f>
        <v>0</v>
      </c>
      <c r="H13" s="210"/>
      <c r="K13" s="205"/>
      <c r="L13" s="206"/>
      <c r="M13" s="207"/>
      <c r="N13" s="208"/>
      <c r="O13" s="209"/>
      <c r="P13" s="210"/>
      <c r="Q13" s="210"/>
      <c r="R13" s="102"/>
      <c r="S13" s="101"/>
      <c r="T13" s="205"/>
      <c r="U13" s="206"/>
      <c r="V13" s="207"/>
      <c r="W13" s="208"/>
      <c r="X13" s="209"/>
      <c r="Y13" s="210"/>
      <c r="Z13" s="210"/>
      <c r="AA13" s="101"/>
      <c r="AC13" s="205"/>
      <c r="AD13" s="206"/>
      <c r="AE13" s="207"/>
      <c r="AF13" s="208"/>
      <c r="AG13" s="209"/>
      <c r="AH13" s="210"/>
      <c r="AI13" s="210"/>
      <c r="AL13" s="205"/>
      <c r="AM13" s="206"/>
      <c r="AN13" s="207"/>
      <c r="AO13" s="208"/>
      <c r="AP13" s="209"/>
      <c r="AQ13" s="210"/>
      <c r="AR13" s="210"/>
      <c r="AU13" s="205"/>
      <c r="AV13" s="206"/>
      <c r="AW13" s="207"/>
      <c r="AX13" s="208"/>
      <c r="AY13" s="209"/>
      <c r="AZ13" s="210"/>
      <c r="BA13" s="210"/>
      <c r="BD13" s="205"/>
      <c r="BE13" s="206"/>
      <c r="BF13" s="207"/>
      <c r="BG13" s="208"/>
      <c r="BH13" s="209"/>
      <c r="BI13" s="210"/>
      <c r="BJ13" s="210"/>
      <c r="BM13" s="205"/>
      <c r="BN13" s="206"/>
      <c r="BO13" s="207"/>
      <c r="BP13" s="208"/>
      <c r="BQ13" s="209"/>
      <c r="BR13" s="210"/>
      <c r="BS13" s="210"/>
      <c r="BV13" s="205"/>
      <c r="BW13" s="206"/>
      <c r="BX13" s="207"/>
      <c r="BY13" s="208"/>
      <c r="BZ13" s="209"/>
      <c r="CA13" s="210"/>
      <c r="CB13" s="210"/>
      <c r="CE13" s="205"/>
      <c r="CF13" s="206"/>
      <c r="CG13" s="207"/>
      <c r="CH13" s="208"/>
      <c r="CI13" s="209"/>
      <c r="CJ13" s="210"/>
      <c r="CK13" s="210"/>
      <c r="CN13" s="205"/>
      <c r="CO13" s="206"/>
      <c r="CP13" s="207"/>
      <c r="CQ13" s="208"/>
      <c r="CR13" s="209"/>
      <c r="CS13" s="210"/>
      <c r="CT13" s="210"/>
      <c r="CW13" s="205"/>
      <c r="CX13" s="206"/>
      <c r="CY13" s="207"/>
      <c r="CZ13" s="208"/>
      <c r="DA13" s="209"/>
      <c r="DB13" s="210"/>
      <c r="DC13" s="210"/>
      <c r="DF13" s="205"/>
      <c r="DG13" s="206"/>
      <c r="DH13" s="207"/>
      <c r="DI13" s="208"/>
      <c r="DJ13" s="209"/>
      <c r="DK13" s="210"/>
      <c r="DL13" s="210"/>
      <c r="DO13" s="205"/>
      <c r="DP13" s="206"/>
      <c r="DQ13" s="207"/>
      <c r="DR13" s="208"/>
      <c r="DS13" s="209"/>
      <c r="DT13" s="210"/>
      <c r="DU13" s="210"/>
      <c r="DX13" s="205"/>
      <c r="DY13" s="206"/>
      <c r="DZ13" s="207"/>
      <c r="EA13" s="208"/>
      <c r="EB13" s="209"/>
      <c r="EC13" s="210"/>
      <c r="ED13" s="210"/>
      <c r="EG13" s="205"/>
      <c r="EH13" s="206"/>
      <c r="EI13" s="207"/>
      <c r="EJ13" s="208"/>
      <c r="EK13" s="209"/>
      <c r="EL13" s="210"/>
      <c r="EM13" s="210"/>
      <c r="EP13" s="205"/>
      <c r="EQ13" s="206"/>
      <c r="ER13" s="207"/>
      <c r="ES13" s="208"/>
      <c r="ET13" s="209"/>
      <c r="EU13" s="210"/>
      <c r="EV13" s="210"/>
      <c r="EY13" s="205"/>
      <c r="EZ13" s="206"/>
      <c r="FA13" s="207"/>
      <c r="FB13" s="208"/>
      <c r="FC13" s="209"/>
      <c r="FD13" s="210"/>
      <c r="FE13" s="210"/>
      <c r="FH13" s="205"/>
      <c r="FI13" s="206"/>
      <c r="FJ13" s="207"/>
      <c r="FK13" s="208"/>
      <c r="FL13" s="209"/>
      <c r="FM13" s="210"/>
      <c r="FN13" s="210"/>
      <c r="FO13" s="62"/>
      <c r="FP13" s="62"/>
      <c r="FQ13" s="205"/>
      <c r="FR13" s="206"/>
      <c r="FS13" s="207"/>
      <c r="FT13" s="208"/>
      <c r="FU13" s="209"/>
      <c r="FV13" s="210"/>
      <c r="FW13" s="210"/>
      <c r="FZ13" s="205"/>
      <c r="GA13" s="206"/>
      <c r="GB13" s="207"/>
      <c r="GC13" s="208"/>
      <c r="GD13" s="209"/>
      <c r="GE13" s="210"/>
      <c r="GF13" s="210"/>
      <c r="GI13" s="205"/>
      <c r="GJ13" s="206"/>
      <c r="GK13" s="207"/>
      <c r="GL13" s="208"/>
      <c r="GM13" s="209"/>
      <c r="GN13" s="210"/>
      <c r="GO13" s="210"/>
      <c r="GR13" s="205"/>
      <c r="GS13" s="206"/>
      <c r="GT13" s="207"/>
      <c r="GU13" s="208"/>
      <c r="GV13" s="209"/>
      <c r="GW13" s="210"/>
      <c r="GX13" s="210"/>
      <c r="GY13" s="62"/>
      <c r="GZ13" s="62"/>
      <c r="HA13" s="205"/>
      <c r="HB13" s="206"/>
      <c r="HC13" s="207"/>
      <c r="HD13" s="208"/>
      <c r="HE13" s="209"/>
      <c r="HF13" s="210"/>
      <c r="HG13" s="210"/>
      <c r="HJ13" s="205"/>
      <c r="HK13" s="206"/>
      <c r="HL13" s="207"/>
      <c r="HM13" s="208"/>
      <c r="HN13" s="209"/>
      <c r="HO13" s="210"/>
      <c r="HP13" s="210"/>
      <c r="HS13" s="205"/>
      <c r="HT13" s="206"/>
      <c r="HU13" s="207"/>
      <c r="HV13" s="208"/>
      <c r="HW13" s="209"/>
      <c r="HX13" s="210"/>
      <c r="HY13" s="210"/>
      <c r="IB13" s="205"/>
      <c r="IC13" s="206"/>
      <c r="ID13" s="207"/>
      <c r="IE13" s="208"/>
      <c r="IF13" s="209"/>
      <c r="IG13" s="210"/>
      <c r="IH13" s="210"/>
      <c r="II13" s="62"/>
      <c r="IJ13" s="62"/>
      <c r="IK13" s="205"/>
      <c r="IL13" s="206"/>
      <c r="IM13" s="207"/>
      <c r="IN13" s="208"/>
      <c r="IO13" s="209"/>
      <c r="IP13" s="210"/>
      <c r="IQ13" s="210"/>
      <c r="IT13" s="205"/>
      <c r="IU13" s="206"/>
      <c r="IV13" s="207"/>
      <c r="IW13" s="208"/>
      <c r="IX13" s="209"/>
      <c r="IY13" s="210"/>
      <c r="IZ13" s="210"/>
      <c r="JC13" s="205"/>
      <c r="JD13" s="206"/>
      <c r="JE13" s="207"/>
      <c r="JF13" s="208"/>
      <c r="JG13" s="209"/>
      <c r="JH13" s="210"/>
      <c r="JI13" s="210"/>
      <c r="JL13" s="205"/>
      <c r="JM13" s="206"/>
      <c r="JN13" s="207"/>
      <c r="JO13" s="208"/>
      <c r="JP13" s="209"/>
      <c r="JQ13" s="210"/>
      <c r="JR13" s="210"/>
    </row>
    <row r="14" spans="2:278" ht="76.5" thickTop="1" thickBot="1">
      <c r="B14" s="211">
        <v>1.2</v>
      </c>
      <c r="C14" s="212" t="s">
        <v>186</v>
      </c>
      <c r="D14" s="207" t="s">
        <v>136</v>
      </c>
      <c r="E14" s="208">
        <v>10</v>
      </c>
      <c r="F14" s="209">
        <v>0</v>
      </c>
      <c r="G14" s="210">
        <f t="shared" ref="G14:G30" si="0">ROUND((F14*E14),0)</f>
        <v>0</v>
      </c>
      <c r="H14" s="210"/>
      <c r="K14" s="211"/>
      <c r="L14" s="212"/>
      <c r="M14" s="207"/>
      <c r="N14" s="208"/>
      <c r="O14" s="209"/>
      <c r="P14" s="210"/>
      <c r="Q14" s="210"/>
      <c r="R14" s="102"/>
      <c r="S14" s="101"/>
      <c r="T14" s="211"/>
      <c r="U14" s="212"/>
      <c r="V14" s="207"/>
      <c r="W14" s="208"/>
      <c r="X14" s="209"/>
      <c r="Y14" s="210"/>
      <c r="Z14" s="210"/>
      <c r="AA14" s="101"/>
      <c r="AC14" s="211"/>
      <c r="AD14" s="212"/>
      <c r="AE14" s="207"/>
      <c r="AF14" s="208"/>
      <c r="AG14" s="209"/>
      <c r="AH14" s="210"/>
      <c r="AI14" s="210"/>
      <c r="AL14" s="211"/>
      <c r="AM14" s="212"/>
      <c r="AN14" s="207"/>
      <c r="AO14" s="208"/>
      <c r="AP14" s="209"/>
      <c r="AQ14" s="210"/>
      <c r="AR14" s="210"/>
      <c r="AU14" s="211"/>
      <c r="AV14" s="212"/>
      <c r="AW14" s="207"/>
      <c r="AX14" s="208"/>
      <c r="AY14" s="209"/>
      <c r="AZ14" s="210"/>
      <c r="BA14" s="210"/>
      <c r="BD14" s="211"/>
      <c r="BE14" s="212"/>
      <c r="BF14" s="207"/>
      <c r="BG14" s="208"/>
      <c r="BH14" s="209"/>
      <c r="BI14" s="210"/>
      <c r="BJ14" s="210"/>
      <c r="BM14" s="211"/>
      <c r="BN14" s="212"/>
      <c r="BO14" s="207"/>
      <c r="BP14" s="208"/>
      <c r="BQ14" s="209"/>
      <c r="BR14" s="210"/>
      <c r="BS14" s="210"/>
      <c r="BV14" s="211"/>
      <c r="BW14" s="212"/>
      <c r="BX14" s="207"/>
      <c r="BY14" s="208"/>
      <c r="BZ14" s="209"/>
      <c r="CA14" s="210"/>
      <c r="CB14" s="210"/>
      <c r="CE14" s="211"/>
      <c r="CF14" s="212"/>
      <c r="CG14" s="207"/>
      <c r="CH14" s="208"/>
      <c r="CI14" s="209"/>
      <c r="CJ14" s="210"/>
      <c r="CK14" s="210"/>
      <c r="CN14" s="211"/>
      <c r="CO14" s="212"/>
      <c r="CP14" s="207"/>
      <c r="CQ14" s="208"/>
      <c r="CR14" s="209"/>
      <c r="CS14" s="210"/>
      <c r="CT14" s="210"/>
      <c r="CW14" s="211"/>
      <c r="CX14" s="212"/>
      <c r="CY14" s="207"/>
      <c r="CZ14" s="208"/>
      <c r="DA14" s="209"/>
      <c r="DB14" s="210"/>
      <c r="DC14" s="210"/>
      <c r="DF14" s="211"/>
      <c r="DG14" s="212"/>
      <c r="DH14" s="207"/>
      <c r="DI14" s="208"/>
      <c r="DJ14" s="209"/>
      <c r="DK14" s="210"/>
      <c r="DL14" s="210"/>
      <c r="DO14" s="211"/>
      <c r="DP14" s="212"/>
      <c r="DQ14" s="207"/>
      <c r="DR14" s="208"/>
      <c r="DS14" s="209"/>
      <c r="DT14" s="210"/>
      <c r="DU14" s="210"/>
      <c r="DX14" s="211"/>
      <c r="DY14" s="212"/>
      <c r="DZ14" s="207"/>
      <c r="EA14" s="208"/>
      <c r="EB14" s="209"/>
      <c r="EC14" s="210"/>
      <c r="ED14" s="210"/>
      <c r="EG14" s="211"/>
      <c r="EH14" s="212"/>
      <c r="EI14" s="207"/>
      <c r="EJ14" s="208"/>
      <c r="EK14" s="209"/>
      <c r="EL14" s="210"/>
      <c r="EM14" s="210"/>
      <c r="EP14" s="211"/>
      <c r="EQ14" s="212"/>
      <c r="ER14" s="207"/>
      <c r="ES14" s="208"/>
      <c r="ET14" s="209"/>
      <c r="EU14" s="210"/>
      <c r="EV14" s="210"/>
      <c r="EY14" s="211"/>
      <c r="EZ14" s="212"/>
      <c r="FA14" s="207"/>
      <c r="FB14" s="208"/>
      <c r="FC14" s="209"/>
      <c r="FD14" s="210"/>
      <c r="FE14" s="210"/>
      <c r="FH14" s="211"/>
      <c r="FI14" s="212"/>
      <c r="FJ14" s="207"/>
      <c r="FK14" s="208"/>
      <c r="FL14" s="209"/>
      <c r="FM14" s="210"/>
      <c r="FN14" s="210"/>
      <c r="FO14" s="62"/>
      <c r="FP14" s="62"/>
      <c r="FQ14" s="211"/>
      <c r="FR14" s="212"/>
      <c r="FS14" s="207"/>
      <c r="FT14" s="208"/>
      <c r="FU14" s="209"/>
      <c r="FV14" s="210"/>
      <c r="FW14" s="210"/>
      <c r="FZ14" s="211"/>
      <c r="GA14" s="212"/>
      <c r="GB14" s="207"/>
      <c r="GC14" s="208"/>
      <c r="GD14" s="209"/>
      <c r="GE14" s="210"/>
      <c r="GF14" s="210"/>
      <c r="GI14" s="211"/>
      <c r="GJ14" s="212"/>
      <c r="GK14" s="207"/>
      <c r="GL14" s="208"/>
      <c r="GM14" s="209"/>
      <c r="GN14" s="210"/>
      <c r="GO14" s="210"/>
      <c r="GR14" s="211"/>
      <c r="GS14" s="212"/>
      <c r="GT14" s="207"/>
      <c r="GU14" s="208"/>
      <c r="GV14" s="209"/>
      <c r="GW14" s="210"/>
      <c r="GX14" s="210"/>
      <c r="GY14" s="62"/>
      <c r="GZ14" s="62"/>
      <c r="HA14" s="211"/>
      <c r="HB14" s="212"/>
      <c r="HC14" s="207"/>
      <c r="HD14" s="208"/>
      <c r="HE14" s="209"/>
      <c r="HF14" s="210"/>
      <c r="HG14" s="210"/>
      <c r="HJ14" s="211"/>
      <c r="HK14" s="212"/>
      <c r="HL14" s="207"/>
      <c r="HM14" s="208"/>
      <c r="HN14" s="209"/>
      <c r="HO14" s="210"/>
      <c r="HP14" s="210"/>
      <c r="HS14" s="211"/>
      <c r="HT14" s="212"/>
      <c r="HU14" s="207"/>
      <c r="HV14" s="208"/>
      <c r="HW14" s="209"/>
      <c r="HX14" s="210"/>
      <c r="HY14" s="210"/>
      <c r="IB14" s="211"/>
      <c r="IC14" s="212"/>
      <c r="ID14" s="207"/>
      <c r="IE14" s="208"/>
      <c r="IF14" s="209"/>
      <c r="IG14" s="210"/>
      <c r="IH14" s="210"/>
      <c r="II14" s="62"/>
      <c r="IJ14" s="62"/>
      <c r="IK14" s="211"/>
      <c r="IL14" s="212"/>
      <c r="IM14" s="207"/>
      <c r="IN14" s="208"/>
      <c r="IO14" s="209"/>
      <c r="IP14" s="210"/>
      <c r="IQ14" s="210"/>
      <c r="IT14" s="211"/>
      <c r="IU14" s="212"/>
      <c r="IV14" s="207"/>
      <c r="IW14" s="208"/>
      <c r="IX14" s="209"/>
      <c r="IY14" s="210"/>
      <c r="IZ14" s="210"/>
      <c r="JC14" s="211"/>
      <c r="JD14" s="212"/>
      <c r="JE14" s="207"/>
      <c r="JF14" s="208"/>
      <c r="JG14" s="209"/>
      <c r="JH14" s="210"/>
      <c r="JI14" s="210"/>
      <c r="JL14" s="211"/>
      <c r="JM14" s="212"/>
      <c r="JN14" s="207"/>
      <c r="JO14" s="208"/>
      <c r="JP14" s="209"/>
      <c r="JQ14" s="210"/>
      <c r="JR14" s="210"/>
    </row>
    <row r="15" spans="2:278" ht="31.5" thickTop="1" thickBot="1">
      <c r="B15" s="213">
        <v>1.3</v>
      </c>
      <c r="C15" s="212" t="s">
        <v>187</v>
      </c>
      <c r="D15" s="207" t="s">
        <v>135</v>
      </c>
      <c r="E15" s="208">
        <v>10</v>
      </c>
      <c r="F15" s="209">
        <v>0</v>
      </c>
      <c r="G15" s="210">
        <f>ROUND((F15*E15),0)</f>
        <v>0</v>
      </c>
      <c r="H15" s="210"/>
      <c r="K15" s="213"/>
      <c r="L15" s="212"/>
      <c r="M15" s="207"/>
      <c r="N15" s="208"/>
      <c r="O15" s="209"/>
      <c r="P15" s="210"/>
      <c r="Q15" s="210"/>
      <c r="R15" s="102"/>
      <c r="S15" s="101"/>
      <c r="T15" s="213"/>
      <c r="U15" s="212"/>
      <c r="V15" s="207"/>
      <c r="W15" s="208"/>
      <c r="X15" s="209"/>
      <c r="Y15" s="210"/>
      <c r="Z15" s="210"/>
      <c r="AA15" s="101"/>
      <c r="AC15" s="213"/>
      <c r="AD15" s="212"/>
      <c r="AE15" s="207"/>
      <c r="AF15" s="208"/>
      <c r="AG15" s="209"/>
      <c r="AH15" s="210"/>
      <c r="AI15" s="210"/>
      <c r="AL15" s="213"/>
      <c r="AM15" s="212"/>
      <c r="AN15" s="207"/>
      <c r="AO15" s="208"/>
      <c r="AP15" s="209"/>
      <c r="AQ15" s="210"/>
      <c r="AR15" s="210"/>
      <c r="AU15" s="213"/>
      <c r="AV15" s="212"/>
      <c r="AW15" s="207"/>
      <c r="AX15" s="208"/>
      <c r="AY15" s="209"/>
      <c r="AZ15" s="210"/>
      <c r="BA15" s="210"/>
      <c r="BD15" s="213"/>
      <c r="BE15" s="212"/>
      <c r="BF15" s="207"/>
      <c r="BG15" s="208"/>
      <c r="BH15" s="209"/>
      <c r="BI15" s="210"/>
      <c r="BJ15" s="210"/>
      <c r="BM15" s="213"/>
      <c r="BN15" s="212"/>
      <c r="BO15" s="207"/>
      <c r="BP15" s="208"/>
      <c r="BQ15" s="209"/>
      <c r="BR15" s="210"/>
      <c r="BS15" s="210"/>
      <c r="BV15" s="213"/>
      <c r="BW15" s="212"/>
      <c r="BX15" s="207"/>
      <c r="BY15" s="208"/>
      <c r="BZ15" s="209"/>
      <c r="CA15" s="210"/>
      <c r="CB15" s="210"/>
      <c r="CE15" s="213"/>
      <c r="CF15" s="212"/>
      <c r="CG15" s="207"/>
      <c r="CH15" s="208"/>
      <c r="CI15" s="209"/>
      <c r="CJ15" s="210"/>
      <c r="CK15" s="210"/>
      <c r="CN15" s="213"/>
      <c r="CO15" s="212"/>
      <c r="CP15" s="207"/>
      <c r="CQ15" s="208"/>
      <c r="CR15" s="209"/>
      <c r="CS15" s="210"/>
      <c r="CT15" s="210"/>
      <c r="CW15" s="213"/>
      <c r="CX15" s="212"/>
      <c r="CY15" s="207"/>
      <c r="CZ15" s="208"/>
      <c r="DA15" s="209"/>
      <c r="DB15" s="210"/>
      <c r="DC15" s="210"/>
      <c r="DF15" s="213"/>
      <c r="DG15" s="212"/>
      <c r="DH15" s="207"/>
      <c r="DI15" s="208"/>
      <c r="DJ15" s="209"/>
      <c r="DK15" s="210"/>
      <c r="DL15" s="210"/>
      <c r="DO15" s="213"/>
      <c r="DP15" s="212"/>
      <c r="DQ15" s="207"/>
      <c r="DR15" s="208"/>
      <c r="DS15" s="209"/>
      <c r="DT15" s="210"/>
      <c r="DU15" s="210"/>
      <c r="DX15" s="213"/>
      <c r="DY15" s="212"/>
      <c r="DZ15" s="207"/>
      <c r="EA15" s="208"/>
      <c r="EB15" s="209"/>
      <c r="EC15" s="210"/>
      <c r="ED15" s="210"/>
      <c r="EG15" s="213"/>
      <c r="EH15" s="212"/>
      <c r="EI15" s="207"/>
      <c r="EJ15" s="208"/>
      <c r="EK15" s="209"/>
      <c r="EL15" s="210"/>
      <c r="EM15" s="210"/>
      <c r="EP15" s="213"/>
      <c r="EQ15" s="212"/>
      <c r="ER15" s="207"/>
      <c r="ES15" s="208"/>
      <c r="ET15" s="209"/>
      <c r="EU15" s="210"/>
      <c r="EV15" s="210"/>
      <c r="EY15" s="213"/>
      <c r="EZ15" s="212"/>
      <c r="FA15" s="207"/>
      <c r="FB15" s="208"/>
      <c r="FC15" s="209"/>
      <c r="FD15" s="210"/>
      <c r="FE15" s="210"/>
      <c r="FH15" s="213"/>
      <c r="FI15" s="212"/>
      <c r="FJ15" s="207"/>
      <c r="FK15" s="208"/>
      <c r="FL15" s="209"/>
      <c r="FM15" s="210"/>
      <c r="FN15" s="210"/>
      <c r="FO15" s="62"/>
      <c r="FP15" s="62"/>
      <c r="FQ15" s="213"/>
      <c r="FR15" s="212"/>
      <c r="FS15" s="207"/>
      <c r="FT15" s="208"/>
      <c r="FU15" s="209"/>
      <c r="FV15" s="210"/>
      <c r="FW15" s="210"/>
      <c r="FZ15" s="213"/>
      <c r="GA15" s="212"/>
      <c r="GB15" s="207"/>
      <c r="GC15" s="208"/>
      <c r="GD15" s="209"/>
      <c r="GE15" s="210"/>
      <c r="GF15" s="210"/>
      <c r="GI15" s="213"/>
      <c r="GJ15" s="212"/>
      <c r="GK15" s="207"/>
      <c r="GL15" s="208"/>
      <c r="GM15" s="209"/>
      <c r="GN15" s="210"/>
      <c r="GO15" s="210"/>
      <c r="GR15" s="213"/>
      <c r="GS15" s="212"/>
      <c r="GT15" s="207"/>
      <c r="GU15" s="208"/>
      <c r="GV15" s="209"/>
      <c r="GW15" s="210"/>
      <c r="GX15" s="210"/>
      <c r="GY15" s="62"/>
      <c r="GZ15" s="62"/>
      <c r="HA15" s="213"/>
      <c r="HB15" s="212"/>
      <c r="HC15" s="207"/>
      <c r="HD15" s="208"/>
      <c r="HE15" s="209"/>
      <c r="HF15" s="210"/>
      <c r="HG15" s="210"/>
      <c r="HJ15" s="213"/>
      <c r="HK15" s="212"/>
      <c r="HL15" s="207"/>
      <c r="HM15" s="208"/>
      <c r="HN15" s="209"/>
      <c r="HO15" s="210"/>
      <c r="HP15" s="210"/>
      <c r="HS15" s="213"/>
      <c r="HT15" s="212"/>
      <c r="HU15" s="207"/>
      <c r="HV15" s="208"/>
      <c r="HW15" s="209"/>
      <c r="HX15" s="210"/>
      <c r="HY15" s="210"/>
      <c r="IB15" s="213"/>
      <c r="IC15" s="212"/>
      <c r="ID15" s="207"/>
      <c r="IE15" s="208"/>
      <c r="IF15" s="209"/>
      <c r="IG15" s="210"/>
      <c r="IH15" s="210"/>
      <c r="II15" s="62"/>
      <c r="IJ15" s="62"/>
      <c r="IK15" s="213"/>
      <c r="IL15" s="212"/>
      <c r="IM15" s="207"/>
      <c r="IN15" s="208"/>
      <c r="IO15" s="209"/>
      <c r="IP15" s="210"/>
      <c r="IQ15" s="210"/>
      <c r="IT15" s="213"/>
      <c r="IU15" s="212"/>
      <c r="IV15" s="207"/>
      <c r="IW15" s="208"/>
      <c r="IX15" s="209"/>
      <c r="IY15" s="210"/>
      <c r="IZ15" s="210"/>
      <c r="JC15" s="213"/>
      <c r="JD15" s="212"/>
      <c r="JE15" s="207"/>
      <c r="JF15" s="208"/>
      <c r="JG15" s="209"/>
      <c r="JH15" s="210"/>
      <c r="JI15" s="210"/>
      <c r="JL15" s="213"/>
      <c r="JM15" s="212"/>
      <c r="JN15" s="207"/>
      <c r="JO15" s="208"/>
      <c r="JP15" s="209"/>
      <c r="JQ15" s="210"/>
      <c r="JR15" s="210"/>
    </row>
    <row r="16" spans="2:278" ht="31.5" thickTop="1" thickBot="1">
      <c r="B16" s="213">
        <v>1.4</v>
      </c>
      <c r="C16" s="214" t="s">
        <v>188</v>
      </c>
      <c r="D16" s="207" t="s">
        <v>136</v>
      </c>
      <c r="E16" s="208">
        <v>95</v>
      </c>
      <c r="F16" s="209">
        <v>0</v>
      </c>
      <c r="G16" s="210">
        <f t="shared" si="0"/>
        <v>0</v>
      </c>
      <c r="H16" s="210"/>
      <c r="K16" s="213"/>
      <c r="L16" s="214"/>
      <c r="M16" s="207"/>
      <c r="N16" s="208"/>
      <c r="O16" s="209"/>
      <c r="P16" s="210"/>
      <c r="Q16" s="210"/>
      <c r="R16" s="102"/>
      <c r="S16" s="101"/>
      <c r="T16" s="213"/>
      <c r="U16" s="214"/>
      <c r="V16" s="207"/>
      <c r="W16" s="208"/>
      <c r="X16" s="209"/>
      <c r="Y16" s="210"/>
      <c r="Z16" s="210"/>
      <c r="AA16" s="101"/>
      <c r="AC16" s="213"/>
      <c r="AD16" s="214"/>
      <c r="AE16" s="207"/>
      <c r="AF16" s="208"/>
      <c r="AG16" s="209"/>
      <c r="AH16" s="210"/>
      <c r="AI16" s="210"/>
      <c r="AL16" s="213"/>
      <c r="AM16" s="214"/>
      <c r="AN16" s="207"/>
      <c r="AO16" s="208"/>
      <c r="AP16" s="209"/>
      <c r="AQ16" s="210"/>
      <c r="AR16" s="210"/>
      <c r="AU16" s="213"/>
      <c r="AV16" s="214"/>
      <c r="AW16" s="207"/>
      <c r="AX16" s="208"/>
      <c r="AY16" s="209"/>
      <c r="AZ16" s="210"/>
      <c r="BA16" s="210"/>
      <c r="BD16" s="213"/>
      <c r="BE16" s="214"/>
      <c r="BF16" s="207"/>
      <c r="BG16" s="208"/>
      <c r="BH16" s="209"/>
      <c r="BI16" s="210"/>
      <c r="BJ16" s="210"/>
      <c r="BM16" s="213"/>
      <c r="BN16" s="214"/>
      <c r="BO16" s="207"/>
      <c r="BP16" s="208"/>
      <c r="BQ16" s="209"/>
      <c r="BR16" s="210"/>
      <c r="BS16" s="210"/>
      <c r="BV16" s="213"/>
      <c r="BW16" s="214"/>
      <c r="BX16" s="207"/>
      <c r="BY16" s="208"/>
      <c r="BZ16" s="209"/>
      <c r="CA16" s="210"/>
      <c r="CB16" s="210"/>
      <c r="CE16" s="213"/>
      <c r="CF16" s="214"/>
      <c r="CG16" s="207"/>
      <c r="CH16" s="208"/>
      <c r="CI16" s="209"/>
      <c r="CJ16" s="210"/>
      <c r="CK16" s="210"/>
      <c r="CN16" s="213"/>
      <c r="CO16" s="214"/>
      <c r="CP16" s="207"/>
      <c r="CQ16" s="208"/>
      <c r="CR16" s="209"/>
      <c r="CS16" s="210"/>
      <c r="CT16" s="210"/>
      <c r="CW16" s="213"/>
      <c r="CX16" s="214"/>
      <c r="CY16" s="207"/>
      <c r="CZ16" s="208"/>
      <c r="DA16" s="209"/>
      <c r="DB16" s="210"/>
      <c r="DC16" s="210"/>
      <c r="DF16" s="213"/>
      <c r="DG16" s="214"/>
      <c r="DH16" s="207"/>
      <c r="DI16" s="208"/>
      <c r="DJ16" s="209"/>
      <c r="DK16" s="210"/>
      <c r="DL16" s="210"/>
      <c r="DO16" s="213"/>
      <c r="DP16" s="214"/>
      <c r="DQ16" s="207"/>
      <c r="DR16" s="208"/>
      <c r="DS16" s="209"/>
      <c r="DT16" s="210"/>
      <c r="DU16" s="210"/>
      <c r="DX16" s="213"/>
      <c r="DY16" s="214"/>
      <c r="DZ16" s="207"/>
      <c r="EA16" s="208"/>
      <c r="EB16" s="209"/>
      <c r="EC16" s="210"/>
      <c r="ED16" s="210"/>
      <c r="EG16" s="213"/>
      <c r="EH16" s="214"/>
      <c r="EI16" s="207"/>
      <c r="EJ16" s="208"/>
      <c r="EK16" s="209"/>
      <c r="EL16" s="210"/>
      <c r="EM16" s="210"/>
      <c r="EP16" s="213"/>
      <c r="EQ16" s="214"/>
      <c r="ER16" s="207"/>
      <c r="ES16" s="208"/>
      <c r="ET16" s="209"/>
      <c r="EU16" s="210"/>
      <c r="EV16" s="210"/>
      <c r="EY16" s="213"/>
      <c r="EZ16" s="214"/>
      <c r="FA16" s="207"/>
      <c r="FB16" s="208"/>
      <c r="FC16" s="209"/>
      <c r="FD16" s="210"/>
      <c r="FE16" s="210"/>
      <c r="FH16" s="213"/>
      <c r="FI16" s="214"/>
      <c r="FJ16" s="207"/>
      <c r="FK16" s="208"/>
      <c r="FL16" s="209"/>
      <c r="FM16" s="210"/>
      <c r="FN16" s="210"/>
      <c r="FO16" s="62"/>
      <c r="FP16" s="62"/>
      <c r="FQ16" s="213"/>
      <c r="FR16" s="214"/>
      <c r="FS16" s="207"/>
      <c r="FT16" s="208"/>
      <c r="FU16" s="209"/>
      <c r="FV16" s="210"/>
      <c r="FW16" s="210"/>
      <c r="FZ16" s="213"/>
      <c r="GA16" s="214"/>
      <c r="GB16" s="207"/>
      <c r="GC16" s="208"/>
      <c r="GD16" s="209"/>
      <c r="GE16" s="210"/>
      <c r="GF16" s="210"/>
      <c r="GI16" s="213"/>
      <c r="GJ16" s="214"/>
      <c r="GK16" s="207"/>
      <c r="GL16" s="208"/>
      <c r="GM16" s="209"/>
      <c r="GN16" s="210"/>
      <c r="GO16" s="210"/>
      <c r="GR16" s="213"/>
      <c r="GS16" s="214"/>
      <c r="GT16" s="207"/>
      <c r="GU16" s="208"/>
      <c r="GV16" s="209"/>
      <c r="GW16" s="210"/>
      <c r="GX16" s="210"/>
      <c r="GY16" s="62"/>
      <c r="GZ16" s="62"/>
      <c r="HA16" s="213"/>
      <c r="HB16" s="214"/>
      <c r="HC16" s="207"/>
      <c r="HD16" s="208"/>
      <c r="HE16" s="209"/>
      <c r="HF16" s="210"/>
      <c r="HG16" s="210"/>
      <c r="HJ16" s="213"/>
      <c r="HK16" s="214"/>
      <c r="HL16" s="207"/>
      <c r="HM16" s="208"/>
      <c r="HN16" s="209"/>
      <c r="HO16" s="210"/>
      <c r="HP16" s="210"/>
      <c r="HS16" s="213"/>
      <c r="HT16" s="214"/>
      <c r="HU16" s="207"/>
      <c r="HV16" s="208"/>
      <c r="HW16" s="209"/>
      <c r="HX16" s="210"/>
      <c r="HY16" s="210"/>
      <c r="IB16" s="213"/>
      <c r="IC16" s="214"/>
      <c r="ID16" s="207"/>
      <c r="IE16" s="208"/>
      <c r="IF16" s="209"/>
      <c r="IG16" s="210"/>
      <c r="IH16" s="210"/>
      <c r="II16" s="62"/>
      <c r="IJ16" s="62"/>
      <c r="IK16" s="213"/>
      <c r="IL16" s="214"/>
      <c r="IM16" s="207"/>
      <c r="IN16" s="208"/>
      <c r="IO16" s="209"/>
      <c r="IP16" s="210"/>
      <c r="IQ16" s="210"/>
      <c r="IT16" s="213"/>
      <c r="IU16" s="214"/>
      <c r="IV16" s="207"/>
      <c r="IW16" s="208"/>
      <c r="IX16" s="209"/>
      <c r="IY16" s="210"/>
      <c r="IZ16" s="210"/>
      <c r="JC16" s="213"/>
      <c r="JD16" s="214"/>
      <c r="JE16" s="207"/>
      <c r="JF16" s="208"/>
      <c r="JG16" s="209"/>
      <c r="JH16" s="210"/>
      <c r="JI16" s="210"/>
      <c r="JL16" s="213"/>
      <c r="JM16" s="214"/>
      <c r="JN16" s="207"/>
      <c r="JO16" s="208"/>
      <c r="JP16" s="209"/>
      <c r="JQ16" s="210"/>
      <c r="JR16" s="210"/>
    </row>
    <row r="17" spans="2:278" ht="31.5" thickTop="1" thickBot="1">
      <c r="B17" s="213">
        <v>1.5</v>
      </c>
      <c r="C17" s="214" t="s">
        <v>189</v>
      </c>
      <c r="D17" s="207" t="s">
        <v>190</v>
      </c>
      <c r="E17" s="208">
        <v>1</v>
      </c>
      <c r="F17" s="209">
        <v>0</v>
      </c>
      <c r="G17" s="210">
        <f t="shared" si="0"/>
        <v>0</v>
      </c>
      <c r="H17" s="210"/>
      <c r="K17" s="213"/>
      <c r="L17" s="214"/>
      <c r="M17" s="207"/>
      <c r="N17" s="208"/>
      <c r="O17" s="209"/>
      <c r="P17" s="210"/>
      <c r="Q17" s="210"/>
      <c r="R17" s="102"/>
      <c r="S17" s="101"/>
      <c r="T17" s="213"/>
      <c r="U17" s="214"/>
      <c r="V17" s="207"/>
      <c r="W17" s="208"/>
      <c r="X17" s="209"/>
      <c r="Y17" s="210"/>
      <c r="Z17" s="210"/>
      <c r="AA17" s="101"/>
      <c r="AC17" s="213"/>
      <c r="AD17" s="214"/>
      <c r="AE17" s="207"/>
      <c r="AF17" s="208"/>
      <c r="AG17" s="209"/>
      <c r="AH17" s="210"/>
      <c r="AI17" s="210"/>
      <c r="AL17" s="213"/>
      <c r="AM17" s="214"/>
      <c r="AN17" s="207"/>
      <c r="AO17" s="208"/>
      <c r="AP17" s="209"/>
      <c r="AQ17" s="210"/>
      <c r="AR17" s="210"/>
      <c r="AU17" s="213"/>
      <c r="AV17" s="214"/>
      <c r="AW17" s="207"/>
      <c r="AX17" s="208"/>
      <c r="AY17" s="209"/>
      <c r="AZ17" s="210"/>
      <c r="BA17" s="210"/>
      <c r="BD17" s="213"/>
      <c r="BE17" s="214"/>
      <c r="BF17" s="207"/>
      <c r="BG17" s="208"/>
      <c r="BH17" s="209"/>
      <c r="BI17" s="210"/>
      <c r="BJ17" s="210"/>
      <c r="BM17" s="213"/>
      <c r="BN17" s="214"/>
      <c r="BO17" s="207"/>
      <c r="BP17" s="208"/>
      <c r="BQ17" s="209"/>
      <c r="BR17" s="210"/>
      <c r="BS17" s="210"/>
      <c r="BV17" s="213"/>
      <c r="BW17" s="214"/>
      <c r="BX17" s="207"/>
      <c r="BY17" s="208"/>
      <c r="BZ17" s="209"/>
      <c r="CA17" s="210"/>
      <c r="CB17" s="210"/>
      <c r="CE17" s="213"/>
      <c r="CF17" s="214"/>
      <c r="CG17" s="207"/>
      <c r="CH17" s="208"/>
      <c r="CI17" s="209"/>
      <c r="CJ17" s="210"/>
      <c r="CK17" s="210"/>
      <c r="CN17" s="213"/>
      <c r="CO17" s="214"/>
      <c r="CP17" s="207"/>
      <c r="CQ17" s="208"/>
      <c r="CR17" s="209"/>
      <c r="CS17" s="210"/>
      <c r="CT17" s="210"/>
      <c r="CW17" s="213"/>
      <c r="CX17" s="214"/>
      <c r="CY17" s="207"/>
      <c r="CZ17" s="208"/>
      <c r="DA17" s="209"/>
      <c r="DB17" s="210"/>
      <c r="DC17" s="210"/>
      <c r="DF17" s="213"/>
      <c r="DG17" s="214"/>
      <c r="DH17" s="207"/>
      <c r="DI17" s="208"/>
      <c r="DJ17" s="209"/>
      <c r="DK17" s="210"/>
      <c r="DL17" s="210"/>
      <c r="DO17" s="213"/>
      <c r="DP17" s="214"/>
      <c r="DQ17" s="207"/>
      <c r="DR17" s="208"/>
      <c r="DS17" s="209"/>
      <c r="DT17" s="210"/>
      <c r="DU17" s="210"/>
      <c r="DX17" s="213"/>
      <c r="DY17" s="214"/>
      <c r="DZ17" s="207"/>
      <c r="EA17" s="208"/>
      <c r="EB17" s="209"/>
      <c r="EC17" s="210"/>
      <c r="ED17" s="210"/>
      <c r="EG17" s="213"/>
      <c r="EH17" s="214"/>
      <c r="EI17" s="207"/>
      <c r="EJ17" s="208"/>
      <c r="EK17" s="209"/>
      <c r="EL17" s="210"/>
      <c r="EM17" s="210"/>
      <c r="EP17" s="213"/>
      <c r="EQ17" s="214"/>
      <c r="ER17" s="207"/>
      <c r="ES17" s="208"/>
      <c r="ET17" s="209"/>
      <c r="EU17" s="210"/>
      <c r="EV17" s="210"/>
      <c r="EY17" s="213"/>
      <c r="EZ17" s="214"/>
      <c r="FA17" s="207"/>
      <c r="FB17" s="208"/>
      <c r="FC17" s="209"/>
      <c r="FD17" s="210"/>
      <c r="FE17" s="210"/>
      <c r="FH17" s="213"/>
      <c r="FI17" s="214"/>
      <c r="FJ17" s="207"/>
      <c r="FK17" s="208"/>
      <c r="FL17" s="209"/>
      <c r="FM17" s="210"/>
      <c r="FN17" s="210"/>
      <c r="FO17" s="62"/>
      <c r="FP17" s="62"/>
      <c r="FQ17" s="213"/>
      <c r="FR17" s="214"/>
      <c r="FS17" s="207"/>
      <c r="FT17" s="208"/>
      <c r="FU17" s="209"/>
      <c r="FV17" s="210"/>
      <c r="FW17" s="210"/>
      <c r="FZ17" s="213"/>
      <c r="GA17" s="214"/>
      <c r="GB17" s="207"/>
      <c r="GC17" s="208"/>
      <c r="GD17" s="209"/>
      <c r="GE17" s="210"/>
      <c r="GF17" s="210"/>
      <c r="GI17" s="213"/>
      <c r="GJ17" s="214"/>
      <c r="GK17" s="207"/>
      <c r="GL17" s="208"/>
      <c r="GM17" s="209"/>
      <c r="GN17" s="210"/>
      <c r="GO17" s="210"/>
      <c r="GR17" s="213"/>
      <c r="GS17" s="214"/>
      <c r="GT17" s="207"/>
      <c r="GU17" s="208"/>
      <c r="GV17" s="209"/>
      <c r="GW17" s="210"/>
      <c r="GX17" s="210"/>
      <c r="GY17" s="62"/>
      <c r="GZ17" s="62"/>
      <c r="HA17" s="213"/>
      <c r="HB17" s="214"/>
      <c r="HC17" s="207"/>
      <c r="HD17" s="208"/>
      <c r="HE17" s="209"/>
      <c r="HF17" s="210"/>
      <c r="HG17" s="210"/>
      <c r="HJ17" s="213"/>
      <c r="HK17" s="214"/>
      <c r="HL17" s="207"/>
      <c r="HM17" s="208"/>
      <c r="HN17" s="209"/>
      <c r="HO17" s="210"/>
      <c r="HP17" s="210"/>
      <c r="HS17" s="213"/>
      <c r="HT17" s="214"/>
      <c r="HU17" s="207"/>
      <c r="HV17" s="208"/>
      <c r="HW17" s="209"/>
      <c r="HX17" s="210"/>
      <c r="HY17" s="210"/>
      <c r="IB17" s="213"/>
      <c r="IC17" s="214"/>
      <c r="ID17" s="207"/>
      <c r="IE17" s="208"/>
      <c r="IF17" s="209"/>
      <c r="IG17" s="210"/>
      <c r="IH17" s="210"/>
      <c r="II17" s="62"/>
      <c r="IJ17" s="62"/>
      <c r="IK17" s="213"/>
      <c r="IL17" s="214"/>
      <c r="IM17" s="207"/>
      <c r="IN17" s="208"/>
      <c r="IO17" s="209"/>
      <c r="IP17" s="210"/>
      <c r="IQ17" s="210"/>
      <c r="IT17" s="213"/>
      <c r="IU17" s="214"/>
      <c r="IV17" s="207"/>
      <c r="IW17" s="208"/>
      <c r="IX17" s="209"/>
      <c r="IY17" s="210"/>
      <c r="IZ17" s="210"/>
      <c r="JC17" s="213"/>
      <c r="JD17" s="214"/>
      <c r="JE17" s="207"/>
      <c r="JF17" s="208"/>
      <c r="JG17" s="209"/>
      <c r="JH17" s="210"/>
      <c r="JI17" s="210"/>
      <c r="JL17" s="213"/>
      <c r="JM17" s="214"/>
      <c r="JN17" s="207"/>
      <c r="JO17" s="208"/>
      <c r="JP17" s="209"/>
      <c r="JQ17" s="210"/>
      <c r="JR17" s="210"/>
    </row>
    <row r="18" spans="2:278" ht="16.5" thickTop="1" thickBot="1">
      <c r="B18" s="215" t="s">
        <v>191</v>
      </c>
      <c r="C18" s="216" t="s">
        <v>192</v>
      </c>
      <c r="D18" s="217"/>
      <c r="E18" s="218"/>
      <c r="F18" s="219"/>
      <c r="G18" s="220"/>
      <c r="H18" s="220"/>
      <c r="K18" s="215"/>
      <c r="L18" s="216"/>
      <c r="M18" s="217"/>
      <c r="N18" s="218"/>
      <c r="O18" s="219"/>
      <c r="P18" s="220"/>
      <c r="Q18" s="220"/>
      <c r="R18" s="102"/>
      <c r="S18" s="101"/>
      <c r="T18" s="215"/>
      <c r="U18" s="216"/>
      <c r="V18" s="217"/>
      <c r="W18" s="218"/>
      <c r="X18" s="219"/>
      <c r="Y18" s="220"/>
      <c r="Z18" s="220"/>
      <c r="AA18" s="101"/>
      <c r="AC18" s="215"/>
      <c r="AD18" s="216"/>
      <c r="AE18" s="217"/>
      <c r="AF18" s="218"/>
      <c r="AG18" s="219"/>
      <c r="AH18" s="220"/>
      <c r="AI18" s="220"/>
      <c r="AL18" s="215"/>
      <c r="AM18" s="216"/>
      <c r="AN18" s="217"/>
      <c r="AO18" s="218"/>
      <c r="AP18" s="219"/>
      <c r="AQ18" s="220"/>
      <c r="AR18" s="220"/>
      <c r="AU18" s="215"/>
      <c r="AV18" s="216"/>
      <c r="AW18" s="217"/>
      <c r="AX18" s="218"/>
      <c r="AY18" s="219"/>
      <c r="AZ18" s="220"/>
      <c r="BA18" s="220"/>
      <c r="BD18" s="215"/>
      <c r="BE18" s="216"/>
      <c r="BF18" s="217"/>
      <c r="BG18" s="218"/>
      <c r="BH18" s="219"/>
      <c r="BI18" s="220"/>
      <c r="BJ18" s="220"/>
      <c r="BM18" s="215"/>
      <c r="BN18" s="216"/>
      <c r="BO18" s="217"/>
      <c r="BP18" s="218"/>
      <c r="BQ18" s="219"/>
      <c r="BR18" s="220"/>
      <c r="BS18" s="220"/>
      <c r="BV18" s="215"/>
      <c r="BW18" s="216"/>
      <c r="BX18" s="217"/>
      <c r="BY18" s="218"/>
      <c r="BZ18" s="219"/>
      <c r="CA18" s="220"/>
      <c r="CB18" s="220"/>
      <c r="CE18" s="215"/>
      <c r="CF18" s="216"/>
      <c r="CG18" s="217"/>
      <c r="CH18" s="218"/>
      <c r="CI18" s="219"/>
      <c r="CJ18" s="220"/>
      <c r="CK18" s="220"/>
      <c r="CN18" s="215"/>
      <c r="CO18" s="216"/>
      <c r="CP18" s="217"/>
      <c r="CQ18" s="218"/>
      <c r="CR18" s="219"/>
      <c r="CS18" s="220"/>
      <c r="CT18" s="220"/>
      <c r="CW18" s="215"/>
      <c r="CX18" s="216"/>
      <c r="CY18" s="217"/>
      <c r="CZ18" s="218"/>
      <c r="DA18" s="219"/>
      <c r="DB18" s="220"/>
      <c r="DC18" s="220"/>
      <c r="DF18" s="215"/>
      <c r="DG18" s="216"/>
      <c r="DH18" s="217"/>
      <c r="DI18" s="218"/>
      <c r="DJ18" s="219"/>
      <c r="DK18" s="220"/>
      <c r="DL18" s="220"/>
      <c r="DO18" s="215"/>
      <c r="DP18" s="216"/>
      <c r="DQ18" s="217"/>
      <c r="DR18" s="218"/>
      <c r="DS18" s="219"/>
      <c r="DT18" s="220"/>
      <c r="DU18" s="220"/>
      <c r="DX18" s="215"/>
      <c r="DY18" s="216"/>
      <c r="DZ18" s="217"/>
      <c r="EA18" s="218"/>
      <c r="EB18" s="219"/>
      <c r="EC18" s="220"/>
      <c r="ED18" s="220"/>
      <c r="EG18" s="215"/>
      <c r="EH18" s="216"/>
      <c r="EI18" s="217"/>
      <c r="EJ18" s="218"/>
      <c r="EK18" s="219"/>
      <c r="EL18" s="220"/>
      <c r="EM18" s="220"/>
      <c r="EP18" s="215"/>
      <c r="EQ18" s="216"/>
      <c r="ER18" s="217"/>
      <c r="ES18" s="218"/>
      <c r="ET18" s="219"/>
      <c r="EU18" s="220"/>
      <c r="EV18" s="220"/>
      <c r="EY18" s="215"/>
      <c r="EZ18" s="216"/>
      <c r="FA18" s="217"/>
      <c r="FB18" s="218"/>
      <c r="FC18" s="219"/>
      <c r="FD18" s="220"/>
      <c r="FE18" s="220"/>
      <c r="FH18" s="215"/>
      <c r="FI18" s="216"/>
      <c r="FJ18" s="217"/>
      <c r="FK18" s="218"/>
      <c r="FL18" s="219"/>
      <c r="FM18" s="220"/>
      <c r="FN18" s="220"/>
      <c r="FO18" s="62"/>
      <c r="FP18" s="62"/>
      <c r="FQ18" s="215"/>
      <c r="FR18" s="216"/>
      <c r="FS18" s="217"/>
      <c r="FT18" s="218"/>
      <c r="FU18" s="219"/>
      <c r="FV18" s="220"/>
      <c r="FW18" s="220"/>
      <c r="FZ18" s="215"/>
      <c r="GA18" s="216"/>
      <c r="GB18" s="217"/>
      <c r="GC18" s="218"/>
      <c r="GD18" s="219"/>
      <c r="GE18" s="220"/>
      <c r="GF18" s="220"/>
      <c r="GI18" s="215"/>
      <c r="GJ18" s="216"/>
      <c r="GK18" s="217"/>
      <c r="GL18" s="218"/>
      <c r="GM18" s="219"/>
      <c r="GN18" s="220"/>
      <c r="GO18" s="220"/>
      <c r="GR18" s="215"/>
      <c r="GS18" s="216"/>
      <c r="GT18" s="217"/>
      <c r="GU18" s="218"/>
      <c r="GV18" s="219"/>
      <c r="GW18" s="220"/>
      <c r="GX18" s="220"/>
      <c r="GY18" s="62"/>
      <c r="GZ18" s="62"/>
      <c r="HA18" s="215"/>
      <c r="HB18" s="216"/>
      <c r="HC18" s="217"/>
      <c r="HD18" s="218"/>
      <c r="HE18" s="219"/>
      <c r="HF18" s="220"/>
      <c r="HG18" s="220"/>
      <c r="HJ18" s="215"/>
      <c r="HK18" s="216"/>
      <c r="HL18" s="217"/>
      <c r="HM18" s="218"/>
      <c r="HN18" s="219"/>
      <c r="HO18" s="220"/>
      <c r="HP18" s="220"/>
      <c r="HS18" s="215"/>
      <c r="HT18" s="216"/>
      <c r="HU18" s="217"/>
      <c r="HV18" s="218"/>
      <c r="HW18" s="219"/>
      <c r="HX18" s="220"/>
      <c r="HY18" s="220"/>
      <c r="IB18" s="215"/>
      <c r="IC18" s="216"/>
      <c r="ID18" s="217"/>
      <c r="IE18" s="218"/>
      <c r="IF18" s="219"/>
      <c r="IG18" s="220"/>
      <c r="IH18" s="220"/>
      <c r="II18" s="62"/>
      <c r="IJ18" s="62"/>
      <c r="IK18" s="215"/>
      <c r="IL18" s="216"/>
      <c r="IM18" s="217"/>
      <c r="IN18" s="218"/>
      <c r="IO18" s="219"/>
      <c r="IP18" s="220"/>
      <c r="IQ18" s="220"/>
      <c r="IT18" s="215"/>
      <c r="IU18" s="216"/>
      <c r="IV18" s="217"/>
      <c r="IW18" s="218"/>
      <c r="IX18" s="219"/>
      <c r="IY18" s="220"/>
      <c r="IZ18" s="220"/>
      <c r="JC18" s="215"/>
      <c r="JD18" s="216"/>
      <c r="JE18" s="217"/>
      <c r="JF18" s="218"/>
      <c r="JG18" s="219"/>
      <c r="JH18" s="220"/>
      <c r="JI18" s="220"/>
      <c r="JL18" s="215"/>
      <c r="JM18" s="216"/>
      <c r="JN18" s="217"/>
      <c r="JO18" s="218"/>
      <c r="JP18" s="219"/>
      <c r="JQ18" s="220"/>
      <c r="JR18" s="220"/>
    </row>
    <row r="19" spans="2:278" ht="31.5" thickTop="1" thickBot="1">
      <c r="B19" s="221">
        <v>2.1</v>
      </c>
      <c r="C19" s="222" t="s">
        <v>193</v>
      </c>
      <c r="D19" s="223" t="s">
        <v>134</v>
      </c>
      <c r="E19" s="224">
        <v>10</v>
      </c>
      <c r="F19" s="209">
        <v>0</v>
      </c>
      <c r="G19" s="210">
        <f t="shared" si="0"/>
        <v>0</v>
      </c>
      <c r="H19" s="210"/>
      <c r="K19" s="221"/>
      <c r="L19" s="222"/>
      <c r="M19" s="223"/>
      <c r="N19" s="224"/>
      <c r="O19" s="209"/>
      <c r="P19" s="210"/>
      <c r="Q19" s="210"/>
      <c r="R19" s="102"/>
      <c r="S19" s="101"/>
      <c r="T19" s="221"/>
      <c r="U19" s="222"/>
      <c r="V19" s="223"/>
      <c r="W19" s="224"/>
      <c r="X19" s="209"/>
      <c r="Y19" s="210"/>
      <c r="Z19" s="210"/>
      <c r="AA19" s="101"/>
      <c r="AC19" s="221"/>
      <c r="AD19" s="222"/>
      <c r="AE19" s="223"/>
      <c r="AF19" s="224"/>
      <c r="AG19" s="209"/>
      <c r="AH19" s="210"/>
      <c r="AI19" s="210"/>
      <c r="AL19" s="221"/>
      <c r="AM19" s="222"/>
      <c r="AN19" s="223"/>
      <c r="AO19" s="224"/>
      <c r="AP19" s="209"/>
      <c r="AQ19" s="210"/>
      <c r="AR19" s="210"/>
      <c r="AU19" s="221"/>
      <c r="AV19" s="222"/>
      <c r="AW19" s="223"/>
      <c r="AX19" s="224"/>
      <c r="AY19" s="209"/>
      <c r="AZ19" s="210"/>
      <c r="BA19" s="210"/>
      <c r="BD19" s="221"/>
      <c r="BE19" s="222"/>
      <c r="BF19" s="223"/>
      <c r="BG19" s="224"/>
      <c r="BH19" s="209"/>
      <c r="BI19" s="210"/>
      <c r="BJ19" s="210"/>
      <c r="BM19" s="221"/>
      <c r="BN19" s="222"/>
      <c r="BO19" s="223"/>
      <c r="BP19" s="224"/>
      <c r="BQ19" s="209"/>
      <c r="BR19" s="210"/>
      <c r="BS19" s="210"/>
      <c r="BV19" s="221"/>
      <c r="BW19" s="222"/>
      <c r="BX19" s="223"/>
      <c r="BY19" s="224"/>
      <c r="BZ19" s="209"/>
      <c r="CA19" s="210"/>
      <c r="CB19" s="210"/>
      <c r="CE19" s="221"/>
      <c r="CF19" s="222"/>
      <c r="CG19" s="223"/>
      <c r="CH19" s="224"/>
      <c r="CI19" s="209"/>
      <c r="CJ19" s="210"/>
      <c r="CK19" s="210"/>
      <c r="CN19" s="221"/>
      <c r="CO19" s="222"/>
      <c r="CP19" s="223"/>
      <c r="CQ19" s="224"/>
      <c r="CR19" s="209"/>
      <c r="CS19" s="210"/>
      <c r="CT19" s="210"/>
      <c r="CW19" s="221"/>
      <c r="CX19" s="222"/>
      <c r="CY19" s="223"/>
      <c r="CZ19" s="224"/>
      <c r="DA19" s="209"/>
      <c r="DB19" s="210"/>
      <c r="DC19" s="210"/>
      <c r="DF19" s="221"/>
      <c r="DG19" s="222"/>
      <c r="DH19" s="223"/>
      <c r="DI19" s="224"/>
      <c r="DJ19" s="209"/>
      <c r="DK19" s="210"/>
      <c r="DL19" s="210"/>
      <c r="DO19" s="221"/>
      <c r="DP19" s="222"/>
      <c r="DQ19" s="223"/>
      <c r="DR19" s="224"/>
      <c r="DS19" s="209"/>
      <c r="DT19" s="210"/>
      <c r="DU19" s="210"/>
      <c r="DX19" s="221"/>
      <c r="DY19" s="222"/>
      <c r="DZ19" s="223"/>
      <c r="EA19" s="224"/>
      <c r="EB19" s="209"/>
      <c r="EC19" s="210"/>
      <c r="ED19" s="210"/>
      <c r="EG19" s="221"/>
      <c r="EH19" s="222"/>
      <c r="EI19" s="223"/>
      <c r="EJ19" s="224"/>
      <c r="EK19" s="209"/>
      <c r="EL19" s="210"/>
      <c r="EM19" s="210"/>
      <c r="EP19" s="221"/>
      <c r="EQ19" s="222"/>
      <c r="ER19" s="223"/>
      <c r="ES19" s="224"/>
      <c r="ET19" s="209"/>
      <c r="EU19" s="210"/>
      <c r="EV19" s="210"/>
      <c r="EY19" s="221"/>
      <c r="EZ19" s="222"/>
      <c r="FA19" s="223"/>
      <c r="FB19" s="224"/>
      <c r="FC19" s="209"/>
      <c r="FD19" s="210"/>
      <c r="FE19" s="210"/>
      <c r="FH19" s="221"/>
      <c r="FI19" s="222"/>
      <c r="FJ19" s="223"/>
      <c r="FK19" s="224"/>
      <c r="FL19" s="209"/>
      <c r="FM19" s="210"/>
      <c r="FN19" s="210"/>
      <c r="FO19" s="62"/>
      <c r="FP19" s="62"/>
      <c r="FQ19" s="221"/>
      <c r="FR19" s="222"/>
      <c r="FS19" s="223"/>
      <c r="FT19" s="224"/>
      <c r="FU19" s="209"/>
      <c r="FV19" s="210"/>
      <c r="FW19" s="210"/>
      <c r="FZ19" s="221"/>
      <c r="GA19" s="222"/>
      <c r="GB19" s="223"/>
      <c r="GC19" s="224"/>
      <c r="GD19" s="209"/>
      <c r="GE19" s="210"/>
      <c r="GF19" s="210"/>
      <c r="GI19" s="221"/>
      <c r="GJ19" s="222"/>
      <c r="GK19" s="223"/>
      <c r="GL19" s="224"/>
      <c r="GM19" s="209"/>
      <c r="GN19" s="210"/>
      <c r="GO19" s="210"/>
      <c r="GR19" s="221"/>
      <c r="GS19" s="222"/>
      <c r="GT19" s="223"/>
      <c r="GU19" s="224"/>
      <c r="GV19" s="209"/>
      <c r="GW19" s="210"/>
      <c r="GX19" s="210"/>
      <c r="GY19" s="62"/>
      <c r="GZ19" s="62"/>
      <c r="HA19" s="221"/>
      <c r="HB19" s="222"/>
      <c r="HC19" s="223"/>
      <c r="HD19" s="224"/>
      <c r="HE19" s="209"/>
      <c r="HF19" s="210"/>
      <c r="HG19" s="210"/>
      <c r="HJ19" s="221"/>
      <c r="HK19" s="222"/>
      <c r="HL19" s="223"/>
      <c r="HM19" s="224"/>
      <c r="HN19" s="209"/>
      <c r="HO19" s="210"/>
      <c r="HP19" s="210"/>
      <c r="HS19" s="221"/>
      <c r="HT19" s="222"/>
      <c r="HU19" s="223"/>
      <c r="HV19" s="224"/>
      <c r="HW19" s="209"/>
      <c r="HX19" s="210"/>
      <c r="HY19" s="210"/>
      <c r="IB19" s="221"/>
      <c r="IC19" s="222"/>
      <c r="ID19" s="223"/>
      <c r="IE19" s="224"/>
      <c r="IF19" s="209"/>
      <c r="IG19" s="210"/>
      <c r="IH19" s="210"/>
      <c r="II19" s="62"/>
      <c r="IJ19" s="62"/>
      <c r="IK19" s="221"/>
      <c r="IL19" s="222"/>
      <c r="IM19" s="223"/>
      <c r="IN19" s="224"/>
      <c r="IO19" s="209"/>
      <c r="IP19" s="210"/>
      <c r="IQ19" s="210"/>
      <c r="IT19" s="221"/>
      <c r="IU19" s="222"/>
      <c r="IV19" s="223"/>
      <c r="IW19" s="224"/>
      <c r="IX19" s="209"/>
      <c r="IY19" s="210"/>
      <c r="IZ19" s="210"/>
      <c r="JC19" s="221"/>
      <c r="JD19" s="222"/>
      <c r="JE19" s="223"/>
      <c r="JF19" s="224"/>
      <c r="JG19" s="209"/>
      <c r="JH19" s="210"/>
      <c r="JI19" s="210"/>
      <c r="JL19" s="221"/>
      <c r="JM19" s="222"/>
      <c r="JN19" s="223"/>
      <c r="JO19" s="224"/>
      <c r="JP19" s="209"/>
      <c r="JQ19" s="210"/>
      <c r="JR19" s="210"/>
    </row>
    <row r="20" spans="2:278" ht="16.5" thickTop="1" thickBot="1">
      <c r="B20" s="221">
        <v>2.2000000000000002</v>
      </c>
      <c r="C20" s="222" t="s">
        <v>194</v>
      </c>
      <c r="D20" s="223" t="s">
        <v>136</v>
      </c>
      <c r="E20" s="224">
        <v>30</v>
      </c>
      <c r="F20" s="209">
        <v>0</v>
      </c>
      <c r="G20" s="210">
        <f t="shared" si="0"/>
        <v>0</v>
      </c>
      <c r="H20" s="210"/>
      <c r="K20" s="221"/>
      <c r="L20" s="222"/>
      <c r="M20" s="223"/>
      <c r="N20" s="224"/>
      <c r="O20" s="209"/>
      <c r="P20" s="210"/>
      <c r="Q20" s="210"/>
      <c r="R20" s="102"/>
      <c r="S20" s="101"/>
      <c r="T20" s="221"/>
      <c r="U20" s="222"/>
      <c r="V20" s="223"/>
      <c r="W20" s="224"/>
      <c r="X20" s="209"/>
      <c r="Y20" s="210"/>
      <c r="Z20" s="210"/>
      <c r="AA20" s="101"/>
      <c r="AC20" s="221"/>
      <c r="AD20" s="222"/>
      <c r="AE20" s="223"/>
      <c r="AF20" s="224"/>
      <c r="AG20" s="209"/>
      <c r="AH20" s="210"/>
      <c r="AI20" s="210"/>
      <c r="AL20" s="221"/>
      <c r="AM20" s="222"/>
      <c r="AN20" s="223"/>
      <c r="AO20" s="224"/>
      <c r="AP20" s="209"/>
      <c r="AQ20" s="210"/>
      <c r="AR20" s="210"/>
      <c r="AU20" s="221"/>
      <c r="AV20" s="222"/>
      <c r="AW20" s="223"/>
      <c r="AX20" s="224"/>
      <c r="AY20" s="209"/>
      <c r="AZ20" s="210"/>
      <c r="BA20" s="210"/>
      <c r="BD20" s="221"/>
      <c r="BE20" s="222"/>
      <c r="BF20" s="223"/>
      <c r="BG20" s="224"/>
      <c r="BH20" s="209"/>
      <c r="BI20" s="210"/>
      <c r="BJ20" s="210"/>
      <c r="BM20" s="221"/>
      <c r="BN20" s="222"/>
      <c r="BO20" s="223"/>
      <c r="BP20" s="224"/>
      <c r="BQ20" s="209"/>
      <c r="BR20" s="210"/>
      <c r="BS20" s="210"/>
      <c r="BV20" s="221"/>
      <c r="BW20" s="222"/>
      <c r="BX20" s="223"/>
      <c r="BY20" s="224"/>
      <c r="BZ20" s="209"/>
      <c r="CA20" s="210"/>
      <c r="CB20" s="210"/>
      <c r="CE20" s="221"/>
      <c r="CF20" s="222"/>
      <c r="CG20" s="223"/>
      <c r="CH20" s="224"/>
      <c r="CI20" s="209"/>
      <c r="CJ20" s="210"/>
      <c r="CK20" s="210"/>
      <c r="CN20" s="221"/>
      <c r="CO20" s="222"/>
      <c r="CP20" s="223"/>
      <c r="CQ20" s="224"/>
      <c r="CR20" s="209"/>
      <c r="CS20" s="210"/>
      <c r="CT20" s="210"/>
      <c r="CW20" s="221"/>
      <c r="CX20" s="222"/>
      <c r="CY20" s="223"/>
      <c r="CZ20" s="224"/>
      <c r="DA20" s="209"/>
      <c r="DB20" s="210"/>
      <c r="DC20" s="210"/>
      <c r="DF20" s="221"/>
      <c r="DG20" s="222"/>
      <c r="DH20" s="223"/>
      <c r="DI20" s="224"/>
      <c r="DJ20" s="209"/>
      <c r="DK20" s="210"/>
      <c r="DL20" s="210"/>
      <c r="DO20" s="221"/>
      <c r="DP20" s="222"/>
      <c r="DQ20" s="223"/>
      <c r="DR20" s="224"/>
      <c r="DS20" s="209"/>
      <c r="DT20" s="210"/>
      <c r="DU20" s="210"/>
      <c r="DX20" s="221"/>
      <c r="DY20" s="222"/>
      <c r="DZ20" s="223"/>
      <c r="EA20" s="224"/>
      <c r="EB20" s="209"/>
      <c r="EC20" s="210"/>
      <c r="ED20" s="210"/>
      <c r="EG20" s="221"/>
      <c r="EH20" s="222"/>
      <c r="EI20" s="223"/>
      <c r="EJ20" s="224"/>
      <c r="EK20" s="209"/>
      <c r="EL20" s="210"/>
      <c r="EM20" s="210"/>
      <c r="EP20" s="221"/>
      <c r="EQ20" s="222"/>
      <c r="ER20" s="223"/>
      <c r="ES20" s="224"/>
      <c r="ET20" s="209"/>
      <c r="EU20" s="210"/>
      <c r="EV20" s="210"/>
      <c r="EY20" s="221"/>
      <c r="EZ20" s="222"/>
      <c r="FA20" s="223"/>
      <c r="FB20" s="224"/>
      <c r="FC20" s="209"/>
      <c r="FD20" s="210"/>
      <c r="FE20" s="210"/>
      <c r="FH20" s="221"/>
      <c r="FI20" s="222"/>
      <c r="FJ20" s="223"/>
      <c r="FK20" s="224"/>
      <c r="FL20" s="209"/>
      <c r="FM20" s="210"/>
      <c r="FN20" s="210"/>
      <c r="FO20" s="62"/>
      <c r="FP20" s="62"/>
      <c r="FQ20" s="221"/>
      <c r="FR20" s="222"/>
      <c r="FS20" s="223"/>
      <c r="FT20" s="224"/>
      <c r="FU20" s="209"/>
      <c r="FV20" s="210"/>
      <c r="FW20" s="210"/>
      <c r="FZ20" s="221"/>
      <c r="GA20" s="222"/>
      <c r="GB20" s="223"/>
      <c r="GC20" s="224"/>
      <c r="GD20" s="209"/>
      <c r="GE20" s="210"/>
      <c r="GF20" s="210"/>
      <c r="GI20" s="221"/>
      <c r="GJ20" s="222"/>
      <c r="GK20" s="223"/>
      <c r="GL20" s="224"/>
      <c r="GM20" s="209"/>
      <c r="GN20" s="210"/>
      <c r="GO20" s="210"/>
      <c r="GR20" s="221"/>
      <c r="GS20" s="222"/>
      <c r="GT20" s="223"/>
      <c r="GU20" s="224"/>
      <c r="GV20" s="209"/>
      <c r="GW20" s="210"/>
      <c r="GX20" s="210"/>
      <c r="GY20" s="62"/>
      <c r="GZ20" s="62"/>
      <c r="HA20" s="221"/>
      <c r="HB20" s="222"/>
      <c r="HC20" s="223"/>
      <c r="HD20" s="224"/>
      <c r="HE20" s="209"/>
      <c r="HF20" s="210"/>
      <c r="HG20" s="210"/>
      <c r="HJ20" s="221"/>
      <c r="HK20" s="222"/>
      <c r="HL20" s="223"/>
      <c r="HM20" s="224"/>
      <c r="HN20" s="209"/>
      <c r="HO20" s="210"/>
      <c r="HP20" s="210"/>
      <c r="HS20" s="221"/>
      <c r="HT20" s="222"/>
      <c r="HU20" s="223"/>
      <c r="HV20" s="224"/>
      <c r="HW20" s="209"/>
      <c r="HX20" s="210"/>
      <c r="HY20" s="210"/>
      <c r="IB20" s="221"/>
      <c r="IC20" s="222"/>
      <c r="ID20" s="223"/>
      <c r="IE20" s="224"/>
      <c r="IF20" s="209"/>
      <c r="IG20" s="210"/>
      <c r="IH20" s="210"/>
      <c r="II20" s="62"/>
      <c r="IJ20" s="62"/>
      <c r="IK20" s="221"/>
      <c r="IL20" s="222"/>
      <c r="IM20" s="223"/>
      <c r="IN20" s="224"/>
      <c r="IO20" s="209"/>
      <c r="IP20" s="210"/>
      <c r="IQ20" s="210"/>
      <c r="IT20" s="221"/>
      <c r="IU20" s="222"/>
      <c r="IV20" s="223"/>
      <c r="IW20" s="224"/>
      <c r="IX20" s="209"/>
      <c r="IY20" s="210"/>
      <c r="IZ20" s="210"/>
      <c r="JC20" s="221"/>
      <c r="JD20" s="222"/>
      <c r="JE20" s="223"/>
      <c r="JF20" s="224"/>
      <c r="JG20" s="209"/>
      <c r="JH20" s="210"/>
      <c r="JI20" s="210"/>
      <c r="JL20" s="221"/>
      <c r="JM20" s="222"/>
      <c r="JN20" s="223"/>
      <c r="JO20" s="224"/>
      <c r="JP20" s="209"/>
      <c r="JQ20" s="210"/>
      <c r="JR20" s="210"/>
    </row>
    <row r="21" spans="2:278" ht="16.5" thickTop="1" thickBot="1">
      <c r="B21" s="215" t="s">
        <v>195</v>
      </c>
      <c r="C21" s="216" t="s">
        <v>196</v>
      </c>
      <c r="D21" s="217"/>
      <c r="E21" s="218"/>
      <c r="F21" s="219"/>
      <c r="G21" s="220"/>
      <c r="H21" s="220"/>
      <c r="K21" s="215"/>
      <c r="L21" s="216"/>
      <c r="M21" s="217"/>
      <c r="N21" s="218"/>
      <c r="O21" s="219"/>
      <c r="P21" s="220"/>
      <c r="Q21" s="220"/>
      <c r="R21" s="102"/>
      <c r="S21" s="101"/>
      <c r="T21" s="215"/>
      <c r="U21" s="216"/>
      <c r="V21" s="217"/>
      <c r="W21" s="218"/>
      <c r="X21" s="219"/>
      <c r="Y21" s="220"/>
      <c r="Z21" s="220"/>
      <c r="AA21" s="101"/>
      <c r="AC21" s="215"/>
      <c r="AD21" s="216"/>
      <c r="AE21" s="217"/>
      <c r="AF21" s="218"/>
      <c r="AG21" s="219"/>
      <c r="AH21" s="220"/>
      <c r="AI21" s="220"/>
      <c r="AL21" s="215"/>
      <c r="AM21" s="216"/>
      <c r="AN21" s="217"/>
      <c r="AO21" s="218"/>
      <c r="AP21" s="219"/>
      <c r="AQ21" s="220"/>
      <c r="AR21" s="220"/>
      <c r="AU21" s="215"/>
      <c r="AV21" s="216"/>
      <c r="AW21" s="217"/>
      <c r="AX21" s="218"/>
      <c r="AY21" s="219"/>
      <c r="AZ21" s="220"/>
      <c r="BA21" s="220"/>
      <c r="BD21" s="215"/>
      <c r="BE21" s="216"/>
      <c r="BF21" s="217"/>
      <c r="BG21" s="218"/>
      <c r="BH21" s="219"/>
      <c r="BI21" s="220"/>
      <c r="BJ21" s="220"/>
      <c r="BM21" s="215"/>
      <c r="BN21" s="216"/>
      <c r="BO21" s="217"/>
      <c r="BP21" s="218"/>
      <c r="BQ21" s="219"/>
      <c r="BR21" s="220"/>
      <c r="BS21" s="220"/>
      <c r="BV21" s="215"/>
      <c r="BW21" s="216"/>
      <c r="BX21" s="217"/>
      <c r="BY21" s="218"/>
      <c r="BZ21" s="219"/>
      <c r="CA21" s="220"/>
      <c r="CB21" s="220"/>
      <c r="CE21" s="215"/>
      <c r="CF21" s="216"/>
      <c r="CG21" s="217"/>
      <c r="CH21" s="218"/>
      <c r="CI21" s="219"/>
      <c r="CJ21" s="220"/>
      <c r="CK21" s="220"/>
      <c r="CN21" s="215"/>
      <c r="CO21" s="216"/>
      <c r="CP21" s="217"/>
      <c r="CQ21" s="218"/>
      <c r="CR21" s="219"/>
      <c r="CS21" s="220"/>
      <c r="CT21" s="220"/>
      <c r="CW21" s="215"/>
      <c r="CX21" s="216"/>
      <c r="CY21" s="217"/>
      <c r="CZ21" s="218"/>
      <c r="DA21" s="219"/>
      <c r="DB21" s="220"/>
      <c r="DC21" s="220"/>
      <c r="DF21" s="215"/>
      <c r="DG21" s="216"/>
      <c r="DH21" s="217"/>
      <c r="DI21" s="218"/>
      <c r="DJ21" s="219"/>
      <c r="DK21" s="220"/>
      <c r="DL21" s="220"/>
      <c r="DO21" s="215"/>
      <c r="DP21" s="216"/>
      <c r="DQ21" s="217"/>
      <c r="DR21" s="218"/>
      <c r="DS21" s="219"/>
      <c r="DT21" s="220"/>
      <c r="DU21" s="220"/>
      <c r="DX21" s="215"/>
      <c r="DY21" s="216"/>
      <c r="DZ21" s="217"/>
      <c r="EA21" s="218"/>
      <c r="EB21" s="219"/>
      <c r="EC21" s="220"/>
      <c r="ED21" s="220"/>
      <c r="EG21" s="215"/>
      <c r="EH21" s="216"/>
      <c r="EI21" s="217"/>
      <c r="EJ21" s="218"/>
      <c r="EK21" s="219"/>
      <c r="EL21" s="220"/>
      <c r="EM21" s="220"/>
      <c r="EP21" s="215"/>
      <c r="EQ21" s="216"/>
      <c r="ER21" s="217"/>
      <c r="ES21" s="218"/>
      <c r="ET21" s="219"/>
      <c r="EU21" s="220"/>
      <c r="EV21" s="220"/>
      <c r="EY21" s="215"/>
      <c r="EZ21" s="216"/>
      <c r="FA21" s="217"/>
      <c r="FB21" s="218"/>
      <c r="FC21" s="219"/>
      <c r="FD21" s="220"/>
      <c r="FE21" s="220"/>
      <c r="FH21" s="215"/>
      <c r="FI21" s="216"/>
      <c r="FJ21" s="217"/>
      <c r="FK21" s="218"/>
      <c r="FL21" s="219"/>
      <c r="FM21" s="220"/>
      <c r="FN21" s="220"/>
      <c r="FO21" s="62"/>
      <c r="FP21" s="62"/>
      <c r="FQ21" s="215"/>
      <c r="FR21" s="216"/>
      <c r="FS21" s="217"/>
      <c r="FT21" s="218"/>
      <c r="FU21" s="219"/>
      <c r="FV21" s="220"/>
      <c r="FW21" s="220"/>
      <c r="FZ21" s="215"/>
      <c r="GA21" s="216"/>
      <c r="GB21" s="217"/>
      <c r="GC21" s="218"/>
      <c r="GD21" s="219"/>
      <c r="GE21" s="220"/>
      <c r="GF21" s="220"/>
      <c r="GI21" s="215"/>
      <c r="GJ21" s="216"/>
      <c r="GK21" s="217"/>
      <c r="GL21" s="218"/>
      <c r="GM21" s="219"/>
      <c r="GN21" s="220"/>
      <c r="GO21" s="220"/>
      <c r="GR21" s="215"/>
      <c r="GS21" s="216"/>
      <c r="GT21" s="217"/>
      <c r="GU21" s="218"/>
      <c r="GV21" s="219"/>
      <c r="GW21" s="220"/>
      <c r="GX21" s="220"/>
      <c r="GY21" s="62"/>
      <c r="GZ21" s="62"/>
      <c r="HA21" s="215"/>
      <c r="HB21" s="216"/>
      <c r="HC21" s="217"/>
      <c r="HD21" s="218"/>
      <c r="HE21" s="219"/>
      <c r="HF21" s="220"/>
      <c r="HG21" s="220"/>
      <c r="HJ21" s="215"/>
      <c r="HK21" s="216"/>
      <c r="HL21" s="217"/>
      <c r="HM21" s="218"/>
      <c r="HN21" s="219"/>
      <c r="HO21" s="220"/>
      <c r="HP21" s="220"/>
      <c r="HS21" s="215"/>
      <c r="HT21" s="216"/>
      <c r="HU21" s="217"/>
      <c r="HV21" s="218"/>
      <c r="HW21" s="219"/>
      <c r="HX21" s="220"/>
      <c r="HY21" s="220"/>
      <c r="IB21" s="215"/>
      <c r="IC21" s="216"/>
      <c r="ID21" s="217"/>
      <c r="IE21" s="218"/>
      <c r="IF21" s="219"/>
      <c r="IG21" s="220"/>
      <c r="IH21" s="220"/>
      <c r="II21" s="62"/>
      <c r="IJ21" s="62"/>
      <c r="IK21" s="215"/>
      <c r="IL21" s="216"/>
      <c r="IM21" s="217"/>
      <c r="IN21" s="218"/>
      <c r="IO21" s="219"/>
      <c r="IP21" s="220"/>
      <c r="IQ21" s="220"/>
      <c r="IT21" s="215"/>
      <c r="IU21" s="216"/>
      <c r="IV21" s="217"/>
      <c r="IW21" s="218"/>
      <c r="IX21" s="219"/>
      <c r="IY21" s="220"/>
      <c r="IZ21" s="220"/>
      <c r="JC21" s="215"/>
      <c r="JD21" s="216"/>
      <c r="JE21" s="217"/>
      <c r="JF21" s="218"/>
      <c r="JG21" s="219"/>
      <c r="JH21" s="220"/>
      <c r="JI21" s="220"/>
      <c r="JL21" s="215"/>
      <c r="JM21" s="216"/>
      <c r="JN21" s="217"/>
      <c r="JO21" s="218"/>
      <c r="JP21" s="219"/>
      <c r="JQ21" s="220"/>
      <c r="JR21" s="220"/>
    </row>
    <row r="22" spans="2:278" ht="46.5" thickTop="1" thickBot="1">
      <c r="B22" s="221">
        <v>3.1</v>
      </c>
      <c r="C22" s="222" t="s">
        <v>197</v>
      </c>
      <c r="D22" s="225" t="s">
        <v>135</v>
      </c>
      <c r="E22" s="224">
        <v>35</v>
      </c>
      <c r="F22" s="209">
        <v>0</v>
      </c>
      <c r="G22" s="210">
        <f t="shared" si="0"/>
        <v>0</v>
      </c>
      <c r="H22" s="210"/>
      <c r="K22" s="221"/>
      <c r="L22" s="222"/>
      <c r="M22" s="225"/>
      <c r="N22" s="224"/>
      <c r="O22" s="209"/>
      <c r="P22" s="210"/>
      <c r="Q22" s="210"/>
      <c r="R22" s="102"/>
      <c r="S22" s="101"/>
      <c r="T22" s="221"/>
      <c r="U22" s="222"/>
      <c r="V22" s="225"/>
      <c r="W22" s="224"/>
      <c r="X22" s="209"/>
      <c r="Y22" s="210"/>
      <c r="Z22" s="210"/>
      <c r="AA22" s="101"/>
      <c r="AC22" s="221"/>
      <c r="AD22" s="222"/>
      <c r="AE22" s="225"/>
      <c r="AF22" s="224"/>
      <c r="AG22" s="209"/>
      <c r="AH22" s="210"/>
      <c r="AI22" s="210"/>
      <c r="AL22" s="221"/>
      <c r="AM22" s="222"/>
      <c r="AN22" s="225"/>
      <c r="AO22" s="224"/>
      <c r="AP22" s="209"/>
      <c r="AQ22" s="210"/>
      <c r="AR22" s="210"/>
      <c r="AU22" s="221"/>
      <c r="AV22" s="222"/>
      <c r="AW22" s="225"/>
      <c r="AX22" s="224"/>
      <c r="AY22" s="209"/>
      <c r="AZ22" s="210"/>
      <c r="BA22" s="210"/>
      <c r="BD22" s="221"/>
      <c r="BE22" s="222"/>
      <c r="BF22" s="225"/>
      <c r="BG22" s="224"/>
      <c r="BH22" s="209"/>
      <c r="BI22" s="210"/>
      <c r="BJ22" s="210"/>
      <c r="BM22" s="221"/>
      <c r="BN22" s="222"/>
      <c r="BO22" s="225"/>
      <c r="BP22" s="224"/>
      <c r="BQ22" s="209"/>
      <c r="BR22" s="210"/>
      <c r="BS22" s="210"/>
      <c r="BV22" s="221"/>
      <c r="BW22" s="222"/>
      <c r="BX22" s="225"/>
      <c r="BY22" s="224"/>
      <c r="BZ22" s="209"/>
      <c r="CA22" s="210"/>
      <c r="CB22" s="210"/>
      <c r="CE22" s="221"/>
      <c r="CF22" s="222"/>
      <c r="CG22" s="225"/>
      <c r="CH22" s="224"/>
      <c r="CI22" s="209"/>
      <c r="CJ22" s="210"/>
      <c r="CK22" s="210"/>
      <c r="CN22" s="221"/>
      <c r="CO22" s="222"/>
      <c r="CP22" s="225"/>
      <c r="CQ22" s="224"/>
      <c r="CR22" s="209"/>
      <c r="CS22" s="210"/>
      <c r="CT22" s="210"/>
      <c r="CW22" s="221"/>
      <c r="CX22" s="222"/>
      <c r="CY22" s="225"/>
      <c r="CZ22" s="224"/>
      <c r="DA22" s="209"/>
      <c r="DB22" s="210"/>
      <c r="DC22" s="210"/>
      <c r="DF22" s="221"/>
      <c r="DG22" s="222"/>
      <c r="DH22" s="225"/>
      <c r="DI22" s="224"/>
      <c r="DJ22" s="209"/>
      <c r="DK22" s="210"/>
      <c r="DL22" s="210"/>
      <c r="DO22" s="221"/>
      <c r="DP22" s="222"/>
      <c r="DQ22" s="225"/>
      <c r="DR22" s="224"/>
      <c r="DS22" s="209"/>
      <c r="DT22" s="210"/>
      <c r="DU22" s="210"/>
      <c r="DX22" s="221"/>
      <c r="DY22" s="222"/>
      <c r="DZ22" s="225"/>
      <c r="EA22" s="224"/>
      <c r="EB22" s="209"/>
      <c r="EC22" s="210"/>
      <c r="ED22" s="210"/>
      <c r="EG22" s="221"/>
      <c r="EH22" s="222"/>
      <c r="EI22" s="225"/>
      <c r="EJ22" s="224"/>
      <c r="EK22" s="209"/>
      <c r="EL22" s="210"/>
      <c r="EM22" s="210"/>
      <c r="EP22" s="221"/>
      <c r="EQ22" s="222"/>
      <c r="ER22" s="225"/>
      <c r="ES22" s="224"/>
      <c r="ET22" s="209"/>
      <c r="EU22" s="210"/>
      <c r="EV22" s="210"/>
      <c r="EY22" s="221"/>
      <c r="EZ22" s="222"/>
      <c r="FA22" s="225"/>
      <c r="FB22" s="224"/>
      <c r="FC22" s="209"/>
      <c r="FD22" s="210"/>
      <c r="FE22" s="210"/>
      <c r="FH22" s="221"/>
      <c r="FI22" s="222"/>
      <c r="FJ22" s="225"/>
      <c r="FK22" s="224"/>
      <c r="FL22" s="209"/>
      <c r="FM22" s="210"/>
      <c r="FN22" s="210"/>
      <c r="FO22" s="62"/>
      <c r="FP22" s="62"/>
      <c r="FQ22" s="221"/>
      <c r="FR22" s="222"/>
      <c r="FS22" s="225"/>
      <c r="FT22" s="224"/>
      <c r="FU22" s="209"/>
      <c r="FV22" s="210"/>
      <c r="FW22" s="210"/>
      <c r="FZ22" s="221"/>
      <c r="GA22" s="222"/>
      <c r="GB22" s="225"/>
      <c r="GC22" s="224"/>
      <c r="GD22" s="209"/>
      <c r="GE22" s="210"/>
      <c r="GF22" s="210"/>
      <c r="GI22" s="221"/>
      <c r="GJ22" s="222"/>
      <c r="GK22" s="225"/>
      <c r="GL22" s="224"/>
      <c r="GM22" s="209"/>
      <c r="GN22" s="210"/>
      <c r="GO22" s="210"/>
      <c r="GR22" s="221"/>
      <c r="GS22" s="222"/>
      <c r="GT22" s="225"/>
      <c r="GU22" s="224"/>
      <c r="GV22" s="209"/>
      <c r="GW22" s="210"/>
      <c r="GX22" s="210"/>
      <c r="GY22" s="62"/>
      <c r="GZ22" s="62"/>
      <c r="HA22" s="221"/>
      <c r="HB22" s="222"/>
      <c r="HC22" s="225"/>
      <c r="HD22" s="224"/>
      <c r="HE22" s="209"/>
      <c r="HF22" s="210"/>
      <c r="HG22" s="210"/>
      <c r="HJ22" s="221"/>
      <c r="HK22" s="222"/>
      <c r="HL22" s="225"/>
      <c r="HM22" s="224"/>
      <c r="HN22" s="209"/>
      <c r="HO22" s="210"/>
      <c r="HP22" s="210"/>
      <c r="HS22" s="221"/>
      <c r="HT22" s="222"/>
      <c r="HU22" s="225"/>
      <c r="HV22" s="224"/>
      <c r="HW22" s="209"/>
      <c r="HX22" s="210"/>
      <c r="HY22" s="210"/>
      <c r="IB22" s="221"/>
      <c r="IC22" s="222"/>
      <c r="ID22" s="225"/>
      <c r="IE22" s="224"/>
      <c r="IF22" s="209"/>
      <c r="IG22" s="210"/>
      <c r="IH22" s="210"/>
      <c r="II22" s="62"/>
      <c r="IJ22" s="62"/>
      <c r="IK22" s="221"/>
      <c r="IL22" s="222"/>
      <c r="IM22" s="225"/>
      <c r="IN22" s="224"/>
      <c r="IO22" s="209"/>
      <c r="IP22" s="210"/>
      <c r="IQ22" s="210"/>
      <c r="IT22" s="221"/>
      <c r="IU22" s="222"/>
      <c r="IV22" s="225"/>
      <c r="IW22" s="224"/>
      <c r="IX22" s="209"/>
      <c r="IY22" s="210"/>
      <c r="IZ22" s="210"/>
      <c r="JC22" s="221"/>
      <c r="JD22" s="222"/>
      <c r="JE22" s="225"/>
      <c r="JF22" s="224"/>
      <c r="JG22" s="209"/>
      <c r="JH22" s="210"/>
      <c r="JI22" s="210"/>
      <c r="JL22" s="221"/>
      <c r="JM22" s="222"/>
      <c r="JN22" s="225"/>
      <c r="JO22" s="224"/>
      <c r="JP22" s="209"/>
      <c r="JQ22" s="210"/>
      <c r="JR22" s="210"/>
    </row>
    <row r="23" spans="2:278" ht="31.5" thickTop="1" thickBot="1">
      <c r="B23" s="221">
        <v>3.2</v>
      </c>
      <c r="C23" s="222" t="s">
        <v>198</v>
      </c>
      <c r="D23" s="223" t="s">
        <v>185</v>
      </c>
      <c r="E23" s="224">
        <v>4808</v>
      </c>
      <c r="F23" s="209">
        <v>0</v>
      </c>
      <c r="G23" s="210">
        <f t="shared" si="0"/>
        <v>0</v>
      </c>
      <c r="H23" s="210"/>
      <c r="K23" s="221"/>
      <c r="L23" s="222"/>
      <c r="M23" s="223"/>
      <c r="N23" s="224"/>
      <c r="O23" s="209"/>
      <c r="P23" s="210"/>
      <c r="Q23" s="210"/>
      <c r="R23" s="102"/>
      <c r="S23" s="101"/>
      <c r="T23" s="221"/>
      <c r="U23" s="222"/>
      <c r="V23" s="223"/>
      <c r="W23" s="224"/>
      <c r="X23" s="209"/>
      <c r="Y23" s="210"/>
      <c r="Z23" s="210"/>
      <c r="AA23" s="101"/>
      <c r="AC23" s="221"/>
      <c r="AD23" s="222"/>
      <c r="AE23" s="223"/>
      <c r="AF23" s="224"/>
      <c r="AG23" s="209"/>
      <c r="AH23" s="210"/>
      <c r="AI23" s="210"/>
      <c r="AL23" s="221"/>
      <c r="AM23" s="222"/>
      <c r="AN23" s="223"/>
      <c r="AO23" s="224"/>
      <c r="AP23" s="209"/>
      <c r="AQ23" s="210"/>
      <c r="AR23" s="210"/>
      <c r="AU23" s="221"/>
      <c r="AV23" s="222"/>
      <c r="AW23" s="223"/>
      <c r="AX23" s="224"/>
      <c r="AY23" s="209"/>
      <c r="AZ23" s="210"/>
      <c r="BA23" s="210"/>
      <c r="BD23" s="221"/>
      <c r="BE23" s="222"/>
      <c r="BF23" s="223"/>
      <c r="BG23" s="224"/>
      <c r="BH23" s="209"/>
      <c r="BI23" s="210"/>
      <c r="BJ23" s="210"/>
      <c r="BM23" s="221"/>
      <c r="BN23" s="222"/>
      <c r="BO23" s="223"/>
      <c r="BP23" s="224"/>
      <c r="BQ23" s="209"/>
      <c r="BR23" s="210"/>
      <c r="BS23" s="210"/>
      <c r="BV23" s="221"/>
      <c r="BW23" s="222"/>
      <c r="BX23" s="223"/>
      <c r="BY23" s="224"/>
      <c r="BZ23" s="209"/>
      <c r="CA23" s="210"/>
      <c r="CB23" s="210"/>
      <c r="CE23" s="221"/>
      <c r="CF23" s="222"/>
      <c r="CG23" s="223"/>
      <c r="CH23" s="224"/>
      <c r="CI23" s="209"/>
      <c r="CJ23" s="210"/>
      <c r="CK23" s="210"/>
      <c r="CN23" s="221"/>
      <c r="CO23" s="222"/>
      <c r="CP23" s="223"/>
      <c r="CQ23" s="224"/>
      <c r="CR23" s="209"/>
      <c r="CS23" s="210"/>
      <c r="CT23" s="210"/>
      <c r="CW23" s="221"/>
      <c r="CX23" s="222"/>
      <c r="CY23" s="223"/>
      <c r="CZ23" s="224"/>
      <c r="DA23" s="209"/>
      <c r="DB23" s="210"/>
      <c r="DC23" s="210"/>
      <c r="DF23" s="221"/>
      <c r="DG23" s="222"/>
      <c r="DH23" s="223"/>
      <c r="DI23" s="224"/>
      <c r="DJ23" s="209"/>
      <c r="DK23" s="210"/>
      <c r="DL23" s="210"/>
      <c r="DO23" s="221"/>
      <c r="DP23" s="222"/>
      <c r="DQ23" s="223"/>
      <c r="DR23" s="224"/>
      <c r="DS23" s="209"/>
      <c r="DT23" s="210"/>
      <c r="DU23" s="210"/>
      <c r="DX23" s="221"/>
      <c r="DY23" s="222"/>
      <c r="DZ23" s="223"/>
      <c r="EA23" s="224"/>
      <c r="EB23" s="209"/>
      <c r="EC23" s="210"/>
      <c r="ED23" s="210"/>
      <c r="EG23" s="221"/>
      <c r="EH23" s="222"/>
      <c r="EI23" s="223"/>
      <c r="EJ23" s="224"/>
      <c r="EK23" s="209"/>
      <c r="EL23" s="210"/>
      <c r="EM23" s="210"/>
      <c r="EP23" s="221"/>
      <c r="EQ23" s="222"/>
      <c r="ER23" s="223"/>
      <c r="ES23" s="224"/>
      <c r="ET23" s="209"/>
      <c r="EU23" s="210"/>
      <c r="EV23" s="210"/>
      <c r="EY23" s="221"/>
      <c r="EZ23" s="222"/>
      <c r="FA23" s="223"/>
      <c r="FB23" s="224"/>
      <c r="FC23" s="209"/>
      <c r="FD23" s="210"/>
      <c r="FE23" s="210"/>
      <c r="FH23" s="221"/>
      <c r="FI23" s="222"/>
      <c r="FJ23" s="223"/>
      <c r="FK23" s="224"/>
      <c r="FL23" s="209"/>
      <c r="FM23" s="210"/>
      <c r="FN23" s="210"/>
      <c r="FO23" s="62"/>
      <c r="FP23" s="62"/>
      <c r="FQ23" s="221"/>
      <c r="FR23" s="222"/>
      <c r="FS23" s="223"/>
      <c r="FT23" s="224"/>
      <c r="FU23" s="209"/>
      <c r="FV23" s="210"/>
      <c r="FW23" s="210"/>
      <c r="FZ23" s="221"/>
      <c r="GA23" s="222"/>
      <c r="GB23" s="223"/>
      <c r="GC23" s="224"/>
      <c r="GD23" s="209"/>
      <c r="GE23" s="210"/>
      <c r="GF23" s="210"/>
      <c r="GI23" s="221"/>
      <c r="GJ23" s="222"/>
      <c r="GK23" s="223"/>
      <c r="GL23" s="224"/>
      <c r="GM23" s="209"/>
      <c r="GN23" s="210"/>
      <c r="GO23" s="210"/>
      <c r="GR23" s="221"/>
      <c r="GS23" s="222"/>
      <c r="GT23" s="223"/>
      <c r="GU23" s="224"/>
      <c r="GV23" s="209"/>
      <c r="GW23" s="210"/>
      <c r="GX23" s="210"/>
      <c r="GY23" s="62"/>
      <c r="GZ23" s="62"/>
      <c r="HA23" s="221"/>
      <c r="HB23" s="222"/>
      <c r="HC23" s="223"/>
      <c r="HD23" s="224"/>
      <c r="HE23" s="209"/>
      <c r="HF23" s="210"/>
      <c r="HG23" s="210"/>
      <c r="HJ23" s="221"/>
      <c r="HK23" s="222"/>
      <c r="HL23" s="223"/>
      <c r="HM23" s="224"/>
      <c r="HN23" s="209"/>
      <c r="HO23" s="210"/>
      <c r="HP23" s="210"/>
      <c r="HS23" s="221"/>
      <c r="HT23" s="222"/>
      <c r="HU23" s="223"/>
      <c r="HV23" s="224"/>
      <c r="HW23" s="209"/>
      <c r="HX23" s="210"/>
      <c r="HY23" s="210"/>
      <c r="IB23" s="221"/>
      <c r="IC23" s="222"/>
      <c r="ID23" s="223"/>
      <c r="IE23" s="224"/>
      <c r="IF23" s="209"/>
      <c r="IG23" s="210"/>
      <c r="IH23" s="210"/>
      <c r="II23" s="62"/>
      <c r="IJ23" s="62"/>
      <c r="IK23" s="221"/>
      <c r="IL23" s="222"/>
      <c r="IM23" s="223"/>
      <c r="IN23" s="224"/>
      <c r="IO23" s="209"/>
      <c r="IP23" s="210"/>
      <c r="IQ23" s="210"/>
      <c r="IT23" s="221"/>
      <c r="IU23" s="222"/>
      <c r="IV23" s="223"/>
      <c r="IW23" s="224"/>
      <c r="IX23" s="209"/>
      <c r="IY23" s="210"/>
      <c r="IZ23" s="210"/>
      <c r="JC23" s="221"/>
      <c r="JD23" s="222"/>
      <c r="JE23" s="223"/>
      <c r="JF23" s="224"/>
      <c r="JG23" s="209"/>
      <c r="JH23" s="210"/>
      <c r="JI23" s="210"/>
      <c r="JL23" s="221"/>
      <c r="JM23" s="222"/>
      <c r="JN23" s="223"/>
      <c r="JO23" s="224"/>
      <c r="JP23" s="209"/>
      <c r="JQ23" s="210"/>
      <c r="JR23" s="210"/>
    </row>
    <row r="24" spans="2:278" ht="46.5" thickTop="1" thickBot="1">
      <c r="B24" s="221">
        <v>3.3</v>
      </c>
      <c r="C24" s="222" t="s">
        <v>199</v>
      </c>
      <c r="D24" s="207" t="s">
        <v>185</v>
      </c>
      <c r="E24" s="224">
        <v>20</v>
      </c>
      <c r="F24" s="209">
        <v>0</v>
      </c>
      <c r="G24" s="210">
        <f t="shared" si="0"/>
        <v>0</v>
      </c>
      <c r="H24" s="210"/>
      <c r="K24" s="221"/>
      <c r="L24" s="222"/>
      <c r="M24" s="207"/>
      <c r="N24" s="224"/>
      <c r="O24" s="209"/>
      <c r="P24" s="210"/>
      <c r="Q24" s="210"/>
      <c r="R24" s="102"/>
      <c r="S24" s="101"/>
      <c r="T24" s="221"/>
      <c r="U24" s="222"/>
      <c r="V24" s="207"/>
      <c r="W24" s="224"/>
      <c r="X24" s="209"/>
      <c r="Y24" s="210"/>
      <c r="Z24" s="210"/>
      <c r="AA24" s="101"/>
      <c r="AC24" s="221"/>
      <c r="AD24" s="222"/>
      <c r="AE24" s="207"/>
      <c r="AF24" s="224"/>
      <c r="AG24" s="209"/>
      <c r="AH24" s="210"/>
      <c r="AI24" s="210"/>
      <c r="AL24" s="221"/>
      <c r="AM24" s="222"/>
      <c r="AN24" s="207"/>
      <c r="AO24" s="224"/>
      <c r="AP24" s="209"/>
      <c r="AQ24" s="210"/>
      <c r="AR24" s="210"/>
      <c r="AU24" s="221"/>
      <c r="AV24" s="222"/>
      <c r="AW24" s="207"/>
      <c r="AX24" s="224"/>
      <c r="AY24" s="209"/>
      <c r="AZ24" s="210"/>
      <c r="BA24" s="210"/>
      <c r="BD24" s="221"/>
      <c r="BE24" s="222"/>
      <c r="BF24" s="207"/>
      <c r="BG24" s="224"/>
      <c r="BH24" s="209"/>
      <c r="BI24" s="210"/>
      <c r="BJ24" s="210"/>
      <c r="BM24" s="221"/>
      <c r="BN24" s="222"/>
      <c r="BO24" s="207"/>
      <c r="BP24" s="224"/>
      <c r="BQ24" s="209"/>
      <c r="BR24" s="210"/>
      <c r="BS24" s="210"/>
      <c r="BV24" s="221"/>
      <c r="BW24" s="222"/>
      <c r="BX24" s="207"/>
      <c r="BY24" s="224"/>
      <c r="BZ24" s="209"/>
      <c r="CA24" s="210"/>
      <c r="CB24" s="210"/>
      <c r="CE24" s="221"/>
      <c r="CF24" s="222"/>
      <c r="CG24" s="207"/>
      <c r="CH24" s="224"/>
      <c r="CI24" s="209"/>
      <c r="CJ24" s="210"/>
      <c r="CK24" s="210"/>
      <c r="CN24" s="221"/>
      <c r="CO24" s="222"/>
      <c r="CP24" s="207"/>
      <c r="CQ24" s="224"/>
      <c r="CR24" s="209"/>
      <c r="CS24" s="210"/>
      <c r="CT24" s="210"/>
      <c r="CW24" s="221"/>
      <c r="CX24" s="222"/>
      <c r="CY24" s="207"/>
      <c r="CZ24" s="224"/>
      <c r="DA24" s="209"/>
      <c r="DB24" s="210"/>
      <c r="DC24" s="210"/>
      <c r="DF24" s="221"/>
      <c r="DG24" s="222"/>
      <c r="DH24" s="207"/>
      <c r="DI24" s="224"/>
      <c r="DJ24" s="209"/>
      <c r="DK24" s="210"/>
      <c r="DL24" s="210"/>
      <c r="DO24" s="221"/>
      <c r="DP24" s="222"/>
      <c r="DQ24" s="207"/>
      <c r="DR24" s="224"/>
      <c r="DS24" s="209"/>
      <c r="DT24" s="210"/>
      <c r="DU24" s="210"/>
      <c r="DX24" s="221"/>
      <c r="DY24" s="222"/>
      <c r="DZ24" s="207"/>
      <c r="EA24" s="224"/>
      <c r="EB24" s="209"/>
      <c r="EC24" s="210"/>
      <c r="ED24" s="210"/>
      <c r="EG24" s="221"/>
      <c r="EH24" s="222"/>
      <c r="EI24" s="207"/>
      <c r="EJ24" s="224"/>
      <c r="EK24" s="209"/>
      <c r="EL24" s="210"/>
      <c r="EM24" s="210"/>
      <c r="EP24" s="221"/>
      <c r="EQ24" s="222"/>
      <c r="ER24" s="207"/>
      <c r="ES24" s="224"/>
      <c r="ET24" s="209"/>
      <c r="EU24" s="210"/>
      <c r="EV24" s="210"/>
      <c r="EY24" s="221"/>
      <c r="EZ24" s="222"/>
      <c r="FA24" s="207"/>
      <c r="FB24" s="224"/>
      <c r="FC24" s="209"/>
      <c r="FD24" s="210"/>
      <c r="FE24" s="210"/>
      <c r="FH24" s="221"/>
      <c r="FI24" s="222"/>
      <c r="FJ24" s="207"/>
      <c r="FK24" s="224"/>
      <c r="FL24" s="209"/>
      <c r="FM24" s="210"/>
      <c r="FN24" s="210"/>
      <c r="FO24" s="62"/>
      <c r="FP24" s="62"/>
      <c r="FQ24" s="221"/>
      <c r="FR24" s="222"/>
      <c r="FS24" s="207"/>
      <c r="FT24" s="224"/>
      <c r="FU24" s="209"/>
      <c r="FV24" s="210"/>
      <c r="FW24" s="210"/>
      <c r="FZ24" s="221"/>
      <c r="GA24" s="222"/>
      <c r="GB24" s="207"/>
      <c r="GC24" s="224"/>
      <c r="GD24" s="209"/>
      <c r="GE24" s="210"/>
      <c r="GF24" s="210"/>
      <c r="GI24" s="221"/>
      <c r="GJ24" s="222"/>
      <c r="GK24" s="207"/>
      <c r="GL24" s="224"/>
      <c r="GM24" s="209"/>
      <c r="GN24" s="210"/>
      <c r="GO24" s="210"/>
      <c r="GR24" s="221"/>
      <c r="GS24" s="222"/>
      <c r="GT24" s="207"/>
      <c r="GU24" s="224"/>
      <c r="GV24" s="209"/>
      <c r="GW24" s="210"/>
      <c r="GX24" s="210"/>
      <c r="GY24" s="62"/>
      <c r="GZ24" s="62"/>
      <c r="HA24" s="221"/>
      <c r="HB24" s="222"/>
      <c r="HC24" s="207"/>
      <c r="HD24" s="224"/>
      <c r="HE24" s="209"/>
      <c r="HF24" s="210"/>
      <c r="HG24" s="210"/>
      <c r="HJ24" s="221"/>
      <c r="HK24" s="222"/>
      <c r="HL24" s="207"/>
      <c r="HM24" s="224"/>
      <c r="HN24" s="209"/>
      <c r="HO24" s="210"/>
      <c r="HP24" s="210"/>
      <c r="HS24" s="221"/>
      <c r="HT24" s="222"/>
      <c r="HU24" s="207"/>
      <c r="HV24" s="224"/>
      <c r="HW24" s="209"/>
      <c r="HX24" s="210"/>
      <c r="HY24" s="210"/>
      <c r="IB24" s="221"/>
      <c r="IC24" s="222"/>
      <c r="ID24" s="207"/>
      <c r="IE24" s="224"/>
      <c r="IF24" s="209"/>
      <c r="IG24" s="210"/>
      <c r="IH24" s="210"/>
      <c r="II24" s="62"/>
      <c r="IJ24" s="62"/>
      <c r="IK24" s="221"/>
      <c r="IL24" s="222"/>
      <c r="IM24" s="207"/>
      <c r="IN24" s="224"/>
      <c r="IO24" s="209"/>
      <c r="IP24" s="210"/>
      <c r="IQ24" s="210"/>
      <c r="IT24" s="221"/>
      <c r="IU24" s="222"/>
      <c r="IV24" s="207"/>
      <c r="IW24" s="224"/>
      <c r="IX24" s="209"/>
      <c r="IY24" s="210"/>
      <c r="IZ24" s="210"/>
      <c r="JC24" s="221"/>
      <c r="JD24" s="222"/>
      <c r="JE24" s="207"/>
      <c r="JF24" s="224"/>
      <c r="JG24" s="209"/>
      <c r="JH24" s="210"/>
      <c r="JI24" s="210"/>
      <c r="JL24" s="221"/>
      <c r="JM24" s="222"/>
      <c r="JN24" s="207"/>
      <c r="JO24" s="224"/>
      <c r="JP24" s="209"/>
      <c r="JQ24" s="210"/>
      <c r="JR24" s="210"/>
    </row>
    <row r="25" spans="2:278" ht="31.5" thickTop="1" thickBot="1">
      <c r="B25" s="221">
        <v>3.4</v>
      </c>
      <c r="C25" s="226" t="s">
        <v>200</v>
      </c>
      <c r="D25" s="207" t="s">
        <v>185</v>
      </c>
      <c r="E25" s="224">
        <v>20</v>
      </c>
      <c r="F25" s="209">
        <v>0</v>
      </c>
      <c r="G25" s="210">
        <f t="shared" si="0"/>
        <v>0</v>
      </c>
      <c r="H25" s="210"/>
      <c r="K25" s="221"/>
      <c r="L25" s="226"/>
      <c r="M25" s="207"/>
      <c r="N25" s="224"/>
      <c r="O25" s="209"/>
      <c r="P25" s="210"/>
      <c r="Q25" s="210"/>
      <c r="R25" s="102"/>
      <c r="S25" s="101"/>
      <c r="T25" s="221"/>
      <c r="U25" s="226"/>
      <c r="V25" s="207"/>
      <c r="W25" s="224"/>
      <c r="X25" s="209"/>
      <c r="Y25" s="210"/>
      <c r="Z25" s="210"/>
      <c r="AA25" s="101"/>
      <c r="AC25" s="221"/>
      <c r="AD25" s="226"/>
      <c r="AE25" s="207"/>
      <c r="AF25" s="224"/>
      <c r="AG25" s="209"/>
      <c r="AH25" s="210"/>
      <c r="AI25" s="210"/>
      <c r="AL25" s="221"/>
      <c r="AM25" s="226"/>
      <c r="AN25" s="207"/>
      <c r="AO25" s="224"/>
      <c r="AP25" s="209"/>
      <c r="AQ25" s="210"/>
      <c r="AR25" s="210"/>
      <c r="AU25" s="221"/>
      <c r="AV25" s="226"/>
      <c r="AW25" s="207"/>
      <c r="AX25" s="224"/>
      <c r="AY25" s="209"/>
      <c r="AZ25" s="210"/>
      <c r="BA25" s="210"/>
      <c r="BD25" s="221"/>
      <c r="BE25" s="226"/>
      <c r="BF25" s="207"/>
      <c r="BG25" s="224"/>
      <c r="BH25" s="209"/>
      <c r="BI25" s="210"/>
      <c r="BJ25" s="210"/>
      <c r="BM25" s="221"/>
      <c r="BN25" s="226"/>
      <c r="BO25" s="207"/>
      <c r="BP25" s="224"/>
      <c r="BQ25" s="209"/>
      <c r="BR25" s="210"/>
      <c r="BS25" s="210"/>
      <c r="BV25" s="221"/>
      <c r="BW25" s="226"/>
      <c r="BX25" s="207"/>
      <c r="BY25" s="224"/>
      <c r="BZ25" s="209"/>
      <c r="CA25" s="210"/>
      <c r="CB25" s="210"/>
      <c r="CE25" s="221"/>
      <c r="CF25" s="226"/>
      <c r="CG25" s="207"/>
      <c r="CH25" s="224"/>
      <c r="CI25" s="209"/>
      <c r="CJ25" s="210"/>
      <c r="CK25" s="210"/>
      <c r="CN25" s="221"/>
      <c r="CO25" s="226"/>
      <c r="CP25" s="207"/>
      <c r="CQ25" s="224"/>
      <c r="CR25" s="209"/>
      <c r="CS25" s="210"/>
      <c r="CT25" s="210"/>
      <c r="CW25" s="221"/>
      <c r="CX25" s="226"/>
      <c r="CY25" s="207"/>
      <c r="CZ25" s="224"/>
      <c r="DA25" s="209"/>
      <c r="DB25" s="210"/>
      <c r="DC25" s="210"/>
      <c r="DF25" s="221"/>
      <c r="DG25" s="226"/>
      <c r="DH25" s="207"/>
      <c r="DI25" s="224"/>
      <c r="DJ25" s="209"/>
      <c r="DK25" s="210"/>
      <c r="DL25" s="210"/>
      <c r="DO25" s="221"/>
      <c r="DP25" s="226"/>
      <c r="DQ25" s="207"/>
      <c r="DR25" s="224"/>
      <c r="DS25" s="209"/>
      <c r="DT25" s="210"/>
      <c r="DU25" s="210"/>
      <c r="DX25" s="221"/>
      <c r="DY25" s="226"/>
      <c r="DZ25" s="207"/>
      <c r="EA25" s="224"/>
      <c r="EB25" s="209"/>
      <c r="EC25" s="210"/>
      <c r="ED25" s="210"/>
      <c r="EG25" s="221"/>
      <c r="EH25" s="226"/>
      <c r="EI25" s="207"/>
      <c r="EJ25" s="224"/>
      <c r="EK25" s="209"/>
      <c r="EL25" s="210"/>
      <c r="EM25" s="210"/>
      <c r="EP25" s="221"/>
      <c r="EQ25" s="226"/>
      <c r="ER25" s="207"/>
      <c r="ES25" s="224"/>
      <c r="ET25" s="209"/>
      <c r="EU25" s="210"/>
      <c r="EV25" s="210"/>
      <c r="EY25" s="221"/>
      <c r="EZ25" s="226"/>
      <c r="FA25" s="207"/>
      <c r="FB25" s="224"/>
      <c r="FC25" s="209"/>
      <c r="FD25" s="210"/>
      <c r="FE25" s="210"/>
      <c r="FH25" s="221"/>
      <c r="FI25" s="226"/>
      <c r="FJ25" s="207"/>
      <c r="FK25" s="224"/>
      <c r="FL25" s="209"/>
      <c r="FM25" s="210"/>
      <c r="FN25" s="210"/>
      <c r="FO25" s="62"/>
      <c r="FP25" s="62"/>
      <c r="FQ25" s="221"/>
      <c r="FR25" s="226"/>
      <c r="FS25" s="207"/>
      <c r="FT25" s="224"/>
      <c r="FU25" s="209"/>
      <c r="FV25" s="210"/>
      <c r="FW25" s="210"/>
      <c r="FZ25" s="221"/>
      <c r="GA25" s="226"/>
      <c r="GB25" s="207"/>
      <c r="GC25" s="224"/>
      <c r="GD25" s="209"/>
      <c r="GE25" s="210"/>
      <c r="GF25" s="210"/>
      <c r="GI25" s="221"/>
      <c r="GJ25" s="226"/>
      <c r="GK25" s="207"/>
      <c r="GL25" s="224"/>
      <c r="GM25" s="209"/>
      <c r="GN25" s="210"/>
      <c r="GO25" s="210"/>
      <c r="GR25" s="221"/>
      <c r="GS25" s="226"/>
      <c r="GT25" s="207"/>
      <c r="GU25" s="224"/>
      <c r="GV25" s="209"/>
      <c r="GW25" s="210"/>
      <c r="GX25" s="210"/>
      <c r="GY25" s="62"/>
      <c r="GZ25" s="62"/>
      <c r="HA25" s="221"/>
      <c r="HB25" s="226"/>
      <c r="HC25" s="207"/>
      <c r="HD25" s="224"/>
      <c r="HE25" s="209"/>
      <c r="HF25" s="210"/>
      <c r="HG25" s="210"/>
      <c r="HJ25" s="221"/>
      <c r="HK25" s="226"/>
      <c r="HL25" s="207"/>
      <c r="HM25" s="224"/>
      <c r="HN25" s="209"/>
      <c r="HO25" s="210"/>
      <c r="HP25" s="210"/>
      <c r="HS25" s="221"/>
      <c r="HT25" s="226"/>
      <c r="HU25" s="207"/>
      <c r="HV25" s="224"/>
      <c r="HW25" s="209"/>
      <c r="HX25" s="210"/>
      <c r="HY25" s="210"/>
      <c r="IB25" s="221"/>
      <c r="IC25" s="226"/>
      <c r="ID25" s="207"/>
      <c r="IE25" s="224"/>
      <c r="IF25" s="209"/>
      <c r="IG25" s="210"/>
      <c r="IH25" s="210"/>
      <c r="II25" s="62"/>
      <c r="IJ25" s="62"/>
      <c r="IK25" s="221"/>
      <c r="IL25" s="226"/>
      <c r="IM25" s="207"/>
      <c r="IN25" s="224"/>
      <c r="IO25" s="209"/>
      <c r="IP25" s="210"/>
      <c r="IQ25" s="210"/>
      <c r="IT25" s="221"/>
      <c r="IU25" s="226"/>
      <c r="IV25" s="207"/>
      <c r="IW25" s="224"/>
      <c r="IX25" s="209"/>
      <c r="IY25" s="210"/>
      <c r="IZ25" s="210"/>
      <c r="JC25" s="221"/>
      <c r="JD25" s="226"/>
      <c r="JE25" s="207"/>
      <c r="JF25" s="224"/>
      <c r="JG25" s="209"/>
      <c r="JH25" s="210"/>
      <c r="JI25" s="210"/>
      <c r="JL25" s="221"/>
      <c r="JM25" s="226"/>
      <c r="JN25" s="207"/>
      <c r="JO25" s="224"/>
      <c r="JP25" s="209"/>
      <c r="JQ25" s="210"/>
      <c r="JR25" s="210"/>
    </row>
    <row r="26" spans="2:278" ht="16.5" thickTop="1" thickBot="1">
      <c r="B26" s="215" t="s">
        <v>201</v>
      </c>
      <c r="C26" s="227" t="s">
        <v>202</v>
      </c>
      <c r="D26" s="228"/>
      <c r="E26" s="229"/>
      <c r="F26" s="229"/>
      <c r="G26" s="230"/>
      <c r="H26" s="230"/>
      <c r="K26" s="215"/>
      <c r="L26" s="227"/>
      <c r="M26" s="228"/>
      <c r="N26" s="229"/>
      <c r="O26" s="229"/>
      <c r="P26" s="230"/>
      <c r="Q26" s="230"/>
      <c r="R26" s="102"/>
      <c r="S26" s="101"/>
      <c r="T26" s="215"/>
      <c r="U26" s="227"/>
      <c r="V26" s="228"/>
      <c r="W26" s="229"/>
      <c r="X26" s="229"/>
      <c r="Y26" s="230"/>
      <c r="Z26" s="230"/>
      <c r="AA26" s="101"/>
      <c r="AC26" s="215"/>
      <c r="AD26" s="227"/>
      <c r="AE26" s="228"/>
      <c r="AF26" s="229"/>
      <c r="AG26" s="229"/>
      <c r="AH26" s="230"/>
      <c r="AI26" s="230"/>
      <c r="AL26" s="215"/>
      <c r="AM26" s="227"/>
      <c r="AN26" s="228"/>
      <c r="AO26" s="229"/>
      <c r="AP26" s="229"/>
      <c r="AQ26" s="230"/>
      <c r="AR26" s="230"/>
      <c r="AU26" s="215"/>
      <c r="AV26" s="227"/>
      <c r="AW26" s="228"/>
      <c r="AX26" s="229"/>
      <c r="AY26" s="229"/>
      <c r="AZ26" s="230"/>
      <c r="BA26" s="230"/>
      <c r="BD26" s="215"/>
      <c r="BE26" s="227"/>
      <c r="BF26" s="228"/>
      <c r="BG26" s="229"/>
      <c r="BH26" s="229"/>
      <c r="BI26" s="230"/>
      <c r="BJ26" s="230"/>
      <c r="BM26" s="215"/>
      <c r="BN26" s="227"/>
      <c r="BO26" s="228"/>
      <c r="BP26" s="229"/>
      <c r="BQ26" s="229"/>
      <c r="BR26" s="230"/>
      <c r="BS26" s="230"/>
      <c r="BV26" s="215"/>
      <c r="BW26" s="227"/>
      <c r="BX26" s="228"/>
      <c r="BY26" s="229"/>
      <c r="BZ26" s="229"/>
      <c r="CA26" s="230"/>
      <c r="CB26" s="230"/>
      <c r="CE26" s="215"/>
      <c r="CF26" s="227"/>
      <c r="CG26" s="228"/>
      <c r="CH26" s="229"/>
      <c r="CI26" s="229"/>
      <c r="CJ26" s="230"/>
      <c r="CK26" s="230"/>
      <c r="CN26" s="215"/>
      <c r="CO26" s="227"/>
      <c r="CP26" s="228"/>
      <c r="CQ26" s="229"/>
      <c r="CR26" s="229"/>
      <c r="CS26" s="230"/>
      <c r="CT26" s="230"/>
      <c r="CW26" s="215"/>
      <c r="CX26" s="227"/>
      <c r="CY26" s="228"/>
      <c r="CZ26" s="229"/>
      <c r="DA26" s="229"/>
      <c r="DB26" s="230"/>
      <c r="DC26" s="230"/>
      <c r="DF26" s="215"/>
      <c r="DG26" s="227"/>
      <c r="DH26" s="228"/>
      <c r="DI26" s="229"/>
      <c r="DJ26" s="229"/>
      <c r="DK26" s="230"/>
      <c r="DL26" s="230"/>
      <c r="DO26" s="215"/>
      <c r="DP26" s="227"/>
      <c r="DQ26" s="228"/>
      <c r="DR26" s="229"/>
      <c r="DS26" s="229"/>
      <c r="DT26" s="230"/>
      <c r="DU26" s="230"/>
      <c r="DX26" s="215"/>
      <c r="DY26" s="227"/>
      <c r="DZ26" s="228"/>
      <c r="EA26" s="229"/>
      <c r="EB26" s="229"/>
      <c r="EC26" s="230"/>
      <c r="ED26" s="230"/>
      <c r="EG26" s="215"/>
      <c r="EH26" s="227"/>
      <c r="EI26" s="228"/>
      <c r="EJ26" s="229"/>
      <c r="EK26" s="229"/>
      <c r="EL26" s="230"/>
      <c r="EM26" s="230"/>
      <c r="EP26" s="215"/>
      <c r="EQ26" s="227"/>
      <c r="ER26" s="228"/>
      <c r="ES26" s="229"/>
      <c r="ET26" s="229"/>
      <c r="EU26" s="230"/>
      <c r="EV26" s="230"/>
      <c r="EY26" s="215"/>
      <c r="EZ26" s="227"/>
      <c r="FA26" s="228"/>
      <c r="FB26" s="229"/>
      <c r="FC26" s="229"/>
      <c r="FD26" s="230"/>
      <c r="FE26" s="230"/>
      <c r="FH26" s="215"/>
      <c r="FI26" s="227"/>
      <c r="FJ26" s="228"/>
      <c r="FK26" s="229"/>
      <c r="FL26" s="229"/>
      <c r="FM26" s="230"/>
      <c r="FN26" s="230"/>
      <c r="FO26" s="62"/>
      <c r="FP26" s="62"/>
      <c r="FQ26" s="215"/>
      <c r="FR26" s="227"/>
      <c r="FS26" s="228"/>
      <c r="FT26" s="229"/>
      <c r="FU26" s="229"/>
      <c r="FV26" s="230"/>
      <c r="FW26" s="230"/>
      <c r="FZ26" s="215"/>
      <c r="GA26" s="227"/>
      <c r="GB26" s="228"/>
      <c r="GC26" s="229"/>
      <c r="GD26" s="229"/>
      <c r="GE26" s="230"/>
      <c r="GF26" s="230"/>
      <c r="GI26" s="215"/>
      <c r="GJ26" s="227"/>
      <c r="GK26" s="228"/>
      <c r="GL26" s="229"/>
      <c r="GM26" s="229"/>
      <c r="GN26" s="230"/>
      <c r="GO26" s="230"/>
      <c r="GR26" s="215"/>
      <c r="GS26" s="227"/>
      <c r="GT26" s="228"/>
      <c r="GU26" s="229"/>
      <c r="GV26" s="229"/>
      <c r="GW26" s="230"/>
      <c r="GX26" s="230"/>
      <c r="GY26" s="62"/>
      <c r="GZ26" s="62"/>
      <c r="HA26" s="215"/>
      <c r="HB26" s="227"/>
      <c r="HC26" s="228"/>
      <c r="HD26" s="229"/>
      <c r="HE26" s="229"/>
      <c r="HF26" s="230"/>
      <c r="HG26" s="230"/>
      <c r="HJ26" s="215"/>
      <c r="HK26" s="227"/>
      <c r="HL26" s="228"/>
      <c r="HM26" s="229"/>
      <c r="HN26" s="229"/>
      <c r="HO26" s="230"/>
      <c r="HP26" s="230"/>
      <c r="HS26" s="215"/>
      <c r="HT26" s="227"/>
      <c r="HU26" s="228"/>
      <c r="HV26" s="229"/>
      <c r="HW26" s="229"/>
      <c r="HX26" s="230"/>
      <c r="HY26" s="230"/>
      <c r="IB26" s="215"/>
      <c r="IC26" s="227"/>
      <c r="ID26" s="228"/>
      <c r="IE26" s="229"/>
      <c r="IF26" s="229"/>
      <c r="IG26" s="230"/>
      <c r="IH26" s="230"/>
      <c r="II26" s="62"/>
      <c r="IJ26" s="62"/>
      <c r="IK26" s="215"/>
      <c r="IL26" s="227"/>
      <c r="IM26" s="228"/>
      <c r="IN26" s="229"/>
      <c r="IO26" s="229"/>
      <c r="IP26" s="230"/>
      <c r="IQ26" s="230"/>
      <c r="IT26" s="215"/>
      <c r="IU26" s="227"/>
      <c r="IV26" s="228"/>
      <c r="IW26" s="229"/>
      <c r="IX26" s="229"/>
      <c r="IY26" s="230"/>
      <c r="IZ26" s="230"/>
      <c r="JC26" s="215"/>
      <c r="JD26" s="227"/>
      <c r="JE26" s="228"/>
      <c r="JF26" s="229"/>
      <c r="JG26" s="229"/>
      <c r="JH26" s="230"/>
      <c r="JI26" s="230"/>
      <c r="JL26" s="215"/>
      <c r="JM26" s="227"/>
      <c r="JN26" s="228"/>
      <c r="JO26" s="229"/>
      <c r="JP26" s="229"/>
      <c r="JQ26" s="230"/>
      <c r="JR26" s="230"/>
    </row>
    <row r="27" spans="2:278" ht="61.5" thickTop="1" thickBot="1">
      <c r="B27" s="221">
        <v>4.0999999999999996</v>
      </c>
      <c r="C27" s="231" t="s">
        <v>203</v>
      </c>
      <c r="D27" s="232" t="s">
        <v>185</v>
      </c>
      <c r="E27" s="233">
        <v>405</v>
      </c>
      <c r="F27" s="234">
        <v>0</v>
      </c>
      <c r="G27" s="210">
        <f t="shared" si="0"/>
        <v>0</v>
      </c>
      <c r="H27" s="210"/>
      <c r="K27" s="221"/>
      <c r="L27" s="231"/>
      <c r="M27" s="232"/>
      <c r="N27" s="233"/>
      <c r="O27" s="234"/>
      <c r="P27" s="210"/>
      <c r="Q27" s="210"/>
      <c r="R27" s="102"/>
      <c r="S27" s="101"/>
      <c r="T27" s="221"/>
      <c r="U27" s="231"/>
      <c r="V27" s="232"/>
      <c r="W27" s="233"/>
      <c r="X27" s="234"/>
      <c r="Y27" s="210"/>
      <c r="Z27" s="210"/>
      <c r="AA27" s="101"/>
      <c r="AC27" s="221"/>
      <c r="AD27" s="231"/>
      <c r="AE27" s="232"/>
      <c r="AF27" s="233"/>
      <c r="AG27" s="234"/>
      <c r="AH27" s="210"/>
      <c r="AI27" s="210"/>
      <c r="AL27" s="221"/>
      <c r="AM27" s="231"/>
      <c r="AN27" s="232"/>
      <c r="AO27" s="233"/>
      <c r="AP27" s="234"/>
      <c r="AQ27" s="210"/>
      <c r="AR27" s="210"/>
      <c r="AU27" s="221"/>
      <c r="AV27" s="231"/>
      <c r="AW27" s="232"/>
      <c r="AX27" s="233"/>
      <c r="AY27" s="234"/>
      <c r="AZ27" s="210"/>
      <c r="BA27" s="210"/>
      <c r="BD27" s="221"/>
      <c r="BE27" s="231"/>
      <c r="BF27" s="232"/>
      <c r="BG27" s="233"/>
      <c r="BH27" s="234"/>
      <c r="BI27" s="210"/>
      <c r="BJ27" s="210"/>
      <c r="BM27" s="221"/>
      <c r="BN27" s="231"/>
      <c r="BO27" s="232"/>
      <c r="BP27" s="233"/>
      <c r="BQ27" s="234"/>
      <c r="BR27" s="210"/>
      <c r="BS27" s="210"/>
      <c r="BV27" s="221"/>
      <c r="BW27" s="231"/>
      <c r="BX27" s="232"/>
      <c r="BY27" s="233"/>
      <c r="BZ27" s="234"/>
      <c r="CA27" s="210"/>
      <c r="CB27" s="210"/>
      <c r="CE27" s="221"/>
      <c r="CF27" s="231"/>
      <c r="CG27" s="232"/>
      <c r="CH27" s="233"/>
      <c r="CI27" s="234"/>
      <c r="CJ27" s="210"/>
      <c r="CK27" s="210"/>
      <c r="CN27" s="221"/>
      <c r="CO27" s="231"/>
      <c r="CP27" s="232"/>
      <c r="CQ27" s="233"/>
      <c r="CR27" s="234"/>
      <c r="CS27" s="210"/>
      <c r="CT27" s="210"/>
      <c r="CW27" s="221"/>
      <c r="CX27" s="231"/>
      <c r="CY27" s="232"/>
      <c r="CZ27" s="233"/>
      <c r="DA27" s="234"/>
      <c r="DB27" s="210"/>
      <c r="DC27" s="210"/>
      <c r="DF27" s="221"/>
      <c r="DG27" s="231"/>
      <c r="DH27" s="232"/>
      <c r="DI27" s="233"/>
      <c r="DJ27" s="234"/>
      <c r="DK27" s="210"/>
      <c r="DL27" s="210"/>
      <c r="DO27" s="221"/>
      <c r="DP27" s="231"/>
      <c r="DQ27" s="232"/>
      <c r="DR27" s="233"/>
      <c r="DS27" s="234"/>
      <c r="DT27" s="210"/>
      <c r="DU27" s="210"/>
      <c r="DX27" s="221"/>
      <c r="DY27" s="231"/>
      <c r="DZ27" s="232"/>
      <c r="EA27" s="233"/>
      <c r="EB27" s="234"/>
      <c r="EC27" s="210"/>
      <c r="ED27" s="210"/>
      <c r="EG27" s="221"/>
      <c r="EH27" s="231"/>
      <c r="EI27" s="232"/>
      <c r="EJ27" s="233"/>
      <c r="EK27" s="234"/>
      <c r="EL27" s="210"/>
      <c r="EM27" s="210"/>
      <c r="EP27" s="221"/>
      <c r="EQ27" s="231"/>
      <c r="ER27" s="232"/>
      <c r="ES27" s="233"/>
      <c r="ET27" s="234"/>
      <c r="EU27" s="210"/>
      <c r="EV27" s="210"/>
      <c r="EY27" s="221"/>
      <c r="EZ27" s="231"/>
      <c r="FA27" s="232"/>
      <c r="FB27" s="233"/>
      <c r="FC27" s="234"/>
      <c r="FD27" s="210"/>
      <c r="FE27" s="210"/>
      <c r="FH27" s="221"/>
      <c r="FI27" s="231"/>
      <c r="FJ27" s="232"/>
      <c r="FK27" s="233"/>
      <c r="FL27" s="234"/>
      <c r="FM27" s="210"/>
      <c r="FN27" s="210"/>
      <c r="FO27" s="62"/>
      <c r="FP27" s="62"/>
      <c r="FQ27" s="221"/>
      <c r="FR27" s="231"/>
      <c r="FS27" s="232"/>
      <c r="FT27" s="233"/>
      <c r="FU27" s="234"/>
      <c r="FV27" s="210"/>
      <c r="FW27" s="210"/>
      <c r="FZ27" s="221"/>
      <c r="GA27" s="231"/>
      <c r="GB27" s="232"/>
      <c r="GC27" s="233"/>
      <c r="GD27" s="234"/>
      <c r="GE27" s="210"/>
      <c r="GF27" s="210"/>
      <c r="GI27" s="221"/>
      <c r="GJ27" s="231"/>
      <c r="GK27" s="232"/>
      <c r="GL27" s="233"/>
      <c r="GM27" s="234"/>
      <c r="GN27" s="210"/>
      <c r="GO27" s="210"/>
      <c r="GR27" s="221"/>
      <c r="GS27" s="231"/>
      <c r="GT27" s="232"/>
      <c r="GU27" s="233"/>
      <c r="GV27" s="234"/>
      <c r="GW27" s="210"/>
      <c r="GX27" s="210"/>
      <c r="GY27" s="62"/>
      <c r="GZ27" s="62"/>
      <c r="HA27" s="221"/>
      <c r="HB27" s="231"/>
      <c r="HC27" s="232"/>
      <c r="HD27" s="233"/>
      <c r="HE27" s="234"/>
      <c r="HF27" s="210"/>
      <c r="HG27" s="210"/>
      <c r="HJ27" s="221"/>
      <c r="HK27" s="231"/>
      <c r="HL27" s="232"/>
      <c r="HM27" s="233"/>
      <c r="HN27" s="234"/>
      <c r="HO27" s="210"/>
      <c r="HP27" s="210"/>
      <c r="HS27" s="221"/>
      <c r="HT27" s="231"/>
      <c r="HU27" s="232"/>
      <c r="HV27" s="233"/>
      <c r="HW27" s="234"/>
      <c r="HX27" s="210"/>
      <c r="HY27" s="210"/>
      <c r="IB27" s="221"/>
      <c r="IC27" s="231"/>
      <c r="ID27" s="232"/>
      <c r="IE27" s="233"/>
      <c r="IF27" s="234"/>
      <c r="IG27" s="210"/>
      <c r="IH27" s="210"/>
      <c r="II27" s="62"/>
      <c r="IJ27" s="62"/>
      <c r="IK27" s="221"/>
      <c r="IL27" s="231"/>
      <c r="IM27" s="232"/>
      <c r="IN27" s="233"/>
      <c r="IO27" s="234"/>
      <c r="IP27" s="210"/>
      <c r="IQ27" s="210"/>
      <c r="IT27" s="221"/>
      <c r="IU27" s="231"/>
      <c r="IV27" s="232"/>
      <c r="IW27" s="233"/>
      <c r="IX27" s="234"/>
      <c r="IY27" s="210"/>
      <c r="IZ27" s="210"/>
      <c r="JC27" s="221"/>
      <c r="JD27" s="231"/>
      <c r="JE27" s="232"/>
      <c r="JF27" s="233"/>
      <c r="JG27" s="234"/>
      <c r="JH27" s="210"/>
      <c r="JI27" s="210"/>
      <c r="JL27" s="221"/>
      <c r="JM27" s="231"/>
      <c r="JN27" s="232"/>
      <c r="JO27" s="233"/>
      <c r="JP27" s="234"/>
      <c r="JQ27" s="210"/>
      <c r="JR27" s="210"/>
    </row>
    <row r="28" spans="2:278" ht="46.5" thickTop="1" thickBot="1">
      <c r="B28" s="213">
        <v>4.2</v>
      </c>
      <c r="C28" s="231" t="s">
        <v>204</v>
      </c>
      <c r="D28" s="232" t="s">
        <v>185</v>
      </c>
      <c r="E28" s="233">
        <v>323</v>
      </c>
      <c r="F28" s="234">
        <v>0</v>
      </c>
      <c r="G28" s="210">
        <f t="shared" si="0"/>
        <v>0</v>
      </c>
      <c r="H28" s="210"/>
      <c r="K28" s="213"/>
      <c r="L28" s="231"/>
      <c r="M28" s="232"/>
      <c r="N28" s="233"/>
      <c r="O28" s="234"/>
      <c r="P28" s="210"/>
      <c r="Q28" s="210"/>
      <c r="R28" s="102"/>
      <c r="S28" s="101"/>
      <c r="T28" s="213"/>
      <c r="U28" s="231"/>
      <c r="V28" s="232"/>
      <c r="W28" s="233"/>
      <c r="X28" s="234"/>
      <c r="Y28" s="210"/>
      <c r="Z28" s="210"/>
      <c r="AA28" s="101"/>
      <c r="AC28" s="213"/>
      <c r="AD28" s="231"/>
      <c r="AE28" s="232"/>
      <c r="AF28" s="233"/>
      <c r="AG28" s="234"/>
      <c r="AH28" s="210"/>
      <c r="AI28" s="210"/>
      <c r="AL28" s="213"/>
      <c r="AM28" s="231"/>
      <c r="AN28" s="232"/>
      <c r="AO28" s="233"/>
      <c r="AP28" s="234"/>
      <c r="AQ28" s="210"/>
      <c r="AR28" s="210"/>
      <c r="AU28" s="213"/>
      <c r="AV28" s="231"/>
      <c r="AW28" s="232"/>
      <c r="AX28" s="233"/>
      <c r="AY28" s="234"/>
      <c r="AZ28" s="210"/>
      <c r="BA28" s="210"/>
      <c r="BD28" s="213"/>
      <c r="BE28" s="231"/>
      <c r="BF28" s="232"/>
      <c r="BG28" s="233"/>
      <c r="BH28" s="234"/>
      <c r="BI28" s="210"/>
      <c r="BJ28" s="210"/>
      <c r="BM28" s="213"/>
      <c r="BN28" s="231"/>
      <c r="BO28" s="232"/>
      <c r="BP28" s="233"/>
      <c r="BQ28" s="234"/>
      <c r="BR28" s="210"/>
      <c r="BS28" s="210"/>
      <c r="BV28" s="213"/>
      <c r="BW28" s="231"/>
      <c r="BX28" s="232"/>
      <c r="BY28" s="233"/>
      <c r="BZ28" s="234"/>
      <c r="CA28" s="210"/>
      <c r="CB28" s="210"/>
      <c r="CE28" s="213"/>
      <c r="CF28" s="231"/>
      <c r="CG28" s="232"/>
      <c r="CH28" s="233"/>
      <c r="CI28" s="234"/>
      <c r="CJ28" s="210"/>
      <c r="CK28" s="210"/>
      <c r="CN28" s="213"/>
      <c r="CO28" s="231"/>
      <c r="CP28" s="232"/>
      <c r="CQ28" s="233"/>
      <c r="CR28" s="234"/>
      <c r="CS28" s="210"/>
      <c r="CT28" s="210"/>
      <c r="CW28" s="213"/>
      <c r="CX28" s="231"/>
      <c r="CY28" s="232"/>
      <c r="CZ28" s="233"/>
      <c r="DA28" s="234"/>
      <c r="DB28" s="210"/>
      <c r="DC28" s="210"/>
      <c r="DF28" s="213"/>
      <c r="DG28" s="231"/>
      <c r="DH28" s="232"/>
      <c r="DI28" s="233"/>
      <c r="DJ28" s="234"/>
      <c r="DK28" s="210"/>
      <c r="DL28" s="210"/>
      <c r="DO28" s="213"/>
      <c r="DP28" s="231"/>
      <c r="DQ28" s="232"/>
      <c r="DR28" s="233"/>
      <c r="DS28" s="234"/>
      <c r="DT28" s="210"/>
      <c r="DU28" s="210"/>
      <c r="DX28" s="213"/>
      <c r="DY28" s="231"/>
      <c r="DZ28" s="232"/>
      <c r="EA28" s="233"/>
      <c r="EB28" s="234"/>
      <c r="EC28" s="210"/>
      <c r="ED28" s="210"/>
      <c r="EG28" s="213"/>
      <c r="EH28" s="231"/>
      <c r="EI28" s="232"/>
      <c r="EJ28" s="233"/>
      <c r="EK28" s="234"/>
      <c r="EL28" s="210"/>
      <c r="EM28" s="210"/>
      <c r="EP28" s="213"/>
      <c r="EQ28" s="231"/>
      <c r="ER28" s="232"/>
      <c r="ES28" s="233"/>
      <c r="ET28" s="234"/>
      <c r="EU28" s="210"/>
      <c r="EV28" s="210"/>
      <c r="EY28" s="213"/>
      <c r="EZ28" s="231"/>
      <c r="FA28" s="232"/>
      <c r="FB28" s="233"/>
      <c r="FC28" s="234"/>
      <c r="FD28" s="210"/>
      <c r="FE28" s="210"/>
      <c r="FH28" s="213"/>
      <c r="FI28" s="231"/>
      <c r="FJ28" s="232"/>
      <c r="FK28" s="233"/>
      <c r="FL28" s="234"/>
      <c r="FM28" s="210"/>
      <c r="FN28" s="210"/>
      <c r="FO28" s="62"/>
      <c r="FP28" s="62"/>
      <c r="FQ28" s="213"/>
      <c r="FR28" s="231"/>
      <c r="FS28" s="232"/>
      <c r="FT28" s="233"/>
      <c r="FU28" s="234"/>
      <c r="FV28" s="210"/>
      <c r="FW28" s="210"/>
      <c r="FZ28" s="213"/>
      <c r="GA28" s="231"/>
      <c r="GB28" s="232"/>
      <c r="GC28" s="233"/>
      <c r="GD28" s="234"/>
      <c r="GE28" s="210"/>
      <c r="GF28" s="210"/>
      <c r="GI28" s="213"/>
      <c r="GJ28" s="231"/>
      <c r="GK28" s="232"/>
      <c r="GL28" s="233"/>
      <c r="GM28" s="234"/>
      <c r="GN28" s="210"/>
      <c r="GO28" s="210"/>
      <c r="GR28" s="213"/>
      <c r="GS28" s="231"/>
      <c r="GT28" s="232"/>
      <c r="GU28" s="233"/>
      <c r="GV28" s="234"/>
      <c r="GW28" s="210"/>
      <c r="GX28" s="210"/>
      <c r="GY28" s="62"/>
      <c r="GZ28" s="62"/>
      <c r="HA28" s="213"/>
      <c r="HB28" s="231"/>
      <c r="HC28" s="232"/>
      <c r="HD28" s="233"/>
      <c r="HE28" s="234"/>
      <c r="HF28" s="210"/>
      <c r="HG28" s="210"/>
      <c r="HJ28" s="213"/>
      <c r="HK28" s="231"/>
      <c r="HL28" s="232"/>
      <c r="HM28" s="233"/>
      <c r="HN28" s="234"/>
      <c r="HO28" s="210"/>
      <c r="HP28" s="210"/>
      <c r="HS28" s="213"/>
      <c r="HT28" s="231"/>
      <c r="HU28" s="232"/>
      <c r="HV28" s="233"/>
      <c r="HW28" s="234"/>
      <c r="HX28" s="210"/>
      <c r="HY28" s="210"/>
      <c r="IB28" s="213"/>
      <c r="IC28" s="231"/>
      <c r="ID28" s="232"/>
      <c r="IE28" s="233"/>
      <c r="IF28" s="234"/>
      <c r="IG28" s="210"/>
      <c r="IH28" s="210"/>
      <c r="II28" s="62"/>
      <c r="IJ28" s="62"/>
      <c r="IK28" s="213"/>
      <c r="IL28" s="231"/>
      <c r="IM28" s="232"/>
      <c r="IN28" s="233"/>
      <c r="IO28" s="234"/>
      <c r="IP28" s="210"/>
      <c r="IQ28" s="210"/>
      <c r="IT28" s="213"/>
      <c r="IU28" s="231"/>
      <c r="IV28" s="232"/>
      <c r="IW28" s="233"/>
      <c r="IX28" s="234"/>
      <c r="IY28" s="210"/>
      <c r="IZ28" s="210"/>
      <c r="JC28" s="213"/>
      <c r="JD28" s="231"/>
      <c r="JE28" s="232"/>
      <c r="JF28" s="233"/>
      <c r="JG28" s="234"/>
      <c r="JH28" s="210"/>
      <c r="JI28" s="210"/>
      <c r="JL28" s="213"/>
      <c r="JM28" s="231"/>
      <c r="JN28" s="232"/>
      <c r="JO28" s="233"/>
      <c r="JP28" s="234"/>
      <c r="JQ28" s="210"/>
      <c r="JR28" s="210"/>
    </row>
    <row r="29" spans="2:278" ht="16.5" thickTop="1" thickBot="1">
      <c r="B29" s="199" t="s">
        <v>205</v>
      </c>
      <c r="C29" s="227" t="s">
        <v>206</v>
      </c>
      <c r="D29" s="570"/>
      <c r="E29" s="571"/>
      <c r="F29" s="571"/>
      <c r="G29" s="572"/>
      <c r="H29" s="158"/>
      <c r="K29" s="199"/>
      <c r="L29" s="227"/>
      <c r="M29" s="570"/>
      <c r="N29" s="571"/>
      <c r="O29" s="571"/>
      <c r="P29" s="572"/>
      <c r="Q29" s="158"/>
      <c r="R29" s="102"/>
      <c r="S29" s="101"/>
      <c r="T29" s="199"/>
      <c r="U29" s="227"/>
      <c r="V29" s="570"/>
      <c r="W29" s="571"/>
      <c r="X29" s="571"/>
      <c r="Y29" s="572"/>
      <c r="Z29" s="158"/>
      <c r="AA29" s="101"/>
      <c r="AC29" s="199"/>
      <c r="AD29" s="227"/>
      <c r="AE29" s="570"/>
      <c r="AF29" s="571"/>
      <c r="AG29" s="571"/>
      <c r="AH29" s="572"/>
      <c r="AI29" s="158"/>
      <c r="AL29" s="199"/>
      <c r="AM29" s="227"/>
      <c r="AN29" s="570"/>
      <c r="AO29" s="571"/>
      <c r="AP29" s="571"/>
      <c r="AQ29" s="572"/>
      <c r="AR29" s="158"/>
      <c r="AU29" s="199"/>
      <c r="AV29" s="227"/>
      <c r="AW29" s="570"/>
      <c r="AX29" s="571"/>
      <c r="AY29" s="571"/>
      <c r="AZ29" s="572"/>
      <c r="BA29" s="158"/>
      <c r="BD29" s="199"/>
      <c r="BE29" s="227"/>
      <c r="BF29" s="570"/>
      <c r="BG29" s="571"/>
      <c r="BH29" s="571"/>
      <c r="BI29" s="572"/>
      <c r="BJ29" s="158"/>
      <c r="BM29" s="199"/>
      <c r="BN29" s="227"/>
      <c r="BO29" s="570"/>
      <c r="BP29" s="571"/>
      <c r="BQ29" s="571"/>
      <c r="BR29" s="572"/>
      <c r="BS29" s="158"/>
      <c r="BV29" s="199"/>
      <c r="BW29" s="227"/>
      <c r="BX29" s="570"/>
      <c r="BY29" s="571"/>
      <c r="BZ29" s="571"/>
      <c r="CA29" s="572"/>
      <c r="CB29" s="158"/>
      <c r="CE29" s="199"/>
      <c r="CF29" s="227"/>
      <c r="CG29" s="570"/>
      <c r="CH29" s="571"/>
      <c r="CI29" s="571"/>
      <c r="CJ29" s="572"/>
      <c r="CK29" s="158"/>
      <c r="CN29" s="199"/>
      <c r="CO29" s="227"/>
      <c r="CP29" s="570"/>
      <c r="CQ29" s="571"/>
      <c r="CR29" s="571"/>
      <c r="CS29" s="572"/>
      <c r="CT29" s="158"/>
      <c r="CW29" s="199"/>
      <c r="CX29" s="227"/>
      <c r="CY29" s="570"/>
      <c r="CZ29" s="571"/>
      <c r="DA29" s="571"/>
      <c r="DB29" s="572"/>
      <c r="DC29" s="158"/>
      <c r="DF29" s="199"/>
      <c r="DG29" s="227"/>
      <c r="DH29" s="570"/>
      <c r="DI29" s="571"/>
      <c r="DJ29" s="571"/>
      <c r="DK29" s="572"/>
      <c r="DL29" s="158"/>
      <c r="DO29" s="199"/>
      <c r="DP29" s="227"/>
      <c r="DQ29" s="570"/>
      <c r="DR29" s="571"/>
      <c r="DS29" s="571"/>
      <c r="DT29" s="572"/>
      <c r="DU29" s="158"/>
      <c r="DX29" s="199"/>
      <c r="DY29" s="227"/>
      <c r="DZ29" s="570"/>
      <c r="EA29" s="571"/>
      <c r="EB29" s="571"/>
      <c r="EC29" s="572"/>
      <c r="ED29" s="158"/>
      <c r="EG29" s="199"/>
      <c r="EH29" s="227"/>
      <c r="EI29" s="570"/>
      <c r="EJ29" s="571"/>
      <c r="EK29" s="571"/>
      <c r="EL29" s="572"/>
      <c r="EM29" s="158"/>
      <c r="EP29" s="199"/>
      <c r="EQ29" s="227"/>
      <c r="ER29" s="570"/>
      <c r="ES29" s="571"/>
      <c r="ET29" s="571"/>
      <c r="EU29" s="572"/>
      <c r="EV29" s="158"/>
      <c r="EY29" s="199"/>
      <c r="EZ29" s="227"/>
      <c r="FA29" s="570"/>
      <c r="FB29" s="571"/>
      <c r="FC29" s="571"/>
      <c r="FD29" s="572"/>
      <c r="FE29" s="158"/>
      <c r="FH29" s="199"/>
      <c r="FI29" s="227"/>
      <c r="FJ29" s="570"/>
      <c r="FK29" s="571"/>
      <c r="FL29" s="571"/>
      <c r="FM29" s="572"/>
      <c r="FN29" s="158"/>
      <c r="FO29" s="62"/>
      <c r="FP29" s="62"/>
      <c r="FQ29" s="199"/>
      <c r="FR29" s="227"/>
      <c r="FS29" s="570"/>
      <c r="FT29" s="571"/>
      <c r="FU29" s="571"/>
      <c r="FV29" s="572"/>
      <c r="FW29" s="158"/>
      <c r="FZ29" s="199"/>
      <c r="GA29" s="227"/>
      <c r="GB29" s="570"/>
      <c r="GC29" s="571"/>
      <c r="GD29" s="571"/>
      <c r="GE29" s="572"/>
      <c r="GF29" s="158"/>
      <c r="GI29" s="199"/>
      <c r="GJ29" s="227"/>
      <c r="GK29" s="570"/>
      <c r="GL29" s="571"/>
      <c r="GM29" s="571"/>
      <c r="GN29" s="572"/>
      <c r="GO29" s="158"/>
      <c r="GR29" s="199"/>
      <c r="GS29" s="227"/>
      <c r="GT29" s="570"/>
      <c r="GU29" s="571"/>
      <c r="GV29" s="571"/>
      <c r="GW29" s="572"/>
      <c r="GX29" s="158"/>
      <c r="GY29" s="62"/>
      <c r="GZ29" s="62"/>
      <c r="HA29" s="199"/>
      <c r="HB29" s="227"/>
      <c r="HC29" s="570"/>
      <c r="HD29" s="571"/>
      <c r="HE29" s="571"/>
      <c r="HF29" s="572"/>
      <c r="HG29" s="158"/>
      <c r="HJ29" s="199"/>
      <c r="HK29" s="227"/>
      <c r="HL29" s="570"/>
      <c r="HM29" s="571"/>
      <c r="HN29" s="571"/>
      <c r="HO29" s="572"/>
      <c r="HP29" s="158"/>
      <c r="HS29" s="199"/>
      <c r="HT29" s="227"/>
      <c r="HU29" s="570"/>
      <c r="HV29" s="571"/>
      <c r="HW29" s="571"/>
      <c r="HX29" s="572"/>
      <c r="HY29" s="158"/>
      <c r="IB29" s="199"/>
      <c r="IC29" s="227"/>
      <c r="ID29" s="570"/>
      <c r="IE29" s="571"/>
      <c r="IF29" s="571"/>
      <c r="IG29" s="572"/>
      <c r="IH29" s="158"/>
      <c r="II29" s="62"/>
      <c r="IJ29" s="62"/>
      <c r="IK29" s="199"/>
      <c r="IL29" s="227"/>
      <c r="IM29" s="570"/>
      <c r="IN29" s="571"/>
      <c r="IO29" s="571"/>
      <c r="IP29" s="572"/>
      <c r="IQ29" s="158"/>
      <c r="IT29" s="199"/>
      <c r="IU29" s="227"/>
      <c r="IV29" s="570"/>
      <c r="IW29" s="571"/>
      <c r="IX29" s="571"/>
      <c r="IY29" s="572"/>
      <c r="IZ29" s="158"/>
      <c r="JC29" s="199"/>
      <c r="JD29" s="227"/>
      <c r="JE29" s="570"/>
      <c r="JF29" s="571"/>
      <c r="JG29" s="571"/>
      <c r="JH29" s="572"/>
      <c r="JI29" s="158"/>
      <c r="JL29" s="199"/>
      <c r="JM29" s="227"/>
      <c r="JN29" s="570"/>
      <c r="JO29" s="571"/>
      <c r="JP29" s="571"/>
      <c r="JQ29" s="572"/>
      <c r="JR29" s="158"/>
    </row>
    <row r="30" spans="2:278" ht="46.5" thickTop="1" thickBot="1">
      <c r="B30" s="221">
        <v>5.0999999999999996</v>
      </c>
      <c r="C30" s="231" t="s">
        <v>207</v>
      </c>
      <c r="D30" s="232" t="s">
        <v>185</v>
      </c>
      <c r="E30" s="233">
        <v>432</v>
      </c>
      <c r="F30" s="235">
        <v>0</v>
      </c>
      <c r="G30" s="210">
        <f t="shared" si="0"/>
        <v>0</v>
      </c>
      <c r="H30" s="210"/>
      <c r="K30" s="221"/>
      <c r="L30" s="231"/>
      <c r="M30" s="232"/>
      <c r="N30" s="233"/>
      <c r="O30" s="235"/>
      <c r="P30" s="210"/>
      <c r="Q30" s="210"/>
      <c r="R30" s="102"/>
      <c r="S30" s="101"/>
      <c r="T30" s="221"/>
      <c r="U30" s="231"/>
      <c r="V30" s="232"/>
      <c r="W30" s="233"/>
      <c r="X30" s="235"/>
      <c r="Y30" s="210"/>
      <c r="Z30" s="210"/>
      <c r="AA30" s="101"/>
      <c r="AC30" s="221"/>
      <c r="AD30" s="231"/>
      <c r="AE30" s="232"/>
      <c r="AF30" s="233"/>
      <c r="AG30" s="235"/>
      <c r="AH30" s="210"/>
      <c r="AI30" s="210"/>
      <c r="AL30" s="221"/>
      <c r="AM30" s="231"/>
      <c r="AN30" s="232"/>
      <c r="AO30" s="233"/>
      <c r="AP30" s="235"/>
      <c r="AQ30" s="210"/>
      <c r="AR30" s="210"/>
      <c r="AU30" s="221"/>
      <c r="AV30" s="231"/>
      <c r="AW30" s="232"/>
      <c r="AX30" s="233"/>
      <c r="AY30" s="235"/>
      <c r="AZ30" s="210"/>
      <c r="BA30" s="210"/>
      <c r="BD30" s="221"/>
      <c r="BE30" s="231"/>
      <c r="BF30" s="232"/>
      <c r="BG30" s="233"/>
      <c r="BH30" s="235"/>
      <c r="BI30" s="210"/>
      <c r="BJ30" s="210"/>
      <c r="BM30" s="221"/>
      <c r="BN30" s="231"/>
      <c r="BO30" s="232"/>
      <c r="BP30" s="233"/>
      <c r="BQ30" s="235"/>
      <c r="BR30" s="210"/>
      <c r="BS30" s="210"/>
      <c r="BV30" s="221"/>
      <c r="BW30" s="231"/>
      <c r="BX30" s="232"/>
      <c r="BY30" s="233"/>
      <c r="BZ30" s="235"/>
      <c r="CA30" s="210"/>
      <c r="CB30" s="210"/>
      <c r="CE30" s="221"/>
      <c r="CF30" s="231"/>
      <c r="CG30" s="232"/>
      <c r="CH30" s="233"/>
      <c r="CI30" s="235"/>
      <c r="CJ30" s="210"/>
      <c r="CK30" s="210"/>
      <c r="CN30" s="221"/>
      <c r="CO30" s="231"/>
      <c r="CP30" s="232"/>
      <c r="CQ30" s="233"/>
      <c r="CR30" s="235"/>
      <c r="CS30" s="210"/>
      <c r="CT30" s="210"/>
      <c r="CW30" s="221"/>
      <c r="CX30" s="231"/>
      <c r="CY30" s="232"/>
      <c r="CZ30" s="233"/>
      <c r="DA30" s="235"/>
      <c r="DB30" s="210"/>
      <c r="DC30" s="210"/>
      <c r="DF30" s="221"/>
      <c r="DG30" s="231"/>
      <c r="DH30" s="232"/>
      <c r="DI30" s="233"/>
      <c r="DJ30" s="235"/>
      <c r="DK30" s="210"/>
      <c r="DL30" s="210"/>
      <c r="DO30" s="221"/>
      <c r="DP30" s="231"/>
      <c r="DQ30" s="232"/>
      <c r="DR30" s="233"/>
      <c r="DS30" s="235"/>
      <c r="DT30" s="210"/>
      <c r="DU30" s="210"/>
      <c r="DX30" s="221"/>
      <c r="DY30" s="231"/>
      <c r="DZ30" s="232"/>
      <c r="EA30" s="233"/>
      <c r="EB30" s="235"/>
      <c r="EC30" s="210"/>
      <c r="ED30" s="210"/>
      <c r="EG30" s="221"/>
      <c r="EH30" s="231"/>
      <c r="EI30" s="232"/>
      <c r="EJ30" s="233"/>
      <c r="EK30" s="235"/>
      <c r="EL30" s="210"/>
      <c r="EM30" s="210"/>
      <c r="EP30" s="221"/>
      <c r="EQ30" s="231"/>
      <c r="ER30" s="232"/>
      <c r="ES30" s="233"/>
      <c r="ET30" s="235"/>
      <c r="EU30" s="210"/>
      <c r="EV30" s="210"/>
      <c r="EY30" s="221"/>
      <c r="EZ30" s="231"/>
      <c r="FA30" s="232"/>
      <c r="FB30" s="233"/>
      <c r="FC30" s="235"/>
      <c r="FD30" s="210"/>
      <c r="FE30" s="210"/>
      <c r="FH30" s="221"/>
      <c r="FI30" s="231"/>
      <c r="FJ30" s="232"/>
      <c r="FK30" s="233"/>
      <c r="FL30" s="235"/>
      <c r="FM30" s="210"/>
      <c r="FN30" s="210"/>
      <c r="FO30" s="62"/>
      <c r="FP30" s="62"/>
      <c r="FQ30" s="221"/>
      <c r="FR30" s="231"/>
      <c r="FS30" s="232"/>
      <c r="FT30" s="233"/>
      <c r="FU30" s="235"/>
      <c r="FV30" s="210"/>
      <c r="FW30" s="210"/>
      <c r="FZ30" s="221"/>
      <c r="GA30" s="231"/>
      <c r="GB30" s="232"/>
      <c r="GC30" s="233"/>
      <c r="GD30" s="235"/>
      <c r="GE30" s="210"/>
      <c r="GF30" s="210"/>
      <c r="GI30" s="221"/>
      <c r="GJ30" s="231"/>
      <c r="GK30" s="232"/>
      <c r="GL30" s="233"/>
      <c r="GM30" s="235"/>
      <c r="GN30" s="210"/>
      <c r="GO30" s="210"/>
      <c r="GR30" s="221"/>
      <c r="GS30" s="231"/>
      <c r="GT30" s="232"/>
      <c r="GU30" s="233"/>
      <c r="GV30" s="235"/>
      <c r="GW30" s="210"/>
      <c r="GX30" s="210"/>
      <c r="GY30" s="62"/>
      <c r="GZ30" s="62"/>
      <c r="HA30" s="221"/>
      <c r="HB30" s="231"/>
      <c r="HC30" s="232"/>
      <c r="HD30" s="233"/>
      <c r="HE30" s="235"/>
      <c r="HF30" s="210"/>
      <c r="HG30" s="210"/>
      <c r="HJ30" s="221"/>
      <c r="HK30" s="231"/>
      <c r="HL30" s="232"/>
      <c r="HM30" s="233"/>
      <c r="HN30" s="235"/>
      <c r="HO30" s="210"/>
      <c r="HP30" s="210"/>
      <c r="HS30" s="221"/>
      <c r="HT30" s="231"/>
      <c r="HU30" s="232"/>
      <c r="HV30" s="233"/>
      <c r="HW30" s="235"/>
      <c r="HX30" s="210"/>
      <c r="HY30" s="210"/>
      <c r="IB30" s="221"/>
      <c r="IC30" s="231"/>
      <c r="ID30" s="232"/>
      <c r="IE30" s="233"/>
      <c r="IF30" s="235"/>
      <c r="IG30" s="210"/>
      <c r="IH30" s="210"/>
      <c r="II30" s="62"/>
      <c r="IJ30" s="62"/>
      <c r="IK30" s="221"/>
      <c r="IL30" s="231"/>
      <c r="IM30" s="232"/>
      <c r="IN30" s="233"/>
      <c r="IO30" s="235"/>
      <c r="IP30" s="210"/>
      <c r="IQ30" s="210"/>
      <c r="IT30" s="221"/>
      <c r="IU30" s="231"/>
      <c r="IV30" s="232"/>
      <c r="IW30" s="233"/>
      <c r="IX30" s="235"/>
      <c r="IY30" s="210"/>
      <c r="IZ30" s="210"/>
      <c r="JC30" s="221"/>
      <c r="JD30" s="231"/>
      <c r="JE30" s="232"/>
      <c r="JF30" s="233"/>
      <c r="JG30" s="235"/>
      <c r="JH30" s="210"/>
      <c r="JI30" s="210"/>
      <c r="JL30" s="221"/>
      <c r="JM30" s="231"/>
      <c r="JN30" s="232"/>
      <c r="JO30" s="233"/>
      <c r="JP30" s="235"/>
      <c r="JQ30" s="210"/>
      <c r="JR30" s="210"/>
    </row>
    <row r="31" spans="2:278" ht="17.25" thickTop="1" thickBot="1">
      <c r="B31" s="236"/>
      <c r="C31" s="237" t="s">
        <v>144</v>
      </c>
      <c r="D31" s="238"/>
      <c r="E31" s="239"/>
      <c r="F31" s="240"/>
      <c r="G31" s="241">
        <f>G13+G14+G15+G19+G20+G22+G23+G24+G25+G27+G28+G30+G16+G17</f>
        <v>0</v>
      </c>
      <c r="H31" s="241"/>
      <c r="K31" s="236"/>
      <c r="L31" s="237"/>
      <c r="M31" s="238"/>
      <c r="N31" s="239"/>
      <c r="O31" s="240"/>
      <c r="P31" s="241"/>
      <c r="Q31" s="241"/>
      <c r="R31" s="102"/>
      <c r="S31" s="101"/>
      <c r="T31" s="236"/>
      <c r="U31" s="237"/>
      <c r="V31" s="238"/>
      <c r="W31" s="239"/>
      <c r="X31" s="240"/>
      <c r="Y31" s="241"/>
      <c r="Z31" s="241"/>
      <c r="AA31" s="101"/>
      <c r="AC31" s="236"/>
      <c r="AD31" s="237"/>
      <c r="AE31" s="238"/>
      <c r="AF31" s="239"/>
      <c r="AG31" s="240"/>
      <c r="AH31" s="241"/>
      <c r="AI31" s="241"/>
      <c r="AL31" s="236"/>
      <c r="AM31" s="237"/>
      <c r="AN31" s="238"/>
      <c r="AO31" s="239"/>
      <c r="AP31" s="240"/>
      <c r="AQ31" s="241"/>
      <c r="AR31" s="241"/>
      <c r="AU31" s="236"/>
      <c r="AV31" s="237"/>
      <c r="AW31" s="238"/>
      <c r="AX31" s="239"/>
      <c r="AY31" s="240"/>
      <c r="AZ31" s="241"/>
      <c r="BA31" s="241"/>
      <c r="BD31" s="236"/>
      <c r="BE31" s="237"/>
      <c r="BF31" s="238"/>
      <c r="BG31" s="239"/>
      <c r="BH31" s="240"/>
      <c r="BI31" s="241"/>
      <c r="BJ31" s="241"/>
      <c r="BM31" s="236"/>
      <c r="BN31" s="237"/>
      <c r="BO31" s="238"/>
      <c r="BP31" s="239"/>
      <c r="BQ31" s="240"/>
      <c r="BR31" s="241"/>
      <c r="BS31" s="241"/>
      <c r="BV31" s="236"/>
      <c r="BW31" s="237"/>
      <c r="BX31" s="238"/>
      <c r="BY31" s="239"/>
      <c r="BZ31" s="240"/>
      <c r="CA31" s="241"/>
      <c r="CB31" s="241"/>
      <c r="CE31" s="236"/>
      <c r="CF31" s="237"/>
      <c r="CG31" s="238"/>
      <c r="CH31" s="239"/>
      <c r="CI31" s="240"/>
      <c r="CJ31" s="241"/>
      <c r="CK31" s="241"/>
      <c r="CN31" s="236"/>
      <c r="CO31" s="237"/>
      <c r="CP31" s="238"/>
      <c r="CQ31" s="239"/>
      <c r="CR31" s="240"/>
      <c r="CS31" s="241"/>
      <c r="CT31" s="241"/>
      <c r="CW31" s="236"/>
      <c r="CX31" s="237"/>
      <c r="CY31" s="238"/>
      <c r="CZ31" s="239"/>
      <c r="DA31" s="240"/>
      <c r="DB31" s="241"/>
      <c r="DC31" s="241"/>
      <c r="DF31" s="236"/>
      <c r="DG31" s="237"/>
      <c r="DH31" s="238"/>
      <c r="DI31" s="239"/>
      <c r="DJ31" s="240"/>
      <c r="DK31" s="241"/>
      <c r="DL31" s="241"/>
      <c r="DO31" s="236"/>
      <c r="DP31" s="237"/>
      <c r="DQ31" s="238"/>
      <c r="DR31" s="239"/>
      <c r="DS31" s="240"/>
      <c r="DT31" s="241"/>
      <c r="DU31" s="241"/>
      <c r="DX31" s="236"/>
      <c r="DY31" s="237"/>
      <c r="DZ31" s="238"/>
      <c r="EA31" s="239"/>
      <c r="EB31" s="240"/>
      <c r="EC31" s="241"/>
      <c r="ED31" s="241"/>
      <c r="EG31" s="236"/>
      <c r="EH31" s="237"/>
      <c r="EI31" s="238"/>
      <c r="EJ31" s="239"/>
      <c r="EK31" s="240"/>
      <c r="EL31" s="241"/>
      <c r="EM31" s="241"/>
      <c r="EP31" s="236"/>
      <c r="EQ31" s="237"/>
      <c r="ER31" s="238"/>
      <c r="ES31" s="239"/>
      <c r="ET31" s="240"/>
      <c r="EU31" s="241"/>
      <c r="EV31" s="241"/>
      <c r="EY31" s="236"/>
      <c r="EZ31" s="237"/>
      <c r="FA31" s="238"/>
      <c r="FB31" s="239"/>
      <c r="FC31" s="240"/>
      <c r="FD31" s="241"/>
      <c r="FE31" s="241"/>
      <c r="FH31" s="236"/>
      <c r="FI31" s="237"/>
      <c r="FJ31" s="238"/>
      <c r="FK31" s="239"/>
      <c r="FL31" s="240"/>
      <c r="FM31" s="241"/>
      <c r="FN31" s="241"/>
      <c r="FO31" s="62"/>
      <c r="FP31" s="62"/>
      <c r="FQ31" s="236"/>
      <c r="FR31" s="237"/>
      <c r="FS31" s="238"/>
      <c r="FT31" s="239"/>
      <c r="FU31" s="240"/>
      <c r="FV31" s="241"/>
      <c r="FW31" s="241"/>
      <c r="FZ31" s="236"/>
      <c r="GA31" s="237"/>
      <c r="GB31" s="238"/>
      <c r="GC31" s="239"/>
      <c r="GD31" s="240"/>
      <c r="GE31" s="241"/>
      <c r="GF31" s="241"/>
      <c r="GI31" s="236"/>
      <c r="GJ31" s="237"/>
      <c r="GK31" s="238"/>
      <c r="GL31" s="239"/>
      <c r="GM31" s="240"/>
      <c r="GN31" s="241"/>
      <c r="GO31" s="241"/>
      <c r="GR31" s="236"/>
      <c r="GS31" s="237"/>
      <c r="GT31" s="238"/>
      <c r="GU31" s="239"/>
      <c r="GV31" s="240"/>
      <c r="GW31" s="241"/>
      <c r="GX31" s="241"/>
      <c r="GY31" s="62"/>
      <c r="GZ31" s="62"/>
      <c r="HA31" s="236"/>
      <c r="HB31" s="237"/>
      <c r="HC31" s="238"/>
      <c r="HD31" s="239"/>
      <c r="HE31" s="240"/>
      <c r="HF31" s="241"/>
      <c r="HG31" s="241"/>
      <c r="HJ31" s="236"/>
      <c r="HK31" s="237"/>
      <c r="HL31" s="238"/>
      <c r="HM31" s="239"/>
      <c r="HN31" s="240"/>
      <c r="HO31" s="241"/>
      <c r="HP31" s="241"/>
      <c r="HS31" s="236"/>
      <c r="HT31" s="237"/>
      <c r="HU31" s="238"/>
      <c r="HV31" s="239"/>
      <c r="HW31" s="240"/>
      <c r="HX31" s="241"/>
      <c r="HY31" s="241"/>
      <c r="IB31" s="236"/>
      <c r="IC31" s="237"/>
      <c r="ID31" s="238"/>
      <c r="IE31" s="239"/>
      <c r="IF31" s="240"/>
      <c r="IG31" s="241"/>
      <c r="IH31" s="241"/>
      <c r="II31" s="62"/>
      <c r="IJ31" s="62"/>
      <c r="IK31" s="236"/>
      <c r="IL31" s="237"/>
      <c r="IM31" s="238"/>
      <c r="IN31" s="239"/>
      <c r="IO31" s="240"/>
      <c r="IP31" s="241"/>
      <c r="IQ31" s="241"/>
      <c r="IT31" s="236"/>
      <c r="IU31" s="237"/>
      <c r="IV31" s="238"/>
      <c r="IW31" s="239"/>
      <c r="IX31" s="240"/>
      <c r="IY31" s="241"/>
      <c r="IZ31" s="241"/>
      <c r="JC31" s="236"/>
      <c r="JD31" s="237"/>
      <c r="JE31" s="238"/>
      <c r="JF31" s="239"/>
      <c r="JG31" s="240"/>
      <c r="JH31" s="241"/>
      <c r="JI31" s="241"/>
      <c r="JL31" s="236"/>
      <c r="JM31" s="237"/>
      <c r="JN31" s="238"/>
      <c r="JO31" s="239"/>
      <c r="JP31" s="240"/>
      <c r="JQ31" s="241"/>
      <c r="JR31" s="241"/>
    </row>
    <row r="32" spans="2:278" ht="17.25" thickTop="1" thickBot="1">
      <c r="B32" s="242">
        <v>6</v>
      </c>
      <c r="C32" s="243" t="s">
        <v>208</v>
      </c>
      <c r="D32" s="244"/>
      <c r="E32" s="245"/>
      <c r="F32" s="246"/>
      <c r="G32" s="247"/>
      <c r="H32" s="247"/>
      <c r="K32" s="242"/>
      <c r="L32" s="243"/>
      <c r="M32" s="244"/>
      <c r="N32" s="245"/>
      <c r="O32" s="246"/>
      <c r="P32" s="247"/>
      <c r="Q32" s="247"/>
      <c r="R32" s="102"/>
      <c r="S32" s="101"/>
      <c r="T32" s="242"/>
      <c r="U32" s="243"/>
      <c r="V32" s="244"/>
      <c r="W32" s="245"/>
      <c r="X32" s="246"/>
      <c r="Y32" s="247"/>
      <c r="Z32" s="247"/>
      <c r="AA32" s="101"/>
      <c r="AC32" s="242"/>
      <c r="AD32" s="243"/>
      <c r="AE32" s="244"/>
      <c r="AF32" s="245"/>
      <c r="AG32" s="246"/>
      <c r="AH32" s="247"/>
      <c r="AI32" s="247"/>
      <c r="AL32" s="242"/>
      <c r="AM32" s="243"/>
      <c r="AN32" s="244"/>
      <c r="AO32" s="245"/>
      <c r="AP32" s="246"/>
      <c r="AQ32" s="247"/>
      <c r="AR32" s="247"/>
      <c r="AU32" s="242"/>
      <c r="AV32" s="243"/>
      <c r="AW32" s="244"/>
      <c r="AX32" s="245"/>
      <c r="AY32" s="246"/>
      <c r="AZ32" s="247"/>
      <c r="BA32" s="247"/>
      <c r="BD32" s="242"/>
      <c r="BE32" s="243"/>
      <c r="BF32" s="244"/>
      <c r="BG32" s="245"/>
      <c r="BH32" s="246"/>
      <c r="BI32" s="247"/>
      <c r="BJ32" s="247"/>
      <c r="BM32" s="242"/>
      <c r="BN32" s="243"/>
      <c r="BO32" s="244"/>
      <c r="BP32" s="245"/>
      <c r="BQ32" s="246"/>
      <c r="BR32" s="247"/>
      <c r="BS32" s="247"/>
      <c r="BV32" s="242"/>
      <c r="BW32" s="243"/>
      <c r="BX32" s="244"/>
      <c r="BY32" s="245"/>
      <c r="BZ32" s="246"/>
      <c r="CA32" s="247"/>
      <c r="CB32" s="247"/>
      <c r="CE32" s="242"/>
      <c r="CF32" s="243"/>
      <c r="CG32" s="244"/>
      <c r="CH32" s="245"/>
      <c r="CI32" s="246"/>
      <c r="CJ32" s="247"/>
      <c r="CK32" s="247"/>
      <c r="CN32" s="242"/>
      <c r="CO32" s="243"/>
      <c r="CP32" s="244"/>
      <c r="CQ32" s="245"/>
      <c r="CR32" s="246"/>
      <c r="CS32" s="247"/>
      <c r="CT32" s="247"/>
      <c r="CW32" s="242"/>
      <c r="CX32" s="243"/>
      <c r="CY32" s="244"/>
      <c r="CZ32" s="245"/>
      <c r="DA32" s="246"/>
      <c r="DB32" s="247"/>
      <c r="DC32" s="247"/>
      <c r="DF32" s="242"/>
      <c r="DG32" s="243"/>
      <c r="DH32" s="244"/>
      <c r="DI32" s="245"/>
      <c r="DJ32" s="246"/>
      <c r="DK32" s="247"/>
      <c r="DL32" s="247"/>
      <c r="DO32" s="242"/>
      <c r="DP32" s="243"/>
      <c r="DQ32" s="244"/>
      <c r="DR32" s="245"/>
      <c r="DS32" s="246"/>
      <c r="DT32" s="247"/>
      <c r="DU32" s="247"/>
      <c r="DX32" s="242"/>
      <c r="DY32" s="243"/>
      <c r="DZ32" s="244"/>
      <c r="EA32" s="245"/>
      <c r="EB32" s="246"/>
      <c r="EC32" s="247"/>
      <c r="ED32" s="247"/>
      <c r="EG32" s="242"/>
      <c r="EH32" s="243"/>
      <c r="EI32" s="244"/>
      <c r="EJ32" s="245"/>
      <c r="EK32" s="246"/>
      <c r="EL32" s="247"/>
      <c r="EM32" s="247"/>
      <c r="EP32" s="242"/>
      <c r="EQ32" s="243"/>
      <c r="ER32" s="244"/>
      <c r="ES32" s="245"/>
      <c r="ET32" s="246"/>
      <c r="EU32" s="247"/>
      <c r="EV32" s="247"/>
      <c r="EY32" s="242"/>
      <c r="EZ32" s="243"/>
      <c r="FA32" s="244"/>
      <c r="FB32" s="245"/>
      <c r="FC32" s="246"/>
      <c r="FD32" s="247"/>
      <c r="FE32" s="247"/>
      <c r="FH32" s="242"/>
      <c r="FI32" s="243"/>
      <c r="FJ32" s="244"/>
      <c r="FK32" s="245"/>
      <c r="FL32" s="246"/>
      <c r="FM32" s="247"/>
      <c r="FN32" s="247"/>
      <c r="FO32" s="62"/>
      <c r="FP32" s="62"/>
      <c r="FQ32" s="242"/>
      <c r="FR32" s="243"/>
      <c r="FS32" s="244"/>
      <c r="FT32" s="245"/>
      <c r="FU32" s="246"/>
      <c r="FV32" s="247"/>
      <c r="FW32" s="247"/>
      <c r="FZ32" s="242"/>
      <c r="GA32" s="243"/>
      <c r="GB32" s="244"/>
      <c r="GC32" s="245"/>
      <c r="GD32" s="246"/>
      <c r="GE32" s="247"/>
      <c r="GF32" s="247"/>
      <c r="GI32" s="242"/>
      <c r="GJ32" s="243"/>
      <c r="GK32" s="244"/>
      <c r="GL32" s="245"/>
      <c r="GM32" s="246"/>
      <c r="GN32" s="247"/>
      <c r="GO32" s="247"/>
      <c r="GR32" s="242"/>
      <c r="GS32" s="243"/>
      <c r="GT32" s="244"/>
      <c r="GU32" s="245"/>
      <c r="GV32" s="246"/>
      <c r="GW32" s="247"/>
      <c r="GX32" s="247"/>
      <c r="GY32" s="62"/>
      <c r="GZ32" s="62"/>
      <c r="HA32" s="242"/>
      <c r="HB32" s="243"/>
      <c r="HC32" s="244"/>
      <c r="HD32" s="245"/>
      <c r="HE32" s="246"/>
      <c r="HF32" s="247"/>
      <c r="HG32" s="247"/>
      <c r="HJ32" s="242"/>
      <c r="HK32" s="243"/>
      <c r="HL32" s="244"/>
      <c r="HM32" s="245"/>
      <c r="HN32" s="246"/>
      <c r="HO32" s="247"/>
      <c r="HP32" s="247"/>
      <c r="HS32" s="242"/>
      <c r="HT32" s="243"/>
      <c r="HU32" s="244"/>
      <c r="HV32" s="245"/>
      <c r="HW32" s="246"/>
      <c r="HX32" s="247"/>
      <c r="HY32" s="247"/>
      <c r="IB32" s="242"/>
      <c r="IC32" s="243"/>
      <c r="ID32" s="244"/>
      <c r="IE32" s="245"/>
      <c r="IF32" s="246"/>
      <c r="IG32" s="247"/>
      <c r="IH32" s="247"/>
      <c r="II32" s="62"/>
      <c r="IJ32" s="62"/>
      <c r="IK32" s="242"/>
      <c r="IL32" s="243"/>
      <c r="IM32" s="244"/>
      <c r="IN32" s="245"/>
      <c r="IO32" s="246"/>
      <c r="IP32" s="247"/>
      <c r="IQ32" s="247"/>
      <c r="IT32" s="242"/>
      <c r="IU32" s="243"/>
      <c r="IV32" s="244"/>
      <c r="IW32" s="245"/>
      <c r="IX32" s="246"/>
      <c r="IY32" s="247"/>
      <c r="IZ32" s="247"/>
      <c r="JC32" s="242"/>
      <c r="JD32" s="243"/>
      <c r="JE32" s="244"/>
      <c r="JF32" s="245"/>
      <c r="JG32" s="246"/>
      <c r="JH32" s="247"/>
      <c r="JI32" s="247"/>
      <c r="JL32" s="242"/>
      <c r="JM32" s="243"/>
      <c r="JN32" s="244"/>
      <c r="JO32" s="245"/>
      <c r="JP32" s="246"/>
      <c r="JQ32" s="247"/>
      <c r="JR32" s="247"/>
    </row>
    <row r="33" spans="2:278" ht="13.5" thickTop="1">
      <c r="B33" s="248"/>
      <c r="C33" s="249" t="s">
        <v>209</v>
      </c>
      <c r="D33" s="250"/>
      <c r="E33" s="251"/>
      <c r="F33" s="252"/>
      <c r="G33" s="252"/>
      <c r="H33" s="252"/>
      <c r="K33" s="248"/>
      <c r="L33" s="249"/>
      <c r="M33" s="250"/>
      <c r="N33" s="251"/>
      <c r="O33" s="252"/>
      <c r="P33" s="252"/>
      <c r="Q33" s="252"/>
      <c r="R33" s="102"/>
      <c r="S33" s="101"/>
      <c r="T33" s="248"/>
      <c r="U33" s="249"/>
      <c r="V33" s="250"/>
      <c r="W33" s="251"/>
      <c r="X33" s="252"/>
      <c r="Y33" s="252"/>
      <c r="Z33" s="252"/>
      <c r="AA33" s="101"/>
      <c r="AC33" s="248"/>
      <c r="AD33" s="249"/>
      <c r="AE33" s="250"/>
      <c r="AF33" s="251"/>
      <c r="AG33" s="252"/>
      <c r="AH33" s="252"/>
      <c r="AI33" s="252"/>
      <c r="AL33" s="248"/>
      <c r="AM33" s="249"/>
      <c r="AN33" s="250"/>
      <c r="AO33" s="251"/>
      <c r="AP33" s="252"/>
      <c r="AQ33" s="252"/>
      <c r="AR33" s="252"/>
      <c r="AU33" s="248"/>
      <c r="AV33" s="249"/>
      <c r="AW33" s="250"/>
      <c r="AX33" s="251"/>
      <c r="AY33" s="252"/>
      <c r="AZ33" s="252"/>
      <c r="BA33" s="252"/>
      <c r="BD33" s="248"/>
      <c r="BE33" s="249"/>
      <c r="BF33" s="250"/>
      <c r="BG33" s="251"/>
      <c r="BH33" s="252"/>
      <c r="BI33" s="252"/>
      <c r="BJ33" s="252"/>
      <c r="BM33" s="248"/>
      <c r="BN33" s="249"/>
      <c r="BO33" s="250"/>
      <c r="BP33" s="251"/>
      <c r="BQ33" s="252"/>
      <c r="BR33" s="252"/>
      <c r="BS33" s="252"/>
      <c r="BV33" s="248"/>
      <c r="BW33" s="249"/>
      <c r="BX33" s="250"/>
      <c r="BY33" s="251"/>
      <c r="BZ33" s="252"/>
      <c r="CA33" s="252"/>
      <c r="CB33" s="252"/>
      <c r="CE33" s="248"/>
      <c r="CF33" s="249"/>
      <c r="CG33" s="250"/>
      <c r="CH33" s="251"/>
      <c r="CI33" s="252"/>
      <c r="CJ33" s="252"/>
      <c r="CK33" s="252"/>
      <c r="CN33" s="248"/>
      <c r="CO33" s="249"/>
      <c r="CP33" s="250"/>
      <c r="CQ33" s="251"/>
      <c r="CR33" s="252"/>
      <c r="CS33" s="252"/>
      <c r="CT33" s="252"/>
      <c r="CW33" s="248"/>
      <c r="CX33" s="249"/>
      <c r="CY33" s="250"/>
      <c r="CZ33" s="251"/>
      <c r="DA33" s="252"/>
      <c r="DB33" s="252"/>
      <c r="DC33" s="252"/>
      <c r="DF33" s="248"/>
      <c r="DG33" s="249"/>
      <c r="DH33" s="250"/>
      <c r="DI33" s="251"/>
      <c r="DJ33" s="252"/>
      <c r="DK33" s="252"/>
      <c r="DL33" s="252"/>
      <c r="DO33" s="248"/>
      <c r="DP33" s="249"/>
      <c r="DQ33" s="250"/>
      <c r="DR33" s="251"/>
      <c r="DS33" s="252"/>
      <c r="DT33" s="252"/>
      <c r="DU33" s="252"/>
      <c r="DX33" s="248"/>
      <c r="DY33" s="249"/>
      <c r="DZ33" s="250"/>
      <c r="EA33" s="251"/>
      <c r="EB33" s="252"/>
      <c r="EC33" s="252"/>
      <c r="ED33" s="252"/>
      <c r="EG33" s="248"/>
      <c r="EH33" s="249"/>
      <c r="EI33" s="250"/>
      <c r="EJ33" s="251"/>
      <c r="EK33" s="252"/>
      <c r="EL33" s="252"/>
      <c r="EM33" s="252"/>
      <c r="EP33" s="248"/>
      <c r="EQ33" s="249"/>
      <c r="ER33" s="250"/>
      <c r="ES33" s="251"/>
      <c r="ET33" s="252"/>
      <c r="EU33" s="252"/>
      <c r="EV33" s="252"/>
      <c r="EY33" s="248"/>
      <c r="EZ33" s="249"/>
      <c r="FA33" s="250"/>
      <c r="FB33" s="251"/>
      <c r="FC33" s="252"/>
      <c r="FD33" s="252"/>
      <c r="FE33" s="252"/>
      <c r="FH33" s="248"/>
      <c r="FI33" s="249"/>
      <c r="FJ33" s="250"/>
      <c r="FK33" s="251"/>
      <c r="FL33" s="252"/>
      <c r="FM33" s="252"/>
      <c r="FN33" s="252"/>
      <c r="FO33" s="62"/>
      <c r="FP33" s="62"/>
      <c r="FQ33" s="248"/>
      <c r="FR33" s="249"/>
      <c r="FS33" s="250"/>
      <c r="FT33" s="251"/>
      <c r="FU33" s="252"/>
      <c r="FV33" s="252"/>
      <c r="FW33" s="252"/>
      <c r="FZ33" s="248"/>
      <c r="GA33" s="249"/>
      <c r="GB33" s="250"/>
      <c r="GC33" s="251"/>
      <c r="GD33" s="252"/>
      <c r="GE33" s="252"/>
      <c r="GF33" s="252"/>
      <c r="GI33" s="248"/>
      <c r="GJ33" s="249"/>
      <c r="GK33" s="250"/>
      <c r="GL33" s="251"/>
      <c r="GM33" s="252"/>
      <c r="GN33" s="252"/>
      <c r="GO33" s="252"/>
      <c r="GR33" s="248"/>
      <c r="GS33" s="249"/>
      <c r="GT33" s="250"/>
      <c r="GU33" s="251"/>
      <c r="GV33" s="252"/>
      <c r="GW33" s="252"/>
      <c r="GX33" s="252"/>
      <c r="GY33" s="62"/>
      <c r="GZ33" s="62"/>
      <c r="HA33" s="248"/>
      <c r="HB33" s="249"/>
      <c r="HC33" s="250"/>
      <c r="HD33" s="251"/>
      <c r="HE33" s="252"/>
      <c r="HF33" s="252"/>
      <c r="HG33" s="252"/>
      <c r="HJ33" s="248"/>
      <c r="HK33" s="249"/>
      <c r="HL33" s="250"/>
      <c r="HM33" s="251"/>
      <c r="HN33" s="252"/>
      <c r="HO33" s="252"/>
      <c r="HP33" s="252"/>
      <c r="HS33" s="248"/>
      <c r="HT33" s="249"/>
      <c r="HU33" s="250"/>
      <c r="HV33" s="251"/>
      <c r="HW33" s="252"/>
      <c r="HX33" s="252"/>
      <c r="HY33" s="252"/>
      <c r="IB33" s="248"/>
      <c r="IC33" s="249"/>
      <c r="ID33" s="250"/>
      <c r="IE33" s="251"/>
      <c r="IF33" s="252"/>
      <c r="IG33" s="252"/>
      <c r="IH33" s="252"/>
      <c r="II33" s="62"/>
      <c r="IJ33" s="62"/>
      <c r="IK33" s="248"/>
      <c r="IL33" s="249"/>
      <c r="IM33" s="250"/>
      <c r="IN33" s="251"/>
      <c r="IO33" s="252"/>
      <c r="IP33" s="252"/>
      <c r="IQ33" s="252"/>
      <c r="IT33" s="248"/>
      <c r="IU33" s="249"/>
      <c r="IV33" s="250"/>
      <c r="IW33" s="251"/>
      <c r="IX33" s="252"/>
      <c r="IY33" s="252"/>
      <c r="IZ33" s="252"/>
      <c r="JC33" s="248"/>
      <c r="JD33" s="249"/>
      <c r="JE33" s="250"/>
      <c r="JF33" s="251"/>
      <c r="JG33" s="252"/>
      <c r="JH33" s="252"/>
      <c r="JI33" s="252"/>
      <c r="JL33" s="248"/>
      <c r="JM33" s="249"/>
      <c r="JN33" s="250"/>
      <c r="JO33" s="251"/>
      <c r="JP33" s="252"/>
      <c r="JQ33" s="252"/>
      <c r="JR33" s="252"/>
    </row>
    <row r="34" spans="2:278" ht="13.5" thickBot="1">
      <c r="B34" s="248">
        <v>6.1</v>
      </c>
      <c r="C34" s="253" t="s">
        <v>210</v>
      </c>
      <c r="D34" s="254"/>
      <c r="E34" s="251"/>
      <c r="F34" s="255"/>
      <c r="G34" s="255"/>
      <c r="H34" s="255"/>
      <c r="K34" s="248"/>
      <c r="L34" s="253"/>
      <c r="M34" s="254"/>
      <c r="N34" s="251"/>
      <c r="O34" s="255"/>
      <c r="P34" s="255"/>
      <c r="Q34" s="255"/>
      <c r="R34" s="102"/>
      <c r="S34" s="101"/>
      <c r="T34" s="248"/>
      <c r="U34" s="253"/>
      <c r="V34" s="254"/>
      <c r="W34" s="251"/>
      <c r="X34" s="255"/>
      <c r="Y34" s="255"/>
      <c r="Z34" s="255"/>
      <c r="AA34" s="101"/>
      <c r="AC34" s="248"/>
      <c r="AD34" s="253"/>
      <c r="AE34" s="254"/>
      <c r="AF34" s="251"/>
      <c r="AG34" s="255"/>
      <c r="AH34" s="255"/>
      <c r="AI34" s="255"/>
      <c r="AL34" s="248"/>
      <c r="AM34" s="253"/>
      <c r="AN34" s="254"/>
      <c r="AO34" s="251"/>
      <c r="AP34" s="255"/>
      <c r="AQ34" s="255"/>
      <c r="AR34" s="255"/>
      <c r="AU34" s="248"/>
      <c r="AV34" s="253"/>
      <c r="AW34" s="254"/>
      <c r="AX34" s="251"/>
      <c r="AY34" s="255"/>
      <c r="AZ34" s="255"/>
      <c r="BA34" s="255"/>
      <c r="BD34" s="248"/>
      <c r="BE34" s="253"/>
      <c r="BF34" s="254"/>
      <c r="BG34" s="251"/>
      <c r="BH34" s="255"/>
      <c r="BI34" s="255"/>
      <c r="BJ34" s="255"/>
      <c r="BM34" s="248"/>
      <c r="BN34" s="253"/>
      <c r="BO34" s="254"/>
      <c r="BP34" s="251"/>
      <c r="BQ34" s="255"/>
      <c r="BR34" s="255"/>
      <c r="BS34" s="255"/>
      <c r="BV34" s="248"/>
      <c r="BW34" s="253"/>
      <c r="BX34" s="254"/>
      <c r="BY34" s="251"/>
      <c r="BZ34" s="255"/>
      <c r="CA34" s="255"/>
      <c r="CB34" s="255"/>
      <c r="CE34" s="248"/>
      <c r="CF34" s="253"/>
      <c r="CG34" s="254"/>
      <c r="CH34" s="251"/>
      <c r="CI34" s="255"/>
      <c r="CJ34" s="255"/>
      <c r="CK34" s="255"/>
      <c r="CN34" s="248"/>
      <c r="CO34" s="253"/>
      <c r="CP34" s="254"/>
      <c r="CQ34" s="251"/>
      <c r="CR34" s="255"/>
      <c r="CS34" s="255"/>
      <c r="CT34" s="255"/>
      <c r="CW34" s="248"/>
      <c r="CX34" s="253"/>
      <c r="CY34" s="254"/>
      <c r="CZ34" s="251"/>
      <c r="DA34" s="255"/>
      <c r="DB34" s="255"/>
      <c r="DC34" s="255"/>
      <c r="DF34" s="248"/>
      <c r="DG34" s="253"/>
      <c r="DH34" s="254"/>
      <c r="DI34" s="251"/>
      <c r="DJ34" s="255"/>
      <c r="DK34" s="255"/>
      <c r="DL34" s="255"/>
      <c r="DO34" s="248"/>
      <c r="DP34" s="253"/>
      <c r="DQ34" s="254"/>
      <c r="DR34" s="251"/>
      <c r="DS34" s="255"/>
      <c r="DT34" s="255"/>
      <c r="DU34" s="255"/>
      <c r="DX34" s="248"/>
      <c r="DY34" s="253"/>
      <c r="DZ34" s="254"/>
      <c r="EA34" s="251"/>
      <c r="EB34" s="255"/>
      <c r="EC34" s="255"/>
      <c r="ED34" s="255"/>
      <c r="EG34" s="248"/>
      <c r="EH34" s="253"/>
      <c r="EI34" s="254"/>
      <c r="EJ34" s="251"/>
      <c r="EK34" s="255"/>
      <c r="EL34" s="255"/>
      <c r="EM34" s="255"/>
      <c r="EP34" s="248"/>
      <c r="EQ34" s="253"/>
      <c r="ER34" s="254"/>
      <c r="ES34" s="251"/>
      <c r="ET34" s="255"/>
      <c r="EU34" s="255"/>
      <c r="EV34" s="255"/>
      <c r="EY34" s="248"/>
      <c r="EZ34" s="253"/>
      <c r="FA34" s="254"/>
      <c r="FB34" s="251"/>
      <c r="FC34" s="255"/>
      <c r="FD34" s="255"/>
      <c r="FE34" s="255"/>
      <c r="FH34" s="248"/>
      <c r="FI34" s="253"/>
      <c r="FJ34" s="254"/>
      <c r="FK34" s="251"/>
      <c r="FL34" s="255"/>
      <c r="FM34" s="255"/>
      <c r="FN34" s="255"/>
      <c r="FO34" s="62"/>
      <c r="FP34" s="62"/>
      <c r="FQ34" s="248"/>
      <c r="FR34" s="253"/>
      <c r="FS34" s="254"/>
      <c r="FT34" s="251"/>
      <c r="FU34" s="255"/>
      <c r="FV34" s="255"/>
      <c r="FW34" s="255"/>
      <c r="FZ34" s="248"/>
      <c r="GA34" s="253"/>
      <c r="GB34" s="254"/>
      <c r="GC34" s="251"/>
      <c r="GD34" s="255"/>
      <c r="GE34" s="255"/>
      <c r="GF34" s="255"/>
      <c r="GI34" s="248"/>
      <c r="GJ34" s="253"/>
      <c r="GK34" s="254"/>
      <c r="GL34" s="251"/>
      <c r="GM34" s="255"/>
      <c r="GN34" s="255"/>
      <c r="GO34" s="255"/>
      <c r="GR34" s="248"/>
      <c r="GS34" s="253"/>
      <c r="GT34" s="254"/>
      <c r="GU34" s="251"/>
      <c r="GV34" s="255"/>
      <c r="GW34" s="255"/>
      <c r="GX34" s="255"/>
      <c r="GY34" s="62"/>
      <c r="GZ34" s="62"/>
      <c r="HA34" s="248"/>
      <c r="HB34" s="253"/>
      <c r="HC34" s="254"/>
      <c r="HD34" s="251"/>
      <c r="HE34" s="255"/>
      <c r="HF34" s="255"/>
      <c r="HG34" s="255"/>
      <c r="HJ34" s="248"/>
      <c r="HK34" s="253"/>
      <c r="HL34" s="254"/>
      <c r="HM34" s="251"/>
      <c r="HN34" s="255"/>
      <c r="HO34" s="255"/>
      <c r="HP34" s="255"/>
      <c r="HS34" s="248"/>
      <c r="HT34" s="253"/>
      <c r="HU34" s="254"/>
      <c r="HV34" s="251"/>
      <c r="HW34" s="255"/>
      <c r="HX34" s="255"/>
      <c r="HY34" s="255"/>
      <c r="IB34" s="248"/>
      <c r="IC34" s="253"/>
      <c r="ID34" s="254"/>
      <c r="IE34" s="251"/>
      <c r="IF34" s="255"/>
      <c r="IG34" s="255"/>
      <c r="IH34" s="255"/>
      <c r="II34" s="62"/>
      <c r="IJ34" s="62"/>
      <c r="IK34" s="248"/>
      <c r="IL34" s="253"/>
      <c r="IM34" s="254"/>
      <c r="IN34" s="251"/>
      <c r="IO34" s="255"/>
      <c r="IP34" s="255"/>
      <c r="IQ34" s="255"/>
      <c r="IT34" s="248"/>
      <c r="IU34" s="253"/>
      <c r="IV34" s="254"/>
      <c r="IW34" s="251"/>
      <c r="IX34" s="255"/>
      <c r="IY34" s="255"/>
      <c r="IZ34" s="255"/>
      <c r="JC34" s="248"/>
      <c r="JD34" s="253"/>
      <c r="JE34" s="254"/>
      <c r="JF34" s="251"/>
      <c r="JG34" s="255"/>
      <c r="JH34" s="255"/>
      <c r="JI34" s="255"/>
      <c r="JL34" s="248"/>
      <c r="JM34" s="253"/>
      <c r="JN34" s="254"/>
      <c r="JO34" s="251"/>
      <c r="JP34" s="255"/>
      <c r="JQ34" s="255"/>
      <c r="JR34" s="255"/>
    </row>
    <row r="35" spans="2:278" ht="31.5" thickTop="1" thickBot="1">
      <c r="B35" s="248"/>
      <c r="C35" s="222" t="s">
        <v>211</v>
      </c>
      <c r="D35" s="254"/>
      <c r="E35" s="251"/>
      <c r="F35" s="255"/>
      <c r="G35" s="255"/>
      <c r="H35" s="255"/>
      <c r="K35" s="248"/>
      <c r="L35" s="222"/>
      <c r="M35" s="254"/>
      <c r="N35" s="251"/>
      <c r="O35" s="255"/>
      <c r="P35" s="255"/>
      <c r="Q35" s="255"/>
      <c r="R35" s="102"/>
      <c r="S35" s="101"/>
      <c r="T35" s="248"/>
      <c r="U35" s="222"/>
      <c r="V35" s="254"/>
      <c r="W35" s="251"/>
      <c r="X35" s="255"/>
      <c r="Y35" s="255"/>
      <c r="Z35" s="255"/>
      <c r="AA35" s="101"/>
      <c r="AC35" s="248"/>
      <c r="AD35" s="222"/>
      <c r="AE35" s="254"/>
      <c r="AF35" s="251"/>
      <c r="AG35" s="255"/>
      <c r="AH35" s="255"/>
      <c r="AI35" s="255"/>
      <c r="AL35" s="248"/>
      <c r="AM35" s="222"/>
      <c r="AN35" s="254"/>
      <c r="AO35" s="251"/>
      <c r="AP35" s="255"/>
      <c r="AQ35" s="255"/>
      <c r="AR35" s="255"/>
      <c r="AU35" s="248"/>
      <c r="AV35" s="222"/>
      <c r="AW35" s="254"/>
      <c r="AX35" s="251"/>
      <c r="AY35" s="255"/>
      <c r="AZ35" s="255"/>
      <c r="BA35" s="255"/>
      <c r="BD35" s="248"/>
      <c r="BE35" s="222"/>
      <c r="BF35" s="254"/>
      <c r="BG35" s="251"/>
      <c r="BH35" s="255"/>
      <c r="BI35" s="255"/>
      <c r="BJ35" s="255"/>
      <c r="BM35" s="248"/>
      <c r="BN35" s="222"/>
      <c r="BO35" s="254"/>
      <c r="BP35" s="251"/>
      <c r="BQ35" s="255"/>
      <c r="BR35" s="255"/>
      <c r="BS35" s="255"/>
      <c r="BV35" s="248"/>
      <c r="BW35" s="222"/>
      <c r="BX35" s="254"/>
      <c r="BY35" s="251"/>
      <c r="BZ35" s="255"/>
      <c r="CA35" s="255"/>
      <c r="CB35" s="255"/>
      <c r="CE35" s="248"/>
      <c r="CF35" s="222"/>
      <c r="CG35" s="254"/>
      <c r="CH35" s="251"/>
      <c r="CI35" s="255"/>
      <c r="CJ35" s="255"/>
      <c r="CK35" s="255"/>
      <c r="CN35" s="248"/>
      <c r="CO35" s="222"/>
      <c r="CP35" s="254"/>
      <c r="CQ35" s="251"/>
      <c r="CR35" s="255"/>
      <c r="CS35" s="255"/>
      <c r="CT35" s="255"/>
      <c r="CW35" s="248"/>
      <c r="CX35" s="222"/>
      <c r="CY35" s="254"/>
      <c r="CZ35" s="251"/>
      <c r="DA35" s="255"/>
      <c r="DB35" s="255"/>
      <c r="DC35" s="255"/>
      <c r="DF35" s="248"/>
      <c r="DG35" s="222"/>
      <c r="DH35" s="254"/>
      <c r="DI35" s="251"/>
      <c r="DJ35" s="255"/>
      <c r="DK35" s="255"/>
      <c r="DL35" s="255"/>
      <c r="DO35" s="248"/>
      <c r="DP35" s="222"/>
      <c r="DQ35" s="254"/>
      <c r="DR35" s="251"/>
      <c r="DS35" s="255"/>
      <c r="DT35" s="255"/>
      <c r="DU35" s="255"/>
      <c r="DX35" s="248"/>
      <c r="DY35" s="222"/>
      <c r="DZ35" s="254"/>
      <c r="EA35" s="251"/>
      <c r="EB35" s="255"/>
      <c r="EC35" s="255"/>
      <c r="ED35" s="255"/>
      <c r="EG35" s="248"/>
      <c r="EH35" s="222"/>
      <c r="EI35" s="254"/>
      <c r="EJ35" s="251"/>
      <c r="EK35" s="255"/>
      <c r="EL35" s="255"/>
      <c r="EM35" s="255"/>
      <c r="EP35" s="248"/>
      <c r="EQ35" s="222"/>
      <c r="ER35" s="254"/>
      <c r="ES35" s="251"/>
      <c r="ET35" s="255"/>
      <c r="EU35" s="255"/>
      <c r="EV35" s="255"/>
      <c r="EY35" s="248"/>
      <c r="EZ35" s="222"/>
      <c r="FA35" s="254"/>
      <c r="FB35" s="251"/>
      <c r="FC35" s="255"/>
      <c r="FD35" s="255"/>
      <c r="FE35" s="255"/>
      <c r="FH35" s="248"/>
      <c r="FI35" s="222"/>
      <c r="FJ35" s="254"/>
      <c r="FK35" s="251"/>
      <c r="FL35" s="255"/>
      <c r="FM35" s="255"/>
      <c r="FN35" s="255"/>
      <c r="FO35" s="62"/>
      <c r="FP35" s="62"/>
      <c r="FQ35" s="248"/>
      <c r="FR35" s="222"/>
      <c r="FS35" s="254"/>
      <c r="FT35" s="251"/>
      <c r="FU35" s="255"/>
      <c r="FV35" s="255"/>
      <c r="FW35" s="255"/>
      <c r="FZ35" s="248"/>
      <c r="GA35" s="222"/>
      <c r="GB35" s="254"/>
      <c r="GC35" s="251"/>
      <c r="GD35" s="255"/>
      <c r="GE35" s="255"/>
      <c r="GF35" s="255"/>
      <c r="GI35" s="248"/>
      <c r="GJ35" s="222"/>
      <c r="GK35" s="254"/>
      <c r="GL35" s="251"/>
      <c r="GM35" s="255"/>
      <c r="GN35" s="255"/>
      <c r="GO35" s="255"/>
      <c r="GR35" s="248"/>
      <c r="GS35" s="222"/>
      <c r="GT35" s="254"/>
      <c r="GU35" s="251"/>
      <c r="GV35" s="255"/>
      <c r="GW35" s="255"/>
      <c r="GX35" s="255"/>
      <c r="GY35" s="62"/>
      <c r="GZ35" s="62"/>
      <c r="HA35" s="248"/>
      <c r="HB35" s="222"/>
      <c r="HC35" s="254"/>
      <c r="HD35" s="251"/>
      <c r="HE35" s="255"/>
      <c r="HF35" s="255"/>
      <c r="HG35" s="255"/>
      <c r="HJ35" s="248"/>
      <c r="HK35" s="222"/>
      <c r="HL35" s="254"/>
      <c r="HM35" s="251"/>
      <c r="HN35" s="255"/>
      <c r="HO35" s="255"/>
      <c r="HP35" s="255"/>
      <c r="HS35" s="248"/>
      <c r="HT35" s="222"/>
      <c r="HU35" s="254"/>
      <c r="HV35" s="251"/>
      <c r="HW35" s="255"/>
      <c r="HX35" s="255"/>
      <c r="HY35" s="255"/>
      <c r="IB35" s="248"/>
      <c r="IC35" s="222"/>
      <c r="ID35" s="254"/>
      <c r="IE35" s="251"/>
      <c r="IF35" s="255"/>
      <c r="IG35" s="255"/>
      <c r="IH35" s="255"/>
      <c r="II35" s="62"/>
      <c r="IJ35" s="62"/>
      <c r="IK35" s="248"/>
      <c r="IL35" s="222"/>
      <c r="IM35" s="254"/>
      <c r="IN35" s="251"/>
      <c r="IO35" s="255"/>
      <c r="IP35" s="255"/>
      <c r="IQ35" s="255"/>
      <c r="IT35" s="248"/>
      <c r="IU35" s="222"/>
      <c r="IV35" s="254"/>
      <c r="IW35" s="251"/>
      <c r="IX35" s="255"/>
      <c r="IY35" s="255"/>
      <c r="IZ35" s="255"/>
      <c r="JC35" s="248"/>
      <c r="JD35" s="222"/>
      <c r="JE35" s="254"/>
      <c r="JF35" s="251"/>
      <c r="JG35" s="255"/>
      <c r="JH35" s="255"/>
      <c r="JI35" s="255"/>
      <c r="JL35" s="248"/>
      <c r="JM35" s="222"/>
      <c r="JN35" s="254"/>
      <c r="JO35" s="251"/>
      <c r="JP35" s="255"/>
      <c r="JQ35" s="255"/>
      <c r="JR35" s="255"/>
    </row>
    <row r="36" spans="2:278" ht="31.5" thickTop="1" thickBot="1">
      <c r="B36" s="256" t="s">
        <v>137</v>
      </c>
      <c r="C36" s="222" t="s">
        <v>212</v>
      </c>
      <c r="D36" s="257" t="s">
        <v>136</v>
      </c>
      <c r="E36" s="233">
        <v>13</v>
      </c>
      <c r="F36" s="234">
        <v>0</v>
      </c>
      <c r="G36" s="210">
        <f>ROUND((F36*E36),0)</f>
        <v>0</v>
      </c>
      <c r="H36" s="210"/>
      <c r="K36" s="256"/>
      <c r="L36" s="222"/>
      <c r="M36" s="257"/>
      <c r="N36" s="233"/>
      <c r="O36" s="234"/>
      <c r="P36" s="210"/>
      <c r="Q36" s="210"/>
      <c r="R36" s="102"/>
      <c r="S36" s="101"/>
      <c r="T36" s="256"/>
      <c r="U36" s="222"/>
      <c r="V36" s="257"/>
      <c r="W36" s="233"/>
      <c r="X36" s="234"/>
      <c r="Y36" s="210"/>
      <c r="Z36" s="210"/>
      <c r="AA36" s="101"/>
      <c r="AC36" s="256"/>
      <c r="AD36" s="222"/>
      <c r="AE36" s="257"/>
      <c r="AF36" s="233"/>
      <c r="AG36" s="234"/>
      <c r="AH36" s="210"/>
      <c r="AI36" s="210"/>
      <c r="AL36" s="256"/>
      <c r="AM36" s="222"/>
      <c r="AN36" s="257"/>
      <c r="AO36" s="233"/>
      <c r="AP36" s="234"/>
      <c r="AQ36" s="210"/>
      <c r="AR36" s="210"/>
      <c r="AU36" s="256"/>
      <c r="AV36" s="222"/>
      <c r="AW36" s="257"/>
      <c r="AX36" s="233"/>
      <c r="AY36" s="234"/>
      <c r="AZ36" s="210"/>
      <c r="BA36" s="210"/>
      <c r="BD36" s="256"/>
      <c r="BE36" s="222"/>
      <c r="BF36" s="257"/>
      <c r="BG36" s="233"/>
      <c r="BH36" s="234"/>
      <c r="BI36" s="210"/>
      <c r="BJ36" s="210"/>
      <c r="BM36" s="256"/>
      <c r="BN36" s="222"/>
      <c r="BO36" s="257"/>
      <c r="BP36" s="233"/>
      <c r="BQ36" s="234"/>
      <c r="BR36" s="210"/>
      <c r="BS36" s="210"/>
      <c r="BV36" s="256"/>
      <c r="BW36" s="222"/>
      <c r="BX36" s="257"/>
      <c r="BY36" s="233"/>
      <c r="BZ36" s="234"/>
      <c r="CA36" s="210"/>
      <c r="CB36" s="210"/>
      <c r="CE36" s="256"/>
      <c r="CF36" s="222"/>
      <c r="CG36" s="257"/>
      <c r="CH36" s="233"/>
      <c r="CI36" s="234"/>
      <c r="CJ36" s="210"/>
      <c r="CK36" s="210"/>
      <c r="CN36" s="256"/>
      <c r="CO36" s="222"/>
      <c r="CP36" s="257"/>
      <c r="CQ36" s="233"/>
      <c r="CR36" s="234"/>
      <c r="CS36" s="210"/>
      <c r="CT36" s="210"/>
      <c r="CW36" s="256"/>
      <c r="CX36" s="222"/>
      <c r="CY36" s="257"/>
      <c r="CZ36" s="233"/>
      <c r="DA36" s="234"/>
      <c r="DB36" s="210"/>
      <c r="DC36" s="210"/>
      <c r="DF36" s="256"/>
      <c r="DG36" s="222"/>
      <c r="DH36" s="257"/>
      <c r="DI36" s="233"/>
      <c r="DJ36" s="234"/>
      <c r="DK36" s="210"/>
      <c r="DL36" s="210"/>
      <c r="DO36" s="256"/>
      <c r="DP36" s="222"/>
      <c r="DQ36" s="257"/>
      <c r="DR36" s="233"/>
      <c r="DS36" s="234"/>
      <c r="DT36" s="210"/>
      <c r="DU36" s="210"/>
      <c r="DX36" s="256"/>
      <c r="DY36" s="222"/>
      <c r="DZ36" s="257"/>
      <c r="EA36" s="233"/>
      <c r="EB36" s="234"/>
      <c r="EC36" s="210"/>
      <c r="ED36" s="210"/>
      <c r="EG36" s="256"/>
      <c r="EH36" s="222"/>
      <c r="EI36" s="257"/>
      <c r="EJ36" s="233"/>
      <c r="EK36" s="234"/>
      <c r="EL36" s="210"/>
      <c r="EM36" s="210"/>
      <c r="EP36" s="256"/>
      <c r="EQ36" s="222"/>
      <c r="ER36" s="257"/>
      <c r="ES36" s="233"/>
      <c r="ET36" s="234"/>
      <c r="EU36" s="210"/>
      <c r="EV36" s="210"/>
      <c r="EY36" s="256"/>
      <c r="EZ36" s="222"/>
      <c r="FA36" s="257"/>
      <c r="FB36" s="233"/>
      <c r="FC36" s="234"/>
      <c r="FD36" s="210"/>
      <c r="FE36" s="210"/>
      <c r="FH36" s="256"/>
      <c r="FI36" s="222"/>
      <c r="FJ36" s="257"/>
      <c r="FK36" s="233"/>
      <c r="FL36" s="234"/>
      <c r="FM36" s="210"/>
      <c r="FN36" s="210"/>
      <c r="FO36" s="62"/>
      <c r="FP36" s="62"/>
      <c r="FQ36" s="256"/>
      <c r="FR36" s="222"/>
      <c r="FS36" s="257"/>
      <c r="FT36" s="233"/>
      <c r="FU36" s="234"/>
      <c r="FV36" s="210"/>
      <c r="FW36" s="210"/>
      <c r="FZ36" s="256"/>
      <c r="GA36" s="222"/>
      <c r="GB36" s="257"/>
      <c r="GC36" s="233"/>
      <c r="GD36" s="234"/>
      <c r="GE36" s="210"/>
      <c r="GF36" s="210"/>
      <c r="GI36" s="256"/>
      <c r="GJ36" s="222"/>
      <c r="GK36" s="257"/>
      <c r="GL36" s="233"/>
      <c r="GM36" s="234"/>
      <c r="GN36" s="210"/>
      <c r="GO36" s="210"/>
      <c r="GR36" s="256"/>
      <c r="GS36" s="222"/>
      <c r="GT36" s="257"/>
      <c r="GU36" s="233"/>
      <c r="GV36" s="234"/>
      <c r="GW36" s="210"/>
      <c r="GX36" s="210"/>
      <c r="GY36" s="62"/>
      <c r="GZ36" s="62"/>
      <c r="HA36" s="256"/>
      <c r="HB36" s="222"/>
      <c r="HC36" s="257"/>
      <c r="HD36" s="233"/>
      <c r="HE36" s="234"/>
      <c r="HF36" s="210"/>
      <c r="HG36" s="210"/>
      <c r="HJ36" s="256"/>
      <c r="HK36" s="222"/>
      <c r="HL36" s="257"/>
      <c r="HM36" s="233"/>
      <c r="HN36" s="234"/>
      <c r="HO36" s="210"/>
      <c r="HP36" s="210"/>
      <c r="HS36" s="256"/>
      <c r="HT36" s="222"/>
      <c r="HU36" s="257"/>
      <c r="HV36" s="233"/>
      <c r="HW36" s="234"/>
      <c r="HX36" s="210"/>
      <c r="HY36" s="210"/>
      <c r="IB36" s="256"/>
      <c r="IC36" s="222"/>
      <c r="ID36" s="257"/>
      <c r="IE36" s="233"/>
      <c r="IF36" s="234"/>
      <c r="IG36" s="210"/>
      <c r="IH36" s="210"/>
      <c r="II36" s="62"/>
      <c r="IJ36" s="62"/>
      <c r="IK36" s="256"/>
      <c r="IL36" s="222"/>
      <c r="IM36" s="257"/>
      <c r="IN36" s="233"/>
      <c r="IO36" s="234"/>
      <c r="IP36" s="210"/>
      <c r="IQ36" s="210"/>
      <c r="IT36" s="256"/>
      <c r="IU36" s="222"/>
      <c r="IV36" s="257"/>
      <c r="IW36" s="233"/>
      <c r="IX36" s="234"/>
      <c r="IY36" s="210"/>
      <c r="IZ36" s="210"/>
      <c r="JC36" s="256"/>
      <c r="JD36" s="222"/>
      <c r="JE36" s="257"/>
      <c r="JF36" s="233"/>
      <c r="JG36" s="234"/>
      <c r="JH36" s="210"/>
      <c r="JI36" s="210"/>
      <c r="JL36" s="256"/>
      <c r="JM36" s="222"/>
      <c r="JN36" s="257"/>
      <c r="JO36" s="233"/>
      <c r="JP36" s="234"/>
      <c r="JQ36" s="210"/>
      <c r="JR36" s="210"/>
    </row>
    <row r="37" spans="2:278" ht="16.5" thickTop="1" thickBot="1">
      <c r="B37" s="248">
        <v>7</v>
      </c>
      <c r="C37" s="258" t="s">
        <v>213</v>
      </c>
      <c r="D37" s="259"/>
      <c r="E37" s="233"/>
      <c r="F37" s="260"/>
      <c r="G37" s="261"/>
      <c r="H37" s="261"/>
      <c r="K37" s="248"/>
      <c r="L37" s="258"/>
      <c r="M37" s="259"/>
      <c r="N37" s="233"/>
      <c r="O37" s="260"/>
      <c r="P37" s="261"/>
      <c r="Q37" s="261"/>
      <c r="R37" s="102"/>
      <c r="S37" s="101"/>
      <c r="T37" s="248"/>
      <c r="U37" s="258"/>
      <c r="V37" s="259"/>
      <c r="W37" s="233"/>
      <c r="X37" s="260"/>
      <c r="Y37" s="261"/>
      <c r="Z37" s="261"/>
      <c r="AA37" s="101"/>
      <c r="AC37" s="248"/>
      <c r="AD37" s="258"/>
      <c r="AE37" s="259"/>
      <c r="AF37" s="233"/>
      <c r="AG37" s="260"/>
      <c r="AH37" s="261"/>
      <c r="AI37" s="261"/>
      <c r="AL37" s="248"/>
      <c r="AM37" s="258"/>
      <c r="AN37" s="259"/>
      <c r="AO37" s="233"/>
      <c r="AP37" s="260"/>
      <c r="AQ37" s="261"/>
      <c r="AR37" s="261"/>
      <c r="AU37" s="248"/>
      <c r="AV37" s="258"/>
      <c r="AW37" s="259"/>
      <c r="AX37" s="233"/>
      <c r="AY37" s="260"/>
      <c r="AZ37" s="261"/>
      <c r="BA37" s="261"/>
      <c r="BD37" s="248"/>
      <c r="BE37" s="258"/>
      <c r="BF37" s="259"/>
      <c r="BG37" s="233"/>
      <c r="BH37" s="260"/>
      <c r="BI37" s="261"/>
      <c r="BJ37" s="261"/>
      <c r="BM37" s="248"/>
      <c r="BN37" s="258"/>
      <c r="BO37" s="259"/>
      <c r="BP37" s="233"/>
      <c r="BQ37" s="260"/>
      <c r="BR37" s="261"/>
      <c r="BS37" s="261"/>
      <c r="BV37" s="248"/>
      <c r="BW37" s="258"/>
      <c r="BX37" s="259"/>
      <c r="BY37" s="233"/>
      <c r="BZ37" s="260"/>
      <c r="CA37" s="261"/>
      <c r="CB37" s="261"/>
      <c r="CE37" s="248"/>
      <c r="CF37" s="258"/>
      <c r="CG37" s="259"/>
      <c r="CH37" s="233"/>
      <c r="CI37" s="260"/>
      <c r="CJ37" s="261"/>
      <c r="CK37" s="261"/>
      <c r="CN37" s="248"/>
      <c r="CO37" s="258"/>
      <c r="CP37" s="259"/>
      <c r="CQ37" s="233"/>
      <c r="CR37" s="260"/>
      <c r="CS37" s="261"/>
      <c r="CT37" s="261"/>
      <c r="CW37" s="248"/>
      <c r="CX37" s="258"/>
      <c r="CY37" s="259"/>
      <c r="CZ37" s="233"/>
      <c r="DA37" s="260"/>
      <c r="DB37" s="261"/>
      <c r="DC37" s="261"/>
      <c r="DF37" s="248"/>
      <c r="DG37" s="258"/>
      <c r="DH37" s="259"/>
      <c r="DI37" s="233"/>
      <c r="DJ37" s="260"/>
      <c r="DK37" s="261"/>
      <c r="DL37" s="261"/>
      <c r="DO37" s="248"/>
      <c r="DP37" s="258"/>
      <c r="DQ37" s="259"/>
      <c r="DR37" s="233"/>
      <c r="DS37" s="260"/>
      <c r="DT37" s="261"/>
      <c r="DU37" s="261"/>
      <c r="DX37" s="248"/>
      <c r="DY37" s="258"/>
      <c r="DZ37" s="259"/>
      <c r="EA37" s="233"/>
      <c r="EB37" s="260"/>
      <c r="EC37" s="261"/>
      <c r="ED37" s="261"/>
      <c r="EG37" s="248"/>
      <c r="EH37" s="258"/>
      <c r="EI37" s="259"/>
      <c r="EJ37" s="233"/>
      <c r="EK37" s="260"/>
      <c r="EL37" s="261"/>
      <c r="EM37" s="261"/>
      <c r="EP37" s="248"/>
      <c r="EQ37" s="258"/>
      <c r="ER37" s="259"/>
      <c r="ES37" s="233"/>
      <c r="ET37" s="260"/>
      <c r="EU37" s="261"/>
      <c r="EV37" s="261"/>
      <c r="EY37" s="248"/>
      <c r="EZ37" s="258"/>
      <c r="FA37" s="259"/>
      <c r="FB37" s="233"/>
      <c r="FC37" s="260"/>
      <c r="FD37" s="261"/>
      <c r="FE37" s="261"/>
      <c r="FH37" s="248"/>
      <c r="FI37" s="258"/>
      <c r="FJ37" s="259"/>
      <c r="FK37" s="233"/>
      <c r="FL37" s="260"/>
      <c r="FM37" s="261"/>
      <c r="FN37" s="261"/>
      <c r="FO37" s="62"/>
      <c r="FP37" s="62"/>
      <c r="FQ37" s="248"/>
      <c r="FR37" s="258"/>
      <c r="FS37" s="259"/>
      <c r="FT37" s="233"/>
      <c r="FU37" s="260"/>
      <c r="FV37" s="261"/>
      <c r="FW37" s="261"/>
      <c r="FZ37" s="248"/>
      <c r="GA37" s="258"/>
      <c r="GB37" s="259"/>
      <c r="GC37" s="233"/>
      <c r="GD37" s="260"/>
      <c r="GE37" s="261"/>
      <c r="GF37" s="261"/>
      <c r="GI37" s="248"/>
      <c r="GJ37" s="258"/>
      <c r="GK37" s="259"/>
      <c r="GL37" s="233"/>
      <c r="GM37" s="260"/>
      <c r="GN37" s="261"/>
      <c r="GO37" s="261"/>
      <c r="GR37" s="248"/>
      <c r="GS37" s="258"/>
      <c r="GT37" s="259"/>
      <c r="GU37" s="233"/>
      <c r="GV37" s="260"/>
      <c r="GW37" s="261"/>
      <c r="GX37" s="261"/>
      <c r="GY37" s="62"/>
      <c r="GZ37" s="62"/>
      <c r="HA37" s="248"/>
      <c r="HB37" s="258"/>
      <c r="HC37" s="259"/>
      <c r="HD37" s="233"/>
      <c r="HE37" s="260"/>
      <c r="HF37" s="261"/>
      <c r="HG37" s="261"/>
      <c r="HJ37" s="248"/>
      <c r="HK37" s="258"/>
      <c r="HL37" s="259"/>
      <c r="HM37" s="233"/>
      <c r="HN37" s="260"/>
      <c r="HO37" s="261"/>
      <c r="HP37" s="261"/>
      <c r="HS37" s="248"/>
      <c r="HT37" s="258"/>
      <c r="HU37" s="259"/>
      <c r="HV37" s="233"/>
      <c r="HW37" s="260"/>
      <c r="HX37" s="261"/>
      <c r="HY37" s="261"/>
      <c r="IB37" s="248"/>
      <c r="IC37" s="258"/>
      <c r="ID37" s="259"/>
      <c r="IE37" s="233"/>
      <c r="IF37" s="260"/>
      <c r="IG37" s="261"/>
      <c r="IH37" s="261"/>
      <c r="II37" s="62"/>
      <c r="IJ37" s="62"/>
      <c r="IK37" s="248"/>
      <c r="IL37" s="258"/>
      <c r="IM37" s="259"/>
      <c r="IN37" s="233"/>
      <c r="IO37" s="260"/>
      <c r="IP37" s="261"/>
      <c r="IQ37" s="261"/>
      <c r="IT37" s="248"/>
      <c r="IU37" s="258"/>
      <c r="IV37" s="259"/>
      <c r="IW37" s="233"/>
      <c r="IX37" s="260"/>
      <c r="IY37" s="261"/>
      <c r="IZ37" s="261"/>
      <c r="JC37" s="248"/>
      <c r="JD37" s="258"/>
      <c r="JE37" s="259"/>
      <c r="JF37" s="233"/>
      <c r="JG37" s="260"/>
      <c r="JH37" s="261"/>
      <c r="JI37" s="261"/>
      <c r="JL37" s="248"/>
      <c r="JM37" s="258"/>
      <c r="JN37" s="259"/>
      <c r="JO37" s="233"/>
      <c r="JP37" s="260"/>
      <c r="JQ37" s="261"/>
      <c r="JR37" s="261"/>
    </row>
    <row r="38" spans="2:278" ht="31.5" thickTop="1" thickBot="1">
      <c r="B38" s="248"/>
      <c r="C38" s="222" t="s">
        <v>214</v>
      </c>
      <c r="D38" s="262"/>
      <c r="E38" s="224"/>
      <c r="F38" s="260"/>
      <c r="G38" s="261"/>
      <c r="H38" s="261"/>
      <c r="K38" s="248"/>
      <c r="L38" s="222"/>
      <c r="M38" s="262"/>
      <c r="N38" s="224"/>
      <c r="O38" s="260"/>
      <c r="P38" s="261"/>
      <c r="Q38" s="261"/>
      <c r="R38" s="102"/>
      <c r="S38" s="101"/>
      <c r="T38" s="248"/>
      <c r="U38" s="222"/>
      <c r="V38" s="262"/>
      <c r="W38" s="224"/>
      <c r="X38" s="260"/>
      <c r="Y38" s="261"/>
      <c r="Z38" s="261"/>
      <c r="AA38" s="101"/>
      <c r="AC38" s="248"/>
      <c r="AD38" s="222"/>
      <c r="AE38" s="262"/>
      <c r="AF38" s="224"/>
      <c r="AG38" s="260"/>
      <c r="AH38" s="261"/>
      <c r="AI38" s="261"/>
      <c r="AL38" s="248"/>
      <c r="AM38" s="222"/>
      <c r="AN38" s="262"/>
      <c r="AO38" s="224"/>
      <c r="AP38" s="260"/>
      <c r="AQ38" s="261"/>
      <c r="AR38" s="261"/>
      <c r="AU38" s="248"/>
      <c r="AV38" s="222"/>
      <c r="AW38" s="262"/>
      <c r="AX38" s="224"/>
      <c r="AY38" s="260"/>
      <c r="AZ38" s="261"/>
      <c r="BA38" s="261"/>
      <c r="BD38" s="248"/>
      <c r="BE38" s="222"/>
      <c r="BF38" s="262"/>
      <c r="BG38" s="224"/>
      <c r="BH38" s="260"/>
      <c r="BI38" s="261"/>
      <c r="BJ38" s="261"/>
      <c r="BM38" s="248"/>
      <c r="BN38" s="222"/>
      <c r="BO38" s="262"/>
      <c r="BP38" s="224"/>
      <c r="BQ38" s="260"/>
      <c r="BR38" s="261"/>
      <c r="BS38" s="261"/>
      <c r="BV38" s="248"/>
      <c r="BW38" s="222"/>
      <c r="BX38" s="262"/>
      <c r="BY38" s="224"/>
      <c r="BZ38" s="260"/>
      <c r="CA38" s="261"/>
      <c r="CB38" s="261"/>
      <c r="CE38" s="248"/>
      <c r="CF38" s="222"/>
      <c r="CG38" s="262"/>
      <c r="CH38" s="224"/>
      <c r="CI38" s="260"/>
      <c r="CJ38" s="261"/>
      <c r="CK38" s="261"/>
      <c r="CN38" s="248"/>
      <c r="CO38" s="222"/>
      <c r="CP38" s="262"/>
      <c r="CQ38" s="224"/>
      <c r="CR38" s="260"/>
      <c r="CS38" s="261"/>
      <c r="CT38" s="261"/>
      <c r="CW38" s="248"/>
      <c r="CX38" s="222"/>
      <c r="CY38" s="262"/>
      <c r="CZ38" s="224"/>
      <c r="DA38" s="260"/>
      <c r="DB38" s="261"/>
      <c r="DC38" s="261"/>
      <c r="DF38" s="248"/>
      <c r="DG38" s="222"/>
      <c r="DH38" s="262"/>
      <c r="DI38" s="224"/>
      <c r="DJ38" s="260"/>
      <c r="DK38" s="261"/>
      <c r="DL38" s="261"/>
      <c r="DO38" s="248"/>
      <c r="DP38" s="222"/>
      <c r="DQ38" s="262"/>
      <c r="DR38" s="224"/>
      <c r="DS38" s="260"/>
      <c r="DT38" s="261"/>
      <c r="DU38" s="261"/>
      <c r="DX38" s="248"/>
      <c r="DY38" s="222"/>
      <c r="DZ38" s="262"/>
      <c r="EA38" s="224"/>
      <c r="EB38" s="260"/>
      <c r="EC38" s="261"/>
      <c r="ED38" s="261"/>
      <c r="EG38" s="248"/>
      <c r="EH38" s="222"/>
      <c r="EI38" s="262"/>
      <c r="EJ38" s="224"/>
      <c r="EK38" s="260"/>
      <c r="EL38" s="261"/>
      <c r="EM38" s="261"/>
      <c r="EP38" s="248"/>
      <c r="EQ38" s="222"/>
      <c r="ER38" s="262"/>
      <c r="ES38" s="224"/>
      <c r="ET38" s="260"/>
      <c r="EU38" s="261"/>
      <c r="EV38" s="261"/>
      <c r="EY38" s="248"/>
      <c r="EZ38" s="222"/>
      <c r="FA38" s="262"/>
      <c r="FB38" s="224"/>
      <c r="FC38" s="260"/>
      <c r="FD38" s="261"/>
      <c r="FE38" s="261"/>
      <c r="FH38" s="248"/>
      <c r="FI38" s="222"/>
      <c r="FJ38" s="262"/>
      <c r="FK38" s="224"/>
      <c r="FL38" s="260"/>
      <c r="FM38" s="261"/>
      <c r="FN38" s="261"/>
      <c r="FO38" s="62"/>
      <c r="FP38" s="62"/>
      <c r="FQ38" s="248"/>
      <c r="FR38" s="222"/>
      <c r="FS38" s="262"/>
      <c r="FT38" s="224"/>
      <c r="FU38" s="260"/>
      <c r="FV38" s="261"/>
      <c r="FW38" s="261"/>
      <c r="FZ38" s="248"/>
      <c r="GA38" s="222"/>
      <c r="GB38" s="262"/>
      <c r="GC38" s="224"/>
      <c r="GD38" s="260"/>
      <c r="GE38" s="261"/>
      <c r="GF38" s="261"/>
      <c r="GI38" s="248"/>
      <c r="GJ38" s="222"/>
      <c r="GK38" s="262"/>
      <c r="GL38" s="224"/>
      <c r="GM38" s="260"/>
      <c r="GN38" s="261"/>
      <c r="GO38" s="261"/>
      <c r="GR38" s="248"/>
      <c r="GS38" s="222"/>
      <c r="GT38" s="262"/>
      <c r="GU38" s="224"/>
      <c r="GV38" s="260"/>
      <c r="GW38" s="261"/>
      <c r="GX38" s="261"/>
      <c r="GY38" s="62"/>
      <c r="GZ38" s="62"/>
      <c r="HA38" s="248"/>
      <c r="HB38" s="222"/>
      <c r="HC38" s="262"/>
      <c r="HD38" s="224"/>
      <c r="HE38" s="260"/>
      <c r="HF38" s="261"/>
      <c r="HG38" s="261"/>
      <c r="HJ38" s="248"/>
      <c r="HK38" s="222"/>
      <c r="HL38" s="262"/>
      <c r="HM38" s="224"/>
      <c r="HN38" s="260"/>
      <c r="HO38" s="261"/>
      <c r="HP38" s="261"/>
      <c r="HS38" s="248"/>
      <c r="HT38" s="222"/>
      <c r="HU38" s="262"/>
      <c r="HV38" s="224"/>
      <c r="HW38" s="260"/>
      <c r="HX38" s="261"/>
      <c r="HY38" s="261"/>
      <c r="IB38" s="248"/>
      <c r="IC38" s="222"/>
      <c r="ID38" s="262"/>
      <c r="IE38" s="224"/>
      <c r="IF38" s="260"/>
      <c r="IG38" s="261"/>
      <c r="IH38" s="261"/>
      <c r="II38" s="62"/>
      <c r="IJ38" s="62"/>
      <c r="IK38" s="248"/>
      <c r="IL38" s="222"/>
      <c r="IM38" s="262"/>
      <c r="IN38" s="224"/>
      <c r="IO38" s="260"/>
      <c r="IP38" s="261"/>
      <c r="IQ38" s="261"/>
      <c r="IT38" s="248"/>
      <c r="IU38" s="222"/>
      <c r="IV38" s="262"/>
      <c r="IW38" s="224"/>
      <c r="IX38" s="260"/>
      <c r="IY38" s="261"/>
      <c r="IZ38" s="261"/>
      <c r="JC38" s="248"/>
      <c r="JD38" s="222"/>
      <c r="JE38" s="262"/>
      <c r="JF38" s="224"/>
      <c r="JG38" s="260"/>
      <c r="JH38" s="261"/>
      <c r="JI38" s="261"/>
      <c r="JL38" s="248"/>
      <c r="JM38" s="222"/>
      <c r="JN38" s="262"/>
      <c r="JO38" s="224"/>
      <c r="JP38" s="260"/>
      <c r="JQ38" s="261"/>
      <c r="JR38" s="261"/>
    </row>
    <row r="39" spans="2:278" ht="31.5" thickTop="1" thickBot="1">
      <c r="B39" s="251" t="s">
        <v>138</v>
      </c>
      <c r="C39" s="222" t="s">
        <v>215</v>
      </c>
      <c r="D39" s="262" t="s">
        <v>136</v>
      </c>
      <c r="E39" s="224">
        <v>13</v>
      </c>
      <c r="F39" s="234">
        <v>0</v>
      </c>
      <c r="G39" s="210">
        <f t="shared" ref="G39:G44" si="1">ROUND((F39*E39),0)</f>
        <v>0</v>
      </c>
      <c r="H39" s="210"/>
      <c r="K39" s="251"/>
      <c r="L39" s="222"/>
      <c r="M39" s="262"/>
      <c r="N39" s="224"/>
      <c r="O39" s="234"/>
      <c r="P39" s="210"/>
      <c r="Q39" s="210"/>
      <c r="R39" s="102"/>
      <c r="S39" s="101"/>
      <c r="T39" s="251"/>
      <c r="U39" s="222"/>
      <c r="V39" s="262"/>
      <c r="W39" s="224"/>
      <c r="X39" s="234"/>
      <c r="Y39" s="210"/>
      <c r="Z39" s="210"/>
      <c r="AA39" s="101"/>
      <c r="AC39" s="251"/>
      <c r="AD39" s="222"/>
      <c r="AE39" s="262"/>
      <c r="AF39" s="224"/>
      <c r="AG39" s="234"/>
      <c r="AH39" s="210"/>
      <c r="AI39" s="210"/>
      <c r="AL39" s="251"/>
      <c r="AM39" s="222"/>
      <c r="AN39" s="262"/>
      <c r="AO39" s="224"/>
      <c r="AP39" s="234"/>
      <c r="AQ39" s="210"/>
      <c r="AR39" s="210"/>
      <c r="AU39" s="251"/>
      <c r="AV39" s="222"/>
      <c r="AW39" s="262"/>
      <c r="AX39" s="224"/>
      <c r="AY39" s="234"/>
      <c r="AZ39" s="210"/>
      <c r="BA39" s="210"/>
      <c r="BD39" s="251"/>
      <c r="BE39" s="222"/>
      <c r="BF39" s="262"/>
      <c r="BG39" s="224"/>
      <c r="BH39" s="234"/>
      <c r="BI39" s="210"/>
      <c r="BJ39" s="210"/>
      <c r="BM39" s="251"/>
      <c r="BN39" s="222"/>
      <c r="BO39" s="262"/>
      <c r="BP39" s="224"/>
      <c r="BQ39" s="234"/>
      <c r="BR39" s="210"/>
      <c r="BS39" s="210"/>
      <c r="BV39" s="251"/>
      <c r="BW39" s="222"/>
      <c r="BX39" s="262"/>
      <c r="BY39" s="224"/>
      <c r="BZ39" s="234"/>
      <c r="CA39" s="210"/>
      <c r="CB39" s="210"/>
      <c r="CE39" s="251"/>
      <c r="CF39" s="222"/>
      <c r="CG39" s="262"/>
      <c r="CH39" s="224"/>
      <c r="CI39" s="234"/>
      <c r="CJ39" s="210"/>
      <c r="CK39" s="210"/>
      <c r="CN39" s="251"/>
      <c r="CO39" s="222"/>
      <c r="CP39" s="262"/>
      <c r="CQ39" s="224"/>
      <c r="CR39" s="234"/>
      <c r="CS39" s="210"/>
      <c r="CT39" s="210"/>
      <c r="CW39" s="251"/>
      <c r="CX39" s="222"/>
      <c r="CY39" s="262"/>
      <c r="CZ39" s="224"/>
      <c r="DA39" s="234"/>
      <c r="DB39" s="210"/>
      <c r="DC39" s="210"/>
      <c r="DF39" s="251"/>
      <c r="DG39" s="222"/>
      <c r="DH39" s="262"/>
      <c r="DI39" s="224"/>
      <c r="DJ39" s="234"/>
      <c r="DK39" s="210"/>
      <c r="DL39" s="210"/>
      <c r="DO39" s="251"/>
      <c r="DP39" s="222"/>
      <c r="DQ39" s="262"/>
      <c r="DR39" s="224"/>
      <c r="DS39" s="234"/>
      <c r="DT39" s="210"/>
      <c r="DU39" s="210"/>
      <c r="DX39" s="251"/>
      <c r="DY39" s="222"/>
      <c r="DZ39" s="262"/>
      <c r="EA39" s="224"/>
      <c r="EB39" s="234"/>
      <c r="EC39" s="210"/>
      <c r="ED39" s="210"/>
      <c r="EG39" s="251"/>
      <c r="EH39" s="222"/>
      <c r="EI39" s="262"/>
      <c r="EJ39" s="224"/>
      <c r="EK39" s="234"/>
      <c r="EL39" s="210"/>
      <c r="EM39" s="210"/>
      <c r="EP39" s="251"/>
      <c r="EQ39" s="222"/>
      <c r="ER39" s="262"/>
      <c r="ES39" s="224"/>
      <c r="ET39" s="234"/>
      <c r="EU39" s="210"/>
      <c r="EV39" s="210"/>
      <c r="EY39" s="251"/>
      <c r="EZ39" s="222"/>
      <c r="FA39" s="262"/>
      <c r="FB39" s="224"/>
      <c r="FC39" s="234"/>
      <c r="FD39" s="210"/>
      <c r="FE39" s="210"/>
      <c r="FH39" s="251"/>
      <c r="FI39" s="222"/>
      <c r="FJ39" s="262"/>
      <c r="FK39" s="224"/>
      <c r="FL39" s="234"/>
      <c r="FM39" s="210"/>
      <c r="FN39" s="210"/>
      <c r="FO39" s="62"/>
      <c r="FP39" s="62"/>
      <c r="FQ39" s="251"/>
      <c r="FR39" s="222"/>
      <c r="FS39" s="262"/>
      <c r="FT39" s="224"/>
      <c r="FU39" s="234"/>
      <c r="FV39" s="210"/>
      <c r="FW39" s="210"/>
      <c r="FZ39" s="251"/>
      <c r="GA39" s="222"/>
      <c r="GB39" s="262"/>
      <c r="GC39" s="224"/>
      <c r="GD39" s="234"/>
      <c r="GE39" s="210"/>
      <c r="GF39" s="210"/>
      <c r="GI39" s="251"/>
      <c r="GJ39" s="222"/>
      <c r="GK39" s="262"/>
      <c r="GL39" s="224"/>
      <c r="GM39" s="234"/>
      <c r="GN39" s="210"/>
      <c r="GO39" s="210"/>
      <c r="GR39" s="251"/>
      <c r="GS39" s="222"/>
      <c r="GT39" s="262"/>
      <c r="GU39" s="224"/>
      <c r="GV39" s="234"/>
      <c r="GW39" s="210"/>
      <c r="GX39" s="210"/>
      <c r="GY39" s="62"/>
      <c r="GZ39" s="62"/>
      <c r="HA39" s="251"/>
      <c r="HB39" s="222"/>
      <c r="HC39" s="262"/>
      <c r="HD39" s="224"/>
      <c r="HE39" s="234"/>
      <c r="HF39" s="210"/>
      <c r="HG39" s="210"/>
      <c r="HJ39" s="251"/>
      <c r="HK39" s="222"/>
      <c r="HL39" s="262"/>
      <c r="HM39" s="224"/>
      <c r="HN39" s="234"/>
      <c r="HO39" s="210"/>
      <c r="HP39" s="210"/>
      <c r="HS39" s="251"/>
      <c r="HT39" s="222"/>
      <c r="HU39" s="262"/>
      <c r="HV39" s="224"/>
      <c r="HW39" s="234"/>
      <c r="HX39" s="210"/>
      <c r="HY39" s="210"/>
      <c r="IB39" s="251"/>
      <c r="IC39" s="222"/>
      <c r="ID39" s="262"/>
      <c r="IE39" s="224"/>
      <c r="IF39" s="234"/>
      <c r="IG39" s="210"/>
      <c r="IH39" s="210"/>
      <c r="II39" s="62"/>
      <c r="IJ39" s="62"/>
      <c r="IK39" s="251"/>
      <c r="IL39" s="222"/>
      <c r="IM39" s="262"/>
      <c r="IN39" s="224"/>
      <c r="IO39" s="234"/>
      <c r="IP39" s="210"/>
      <c r="IQ39" s="210"/>
      <c r="IT39" s="251"/>
      <c r="IU39" s="222"/>
      <c r="IV39" s="262"/>
      <c r="IW39" s="224"/>
      <c r="IX39" s="234"/>
      <c r="IY39" s="210"/>
      <c r="IZ39" s="210"/>
      <c r="JC39" s="251"/>
      <c r="JD39" s="222"/>
      <c r="JE39" s="262"/>
      <c r="JF39" s="224"/>
      <c r="JG39" s="234"/>
      <c r="JH39" s="210"/>
      <c r="JI39" s="210"/>
      <c r="JL39" s="251"/>
      <c r="JM39" s="222"/>
      <c r="JN39" s="262"/>
      <c r="JO39" s="224"/>
      <c r="JP39" s="234"/>
      <c r="JQ39" s="210"/>
      <c r="JR39" s="210"/>
    </row>
    <row r="40" spans="2:278" ht="31.5" thickTop="1" thickBot="1">
      <c r="B40" s="251" t="s">
        <v>139</v>
      </c>
      <c r="C40" s="222" t="s">
        <v>216</v>
      </c>
      <c r="D40" s="262" t="s">
        <v>136</v>
      </c>
      <c r="E40" s="224">
        <v>170</v>
      </c>
      <c r="F40" s="234">
        <v>0</v>
      </c>
      <c r="G40" s="210">
        <f t="shared" si="1"/>
        <v>0</v>
      </c>
      <c r="H40" s="210"/>
      <c r="K40" s="251"/>
      <c r="L40" s="222"/>
      <c r="M40" s="262"/>
      <c r="N40" s="224"/>
      <c r="O40" s="234"/>
      <c r="P40" s="210"/>
      <c r="Q40" s="210"/>
      <c r="R40" s="102"/>
      <c r="S40" s="101"/>
      <c r="T40" s="251"/>
      <c r="U40" s="222"/>
      <c r="V40" s="262"/>
      <c r="W40" s="224"/>
      <c r="X40" s="234"/>
      <c r="Y40" s="210"/>
      <c r="Z40" s="210"/>
      <c r="AA40" s="101"/>
      <c r="AC40" s="251"/>
      <c r="AD40" s="222"/>
      <c r="AE40" s="262"/>
      <c r="AF40" s="224"/>
      <c r="AG40" s="234"/>
      <c r="AH40" s="210"/>
      <c r="AI40" s="210"/>
      <c r="AL40" s="251"/>
      <c r="AM40" s="222"/>
      <c r="AN40" s="262"/>
      <c r="AO40" s="224"/>
      <c r="AP40" s="234"/>
      <c r="AQ40" s="210"/>
      <c r="AR40" s="210"/>
      <c r="AU40" s="251"/>
      <c r="AV40" s="222"/>
      <c r="AW40" s="262"/>
      <c r="AX40" s="224"/>
      <c r="AY40" s="234"/>
      <c r="AZ40" s="210"/>
      <c r="BA40" s="210"/>
      <c r="BD40" s="251"/>
      <c r="BE40" s="222"/>
      <c r="BF40" s="262"/>
      <c r="BG40" s="224"/>
      <c r="BH40" s="234"/>
      <c r="BI40" s="210"/>
      <c r="BJ40" s="210"/>
      <c r="BM40" s="251"/>
      <c r="BN40" s="222"/>
      <c r="BO40" s="262"/>
      <c r="BP40" s="224"/>
      <c r="BQ40" s="234"/>
      <c r="BR40" s="210"/>
      <c r="BS40" s="210"/>
      <c r="BV40" s="251"/>
      <c r="BW40" s="222"/>
      <c r="BX40" s="262"/>
      <c r="BY40" s="224"/>
      <c r="BZ40" s="234"/>
      <c r="CA40" s="210"/>
      <c r="CB40" s="210"/>
      <c r="CE40" s="251"/>
      <c r="CF40" s="222"/>
      <c r="CG40" s="262"/>
      <c r="CH40" s="224"/>
      <c r="CI40" s="234"/>
      <c r="CJ40" s="210"/>
      <c r="CK40" s="210"/>
      <c r="CN40" s="251"/>
      <c r="CO40" s="222"/>
      <c r="CP40" s="262"/>
      <c r="CQ40" s="224"/>
      <c r="CR40" s="234"/>
      <c r="CS40" s="210"/>
      <c r="CT40" s="210"/>
      <c r="CW40" s="251"/>
      <c r="CX40" s="222"/>
      <c r="CY40" s="262"/>
      <c r="CZ40" s="224"/>
      <c r="DA40" s="234"/>
      <c r="DB40" s="210"/>
      <c r="DC40" s="210"/>
      <c r="DF40" s="251"/>
      <c r="DG40" s="222"/>
      <c r="DH40" s="262"/>
      <c r="DI40" s="224"/>
      <c r="DJ40" s="234"/>
      <c r="DK40" s="210"/>
      <c r="DL40" s="210"/>
      <c r="DO40" s="251"/>
      <c r="DP40" s="222"/>
      <c r="DQ40" s="262"/>
      <c r="DR40" s="224"/>
      <c r="DS40" s="234"/>
      <c r="DT40" s="210"/>
      <c r="DU40" s="210"/>
      <c r="DX40" s="251"/>
      <c r="DY40" s="222"/>
      <c r="DZ40" s="262"/>
      <c r="EA40" s="224"/>
      <c r="EB40" s="234"/>
      <c r="EC40" s="210"/>
      <c r="ED40" s="210"/>
      <c r="EG40" s="251"/>
      <c r="EH40" s="222"/>
      <c r="EI40" s="262"/>
      <c r="EJ40" s="224"/>
      <c r="EK40" s="234"/>
      <c r="EL40" s="210"/>
      <c r="EM40" s="210"/>
      <c r="EP40" s="251"/>
      <c r="EQ40" s="222"/>
      <c r="ER40" s="262"/>
      <c r="ES40" s="224"/>
      <c r="ET40" s="234"/>
      <c r="EU40" s="210"/>
      <c r="EV40" s="210"/>
      <c r="EY40" s="251"/>
      <c r="EZ40" s="222"/>
      <c r="FA40" s="262"/>
      <c r="FB40" s="224"/>
      <c r="FC40" s="234"/>
      <c r="FD40" s="210"/>
      <c r="FE40" s="210"/>
      <c r="FH40" s="251"/>
      <c r="FI40" s="222"/>
      <c r="FJ40" s="262"/>
      <c r="FK40" s="224"/>
      <c r="FL40" s="234"/>
      <c r="FM40" s="210"/>
      <c r="FN40" s="210"/>
      <c r="FO40" s="62"/>
      <c r="FP40" s="62"/>
      <c r="FQ40" s="251"/>
      <c r="FR40" s="222"/>
      <c r="FS40" s="262"/>
      <c r="FT40" s="224"/>
      <c r="FU40" s="234"/>
      <c r="FV40" s="210"/>
      <c r="FW40" s="210"/>
      <c r="FZ40" s="251"/>
      <c r="GA40" s="222"/>
      <c r="GB40" s="262"/>
      <c r="GC40" s="224"/>
      <c r="GD40" s="234"/>
      <c r="GE40" s="210"/>
      <c r="GF40" s="210"/>
      <c r="GI40" s="251"/>
      <c r="GJ40" s="222"/>
      <c r="GK40" s="262"/>
      <c r="GL40" s="224"/>
      <c r="GM40" s="234"/>
      <c r="GN40" s="210"/>
      <c r="GO40" s="210"/>
      <c r="GR40" s="251"/>
      <c r="GS40" s="222"/>
      <c r="GT40" s="262"/>
      <c r="GU40" s="224"/>
      <c r="GV40" s="234"/>
      <c r="GW40" s="210"/>
      <c r="GX40" s="210"/>
      <c r="GY40" s="62"/>
      <c r="GZ40" s="62"/>
      <c r="HA40" s="251"/>
      <c r="HB40" s="222"/>
      <c r="HC40" s="262"/>
      <c r="HD40" s="224"/>
      <c r="HE40" s="234"/>
      <c r="HF40" s="210"/>
      <c r="HG40" s="210"/>
      <c r="HJ40" s="251"/>
      <c r="HK40" s="222"/>
      <c r="HL40" s="262"/>
      <c r="HM40" s="224"/>
      <c r="HN40" s="234"/>
      <c r="HO40" s="210"/>
      <c r="HP40" s="210"/>
      <c r="HS40" s="251"/>
      <c r="HT40" s="222"/>
      <c r="HU40" s="262"/>
      <c r="HV40" s="224"/>
      <c r="HW40" s="234"/>
      <c r="HX40" s="210"/>
      <c r="HY40" s="210"/>
      <c r="IB40" s="251"/>
      <c r="IC40" s="222"/>
      <c r="ID40" s="262"/>
      <c r="IE40" s="224"/>
      <c r="IF40" s="234"/>
      <c r="IG40" s="210"/>
      <c r="IH40" s="210"/>
      <c r="II40" s="62"/>
      <c r="IJ40" s="62"/>
      <c r="IK40" s="251"/>
      <c r="IL40" s="222"/>
      <c r="IM40" s="262"/>
      <c r="IN40" s="224"/>
      <c r="IO40" s="234"/>
      <c r="IP40" s="210"/>
      <c r="IQ40" s="210"/>
      <c r="IT40" s="251"/>
      <c r="IU40" s="222"/>
      <c r="IV40" s="262"/>
      <c r="IW40" s="224"/>
      <c r="IX40" s="234"/>
      <c r="IY40" s="210"/>
      <c r="IZ40" s="210"/>
      <c r="JC40" s="251"/>
      <c r="JD40" s="222"/>
      <c r="JE40" s="262"/>
      <c r="JF40" s="224"/>
      <c r="JG40" s="234"/>
      <c r="JH40" s="210"/>
      <c r="JI40" s="210"/>
      <c r="JL40" s="251"/>
      <c r="JM40" s="222"/>
      <c r="JN40" s="262"/>
      <c r="JO40" s="224"/>
      <c r="JP40" s="234"/>
      <c r="JQ40" s="210"/>
      <c r="JR40" s="210"/>
    </row>
    <row r="41" spans="2:278" ht="31.5" thickTop="1" thickBot="1">
      <c r="B41" s="251" t="s">
        <v>140</v>
      </c>
      <c r="C41" s="222" t="s">
        <v>217</v>
      </c>
      <c r="D41" s="262" t="s">
        <v>136</v>
      </c>
      <c r="E41" s="224">
        <v>35</v>
      </c>
      <c r="F41" s="234">
        <v>0</v>
      </c>
      <c r="G41" s="210">
        <f t="shared" si="1"/>
        <v>0</v>
      </c>
      <c r="H41" s="210"/>
      <c r="K41" s="251"/>
      <c r="L41" s="222"/>
      <c r="M41" s="262"/>
      <c r="N41" s="224"/>
      <c r="O41" s="234"/>
      <c r="P41" s="210"/>
      <c r="Q41" s="210"/>
      <c r="R41" s="102"/>
      <c r="S41" s="101"/>
      <c r="T41" s="251"/>
      <c r="U41" s="222"/>
      <c r="V41" s="262"/>
      <c r="W41" s="224"/>
      <c r="X41" s="234"/>
      <c r="Y41" s="210"/>
      <c r="Z41" s="210"/>
      <c r="AA41" s="101"/>
      <c r="AC41" s="251"/>
      <c r="AD41" s="222"/>
      <c r="AE41" s="262"/>
      <c r="AF41" s="224"/>
      <c r="AG41" s="234"/>
      <c r="AH41" s="210"/>
      <c r="AI41" s="210"/>
      <c r="AL41" s="251"/>
      <c r="AM41" s="222"/>
      <c r="AN41" s="262"/>
      <c r="AO41" s="224"/>
      <c r="AP41" s="234"/>
      <c r="AQ41" s="210"/>
      <c r="AR41" s="210"/>
      <c r="AU41" s="251"/>
      <c r="AV41" s="222"/>
      <c r="AW41" s="262"/>
      <c r="AX41" s="224"/>
      <c r="AY41" s="234"/>
      <c r="AZ41" s="210"/>
      <c r="BA41" s="210"/>
      <c r="BD41" s="251"/>
      <c r="BE41" s="222"/>
      <c r="BF41" s="262"/>
      <c r="BG41" s="224"/>
      <c r="BH41" s="234"/>
      <c r="BI41" s="210"/>
      <c r="BJ41" s="210"/>
      <c r="BM41" s="251"/>
      <c r="BN41" s="222"/>
      <c r="BO41" s="262"/>
      <c r="BP41" s="224"/>
      <c r="BQ41" s="234"/>
      <c r="BR41" s="210"/>
      <c r="BS41" s="210"/>
      <c r="BV41" s="251"/>
      <c r="BW41" s="222"/>
      <c r="BX41" s="262"/>
      <c r="BY41" s="224"/>
      <c r="BZ41" s="234"/>
      <c r="CA41" s="210"/>
      <c r="CB41" s="210"/>
      <c r="CE41" s="251"/>
      <c r="CF41" s="222"/>
      <c r="CG41" s="262"/>
      <c r="CH41" s="224"/>
      <c r="CI41" s="234"/>
      <c r="CJ41" s="210"/>
      <c r="CK41" s="210"/>
      <c r="CN41" s="251"/>
      <c r="CO41" s="222"/>
      <c r="CP41" s="262"/>
      <c r="CQ41" s="224"/>
      <c r="CR41" s="234"/>
      <c r="CS41" s="210"/>
      <c r="CT41" s="210"/>
      <c r="CW41" s="251"/>
      <c r="CX41" s="222"/>
      <c r="CY41" s="262"/>
      <c r="CZ41" s="224"/>
      <c r="DA41" s="234"/>
      <c r="DB41" s="210"/>
      <c r="DC41" s="210"/>
      <c r="DF41" s="251"/>
      <c r="DG41" s="222"/>
      <c r="DH41" s="262"/>
      <c r="DI41" s="224"/>
      <c r="DJ41" s="234"/>
      <c r="DK41" s="210"/>
      <c r="DL41" s="210"/>
      <c r="DO41" s="251"/>
      <c r="DP41" s="222"/>
      <c r="DQ41" s="262"/>
      <c r="DR41" s="224"/>
      <c r="DS41" s="234"/>
      <c r="DT41" s="210"/>
      <c r="DU41" s="210"/>
      <c r="DX41" s="251"/>
      <c r="DY41" s="222"/>
      <c r="DZ41" s="262"/>
      <c r="EA41" s="224"/>
      <c r="EB41" s="234"/>
      <c r="EC41" s="210"/>
      <c r="ED41" s="210"/>
      <c r="EG41" s="251"/>
      <c r="EH41" s="222"/>
      <c r="EI41" s="262"/>
      <c r="EJ41" s="224"/>
      <c r="EK41" s="234"/>
      <c r="EL41" s="210"/>
      <c r="EM41" s="210"/>
      <c r="EP41" s="251"/>
      <c r="EQ41" s="222"/>
      <c r="ER41" s="262"/>
      <c r="ES41" s="224"/>
      <c r="ET41" s="234"/>
      <c r="EU41" s="210"/>
      <c r="EV41" s="210"/>
      <c r="EY41" s="251"/>
      <c r="EZ41" s="222"/>
      <c r="FA41" s="262"/>
      <c r="FB41" s="224"/>
      <c r="FC41" s="234"/>
      <c r="FD41" s="210"/>
      <c r="FE41" s="210"/>
      <c r="FH41" s="251"/>
      <c r="FI41" s="222"/>
      <c r="FJ41" s="262"/>
      <c r="FK41" s="224"/>
      <c r="FL41" s="234"/>
      <c r="FM41" s="210"/>
      <c r="FN41" s="210"/>
      <c r="FO41" s="62"/>
      <c r="FP41" s="62"/>
      <c r="FQ41" s="251"/>
      <c r="FR41" s="222"/>
      <c r="FS41" s="262"/>
      <c r="FT41" s="224"/>
      <c r="FU41" s="234"/>
      <c r="FV41" s="210"/>
      <c r="FW41" s="210"/>
      <c r="FZ41" s="251"/>
      <c r="GA41" s="222"/>
      <c r="GB41" s="262"/>
      <c r="GC41" s="224"/>
      <c r="GD41" s="234"/>
      <c r="GE41" s="210"/>
      <c r="GF41" s="210"/>
      <c r="GI41" s="251"/>
      <c r="GJ41" s="222"/>
      <c r="GK41" s="262"/>
      <c r="GL41" s="224"/>
      <c r="GM41" s="234"/>
      <c r="GN41" s="210"/>
      <c r="GO41" s="210"/>
      <c r="GR41" s="251"/>
      <c r="GS41" s="222"/>
      <c r="GT41" s="262"/>
      <c r="GU41" s="224"/>
      <c r="GV41" s="234"/>
      <c r="GW41" s="210"/>
      <c r="GX41" s="210"/>
      <c r="GY41" s="62"/>
      <c r="GZ41" s="62"/>
      <c r="HA41" s="251"/>
      <c r="HB41" s="222"/>
      <c r="HC41" s="262"/>
      <c r="HD41" s="224"/>
      <c r="HE41" s="234"/>
      <c r="HF41" s="210"/>
      <c r="HG41" s="210"/>
      <c r="HJ41" s="251"/>
      <c r="HK41" s="222"/>
      <c r="HL41" s="262"/>
      <c r="HM41" s="224"/>
      <c r="HN41" s="234"/>
      <c r="HO41" s="210"/>
      <c r="HP41" s="210"/>
      <c r="HS41" s="251"/>
      <c r="HT41" s="222"/>
      <c r="HU41" s="262"/>
      <c r="HV41" s="224"/>
      <c r="HW41" s="234"/>
      <c r="HX41" s="210"/>
      <c r="HY41" s="210"/>
      <c r="IB41" s="251"/>
      <c r="IC41" s="222"/>
      <c r="ID41" s="262"/>
      <c r="IE41" s="224"/>
      <c r="IF41" s="234"/>
      <c r="IG41" s="210"/>
      <c r="IH41" s="210"/>
      <c r="II41" s="62"/>
      <c r="IJ41" s="62"/>
      <c r="IK41" s="251"/>
      <c r="IL41" s="222"/>
      <c r="IM41" s="262"/>
      <c r="IN41" s="224"/>
      <c r="IO41" s="234"/>
      <c r="IP41" s="210"/>
      <c r="IQ41" s="210"/>
      <c r="IT41" s="251"/>
      <c r="IU41" s="222"/>
      <c r="IV41" s="262"/>
      <c r="IW41" s="224"/>
      <c r="IX41" s="234"/>
      <c r="IY41" s="210"/>
      <c r="IZ41" s="210"/>
      <c r="JC41" s="251"/>
      <c r="JD41" s="222"/>
      <c r="JE41" s="262"/>
      <c r="JF41" s="224"/>
      <c r="JG41" s="234"/>
      <c r="JH41" s="210"/>
      <c r="JI41" s="210"/>
      <c r="JL41" s="251"/>
      <c r="JM41" s="222"/>
      <c r="JN41" s="262"/>
      <c r="JO41" s="224"/>
      <c r="JP41" s="234"/>
      <c r="JQ41" s="210"/>
      <c r="JR41" s="210"/>
    </row>
    <row r="42" spans="2:278" ht="31.5" thickTop="1" thickBot="1">
      <c r="B42" s="251" t="s">
        <v>141</v>
      </c>
      <c r="C42" s="222" t="s">
        <v>218</v>
      </c>
      <c r="D42" s="262" t="s">
        <v>136</v>
      </c>
      <c r="E42" s="224">
        <v>71</v>
      </c>
      <c r="F42" s="234">
        <v>0</v>
      </c>
      <c r="G42" s="210">
        <f t="shared" si="1"/>
        <v>0</v>
      </c>
      <c r="H42" s="210"/>
      <c r="K42" s="251"/>
      <c r="L42" s="222"/>
      <c r="M42" s="262"/>
      <c r="N42" s="224"/>
      <c r="O42" s="234"/>
      <c r="P42" s="210"/>
      <c r="Q42" s="210"/>
      <c r="R42" s="102"/>
      <c r="S42" s="101"/>
      <c r="T42" s="251"/>
      <c r="U42" s="222"/>
      <c r="V42" s="262"/>
      <c r="W42" s="224"/>
      <c r="X42" s="234"/>
      <c r="Y42" s="210"/>
      <c r="Z42" s="210"/>
      <c r="AA42" s="101"/>
      <c r="AC42" s="251"/>
      <c r="AD42" s="222"/>
      <c r="AE42" s="262"/>
      <c r="AF42" s="224"/>
      <c r="AG42" s="234"/>
      <c r="AH42" s="210"/>
      <c r="AI42" s="210"/>
      <c r="AL42" s="251"/>
      <c r="AM42" s="222"/>
      <c r="AN42" s="262"/>
      <c r="AO42" s="224"/>
      <c r="AP42" s="234"/>
      <c r="AQ42" s="210"/>
      <c r="AR42" s="210"/>
      <c r="AU42" s="251"/>
      <c r="AV42" s="222"/>
      <c r="AW42" s="262"/>
      <c r="AX42" s="224"/>
      <c r="AY42" s="234"/>
      <c r="AZ42" s="210"/>
      <c r="BA42" s="210"/>
      <c r="BD42" s="251"/>
      <c r="BE42" s="222"/>
      <c r="BF42" s="262"/>
      <c r="BG42" s="224"/>
      <c r="BH42" s="234"/>
      <c r="BI42" s="210"/>
      <c r="BJ42" s="210"/>
      <c r="BM42" s="251"/>
      <c r="BN42" s="222"/>
      <c r="BO42" s="262"/>
      <c r="BP42" s="224"/>
      <c r="BQ42" s="234"/>
      <c r="BR42" s="210"/>
      <c r="BS42" s="210"/>
      <c r="BV42" s="251"/>
      <c r="BW42" s="222"/>
      <c r="BX42" s="262"/>
      <c r="BY42" s="224"/>
      <c r="BZ42" s="234"/>
      <c r="CA42" s="210"/>
      <c r="CB42" s="210"/>
      <c r="CE42" s="251"/>
      <c r="CF42" s="222"/>
      <c r="CG42" s="262"/>
      <c r="CH42" s="224"/>
      <c r="CI42" s="234"/>
      <c r="CJ42" s="210"/>
      <c r="CK42" s="210"/>
      <c r="CN42" s="251"/>
      <c r="CO42" s="222"/>
      <c r="CP42" s="262"/>
      <c r="CQ42" s="224"/>
      <c r="CR42" s="234"/>
      <c r="CS42" s="210"/>
      <c r="CT42" s="210"/>
      <c r="CW42" s="251"/>
      <c r="CX42" s="222"/>
      <c r="CY42" s="262"/>
      <c r="CZ42" s="224"/>
      <c r="DA42" s="234"/>
      <c r="DB42" s="210"/>
      <c r="DC42" s="210"/>
      <c r="DF42" s="251"/>
      <c r="DG42" s="222"/>
      <c r="DH42" s="262"/>
      <c r="DI42" s="224"/>
      <c r="DJ42" s="234"/>
      <c r="DK42" s="210"/>
      <c r="DL42" s="210"/>
      <c r="DO42" s="251"/>
      <c r="DP42" s="222"/>
      <c r="DQ42" s="262"/>
      <c r="DR42" s="224"/>
      <c r="DS42" s="234"/>
      <c r="DT42" s="210"/>
      <c r="DU42" s="210"/>
      <c r="DX42" s="251"/>
      <c r="DY42" s="222"/>
      <c r="DZ42" s="262"/>
      <c r="EA42" s="224"/>
      <c r="EB42" s="234"/>
      <c r="EC42" s="210"/>
      <c r="ED42" s="210"/>
      <c r="EG42" s="251"/>
      <c r="EH42" s="222"/>
      <c r="EI42" s="262"/>
      <c r="EJ42" s="224"/>
      <c r="EK42" s="234"/>
      <c r="EL42" s="210"/>
      <c r="EM42" s="210"/>
      <c r="EP42" s="251"/>
      <c r="EQ42" s="222"/>
      <c r="ER42" s="262"/>
      <c r="ES42" s="224"/>
      <c r="ET42" s="234"/>
      <c r="EU42" s="210"/>
      <c r="EV42" s="210"/>
      <c r="EY42" s="251"/>
      <c r="EZ42" s="222"/>
      <c r="FA42" s="262"/>
      <c r="FB42" s="224"/>
      <c r="FC42" s="234"/>
      <c r="FD42" s="210"/>
      <c r="FE42" s="210"/>
      <c r="FH42" s="251"/>
      <c r="FI42" s="222"/>
      <c r="FJ42" s="262"/>
      <c r="FK42" s="224"/>
      <c r="FL42" s="234"/>
      <c r="FM42" s="210"/>
      <c r="FN42" s="210"/>
      <c r="FO42" s="62"/>
      <c r="FP42" s="62"/>
      <c r="FQ42" s="251"/>
      <c r="FR42" s="222"/>
      <c r="FS42" s="262"/>
      <c r="FT42" s="224"/>
      <c r="FU42" s="234"/>
      <c r="FV42" s="210"/>
      <c r="FW42" s="210"/>
      <c r="FZ42" s="251"/>
      <c r="GA42" s="222"/>
      <c r="GB42" s="262"/>
      <c r="GC42" s="224"/>
      <c r="GD42" s="234"/>
      <c r="GE42" s="210"/>
      <c r="GF42" s="210"/>
      <c r="GI42" s="251"/>
      <c r="GJ42" s="222"/>
      <c r="GK42" s="262"/>
      <c r="GL42" s="224"/>
      <c r="GM42" s="234"/>
      <c r="GN42" s="210"/>
      <c r="GO42" s="210"/>
      <c r="GR42" s="251"/>
      <c r="GS42" s="222"/>
      <c r="GT42" s="262"/>
      <c r="GU42" s="224"/>
      <c r="GV42" s="234"/>
      <c r="GW42" s="210"/>
      <c r="GX42" s="210"/>
      <c r="GY42" s="62"/>
      <c r="GZ42" s="62"/>
      <c r="HA42" s="251"/>
      <c r="HB42" s="222"/>
      <c r="HC42" s="262"/>
      <c r="HD42" s="224"/>
      <c r="HE42" s="234"/>
      <c r="HF42" s="210"/>
      <c r="HG42" s="210"/>
      <c r="HJ42" s="251"/>
      <c r="HK42" s="222"/>
      <c r="HL42" s="262"/>
      <c r="HM42" s="224"/>
      <c r="HN42" s="234"/>
      <c r="HO42" s="210"/>
      <c r="HP42" s="210"/>
      <c r="HS42" s="251"/>
      <c r="HT42" s="222"/>
      <c r="HU42" s="262"/>
      <c r="HV42" s="224"/>
      <c r="HW42" s="234"/>
      <c r="HX42" s="210"/>
      <c r="HY42" s="210"/>
      <c r="IB42" s="251"/>
      <c r="IC42" s="222"/>
      <c r="ID42" s="262"/>
      <c r="IE42" s="224"/>
      <c r="IF42" s="234"/>
      <c r="IG42" s="210"/>
      <c r="IH42" s="210"/>
      <c r="II42" s="62"/>
      <c r="IJ42" s="62"/>
      <c r="IK42" s="251"/>
      <c r="IL42" s="222"/>
      <c r="IM42" s="262"/>
      <c r="IN42" s="224"/>
      <c r="IO42" s="234"/>
      <c r="IP42" s="210"/>
      <c r="IQ42" s="210"/>
      <c r="IT42" s="251"/>
      <c r="IU42" s="222"/>
      <c r="IV42" s="262"/>
      <c r="IW42" s="224"/>
      <c r="IX42" s="234"/>
      <c r="IY42" s="210"/>
      <c r="IZ42" s="210"/>
      <c r="JC42" s="251"/>
      <c r="JD42" s="222"/>
      <c r="JE42" s="262"/>
      <c r="JF42" s="224"/>
      <c r="JG42" s="234"/>
      <c r="JH42" s="210"/>
      <c r="JI42" s="210"/>
      <c r="JL42" s="251"/>
      <c r="JM42" s="222"/>
      <c r="JN42" s="262"/>
      <c r="JO42" s="224"/>
      <c r="JP42" s="234"/>
      <c r="JQ42" s="210"/>
      <c r="JR42" s="210"/>
    </row>
    <row r="43" spans="2:278" ht="31.5" thickTop="1" thickBot="1">
      <c r="B43" s="251" t="s">
        <v>142</v>
      </c>
      <c r="C43" s="222" t="s">
        <v>219</v>
      </c>
      <c r="D43" s="262" t="s">
        <v>136</v>
      </c>
      <c r="E43" s="224">
        <v>6</v>
      </c>
      <c r="F43" s="234">
        <v>0</v>
      </c>
      <c r="G43" s="210">
        <f t="shared" si="1"/>
        <v>0</v>
      </c>
      <c r="H43" s="210"/>
      <c r="K43" s="251"/>
      <c r="L43" s="222"/>
      <c r="M43" s="262"/>
      <c r="N43" s="224"/>
      <c r="O43" s="234"/>
      <c r="P43" s="210"/>
      <c r="Q43" s="210"/>
      <c r="R43" s="102"/>
      <c r="S43" s="101"/>
      <c r="T43" s="251"/>
      <c r="U43" s="222"/>
      <c r="V43" s="262"/>
      <c r="W43" s="224"/>
      <c r="X43" s="234"/>
      <c r="Y43" s="210"/>
      <c r="Z43" s="210"/>
      <c r="AA43" s="101"/>
      <c r="AC43" s="251"/>
      <c r="AD43" s="222"/>
      <c r="AE43" s="262"/>
      <c r="AF43" s="224"/>
      <c r="AG43" s="234"/>
      <c r="AH43" s="210"/>
      <c r="AI43" s="210"/>
      <c r="AL43" s="251"/>
      <c r="AM43" s="222"/>
      <c r="AN43" s="262"/>
      <c r="AO43" s="224"/>
      <c r="AP43" s="234"/>
      <c r="AQ43" s="210"/>
      <c r="AR43" s="210"/>
      <c r="AU43" s="251"/>
      <c r="AV43" s="222"/>
      <c r="AW43" s="262"/>
      <c r="AX43" s="224"/>
      <c r="AY43" s="234"/>
      <c r="AZ43" s="210"/>
      <c r="BA43" s="210"/>
      <c r="BD43" s="251"/>
      <c r="BE43" s="222"/>
      <c r="BF43" s="262"/>
      <c r="BG43" s="224"/>
      <c r="BH43" s="234"/>
      <c r="BI43" s="210"/>
      <c r="BJ43" s="210"/>
      <c r="BM43" s="251"/>
      <c r="BN43" s="222"/>
      <c r="BO43" s="262"/>
      <c r="BP43" s="224"/>
      <c r="BQ43" s="234"/>
      <c r="BR43" s="210"/>
      <c r="BS43" s="210"/>
      <c r="BV43" s="251"/>
      <c r="BW43" s="222"/>
      <c r="BX43" s="262"/>
      <c r="BY43" s="224"/>
      <c r="BZ43" s="234"/>
      <c r="CA43" s="210"/>
      <c r="CB43" s="210"/>
      <c r="CE43" s="251"/>
      <c r="CF43" s="222"/>
      <c r="CG43" s="262"/>
      <c r="CH43" s="224"/>
      <c r="CI43" s="234"/>
      <c r="CJ43" s="210"/>
      <c r="CK43" s="210"/>
      <c r="CN43" s="251"/>
      <c r="CO43" s="222"/>
      <c r="CP43" s="262"/>
      <c r="CQ43" s="224"/>
      <c r="CR43" s="234"/>
      <c r="CS43" s="210"/>
      <c r="CT43" s="210"/>
      <c r="CW43" s="251"/>
      <c r="CX43" s="222"/>
      <c r="CY43" s="262"/>
      <c r="CZ43" s="224"/>
      <c r="DA43" s="234"/>
      <c r="DB43" s="210"/>
      <c r="DC43" s="210"/>
      <c r="DF43" s="251"/>
      <c r="DG43" s="222"/>
      <c r="DH43" s="262"/>
      <c r="DI43" s="224"/>
      <c r="DJ43" s="234"/>
      <c r="DK43" s="210"/>
      <c r="DL43" s="210"/>
      <c r="DO43" s="251"/>
      <c r="DP43" s="222"/>
      <c r="DQ43" s="262"/>
      <c r="DR43" s="224"/>
      <c r="DS43" s="234"/>
      <c r="DT43" s="210"/>
      <c r="DU43" s="210"/>
      <c r="DX43" s="251"/>
      <c r="DY43" s="222"/>
      <c r="DZ43" s="262"/>
      <c r="EA43" s="224"/>
      <c r="EB43" s="234"/>
      <c r="EC43" s="210"/>
      <c r="ED43" s="210"/>
      <c r="EG43" s="251"/>
      <c r="EH43" s="222"/>
      <c r="EI43" s="262"/>
      <c r="EJ43" s="224"/>
      <c r="EK43" s="234"/>
      <c r="EL43" s="210"/>
      <c r="EM43" s="210"/>
      <c r="EP43" s="251"/>
      <c r="EQ43" s="222"/>
      <c r="ER43" s="262"/>
      <c r="ES43" s="224"/>
      <c r="ET43" s="234"/>
      <c r="EU43" s="210"/>
      <c r="EV43" s="210"/>
      <c r="EY43" s="251"/>
      <c r="EZ43" s="222"/>
      <c r="FA43" s="262"/>
      <c r="FB43" s="224"/>
      <c r="FC43" s="234"/>
      <c r="FD43" s="210"/>
      <c r="FE43" s="210"/>
      <c r="FH43" s="251"/>
      <c r="FI43" s="222"/>
      <c r="FJ43" s="262"/>
      <c r="FK43" s="224"/>
      <c r="FL43" s="234"/>
      <c r="FM43" s="210"/>
      <c r="FN43" s="210"/>
      <c r="FO43" s="62"/>
      <c r="FP43" s="62"/>
      <c r="FQ43" s="251"/>
      <c r="FR43" s="222"/>
      <c r="FS43" s="262"/>
      <c r="FT43" s="224"/>
      <c r="FU43" s="234"/>
      <c r="FV43" s="210"/>
      <c r="FW43" s="210"/>
      <c r="FZ43" s="251"/>
      <c r="GA43" s="222"/>
      <c r="GB43" s="262"/>
      <c r="GC43" s="224"/>
      <c r="GD43" s="234"/>
      <c r="GE43" s="210"/>
      <c r="GF43" s="210"/>
      <c r="GI43" s="251"/>
      <c r="GJ43" s="222"/>
      <c r="GK43" s="262"/>
      <c r="GL43" s="224"/>
      <c r="GM43" s="234"/>
      <c r="GN43" s="210"/>
      <c r="GO43" s="210"/>
      <c r="GR43" s="251"/>
      <c r="GS43" s="222"/>
      <c r="GT43" s="262"/>
      <c r="GU43" s="224"/>
      <c r="GV43" s="234"/>
      <c r="GW43" s="210"/>
      <c r="GX43" s="210"/>
      <c r="GY43" s="62"/>
      <c r="GZ43" s="62"/>
      <c r="HA43" s="251"/>
      <c r="HB43" s="222"/>
      <c r="HC43" s="262"/>
      <c r="HD43" s="224"/>
      <c r="HE43" s="234"/>
      <c r="HF43" s="210"/>
      <c r="HG43" s="210"/>
      <c r="HJ43" s="251"/>
      <c r="HK43" s="222"/>
      <c r="HL43" s="262"/>
      <c r="HM43" s="224"/>
      <c r="HN43" s="234"/>
      <c r="HO43" s="210"/>
      <c r="HP43" s="210"/>
      <c r="HS43" s="251"/>
      <c r="HT43" s="222"/>
      <c r="HU43" s="262"/>
      <c r="HV43" s="224"/>
      <c r="HW43" s="234"/>
      <c r="HX43" s="210"/>
      <c r="HY43" s="210"/>
      <c r="IB43" s="251"/>
      <c r="IC43" s="222"/>
      <c r="ID43" s="262"/>
      <c r="IE43" s="224"/>
      <c r="IF43" s="234"/>
      <c r="IG43" s="210"/>
      <c r="IH43" s="210"/>
      <c r="II43" s="62"/>
      <c r="IJ43" s="62"/>
      <c r="IK43" s="251"/>
      <c r="IL43" s="222"/>
      <c r="IM43" s="262"/>
      <c r="IN43" s="224"/>
      <c r="IO43" s="234"/>
      <c r="IP43" s="210"/>
      <c r="IQ43" s="210"/>
      <c r="IT43" s="251"/>
      <c r="IU43" s="222"/>
      <c r="IV43" s="262"/>
      <c r="IW43" s="224"/>
      <c r="IX43" s="234"/>
      <c r="IY43" s="210"/>
      <c r="IZ43" s="210"/>
      <c r="JC43" s="251"/>
      <c r="JD43" s="222"/>
      <c r="JE43" s="262"/>
      <c r="JF43" s="224"/>
      <c r="JG43" s="234"/>
      <c r="JH43" s="210"/>
      <c r="JI43" s="210"/>
      <c r="JL43" s="251"/>
      <c r="JM43" s="222"/>
      <c r="JN43" s="262"/>
      <c r="JO43" s="224"/>
      <c r="JP43" s="234"/>
      <c r="JQ43" s="210"/>
      <c r="JR43" s="210"/>
    </row>
    <row r="44" spans="2:278" ht="31.5" thickTop="1" thickBot="1">
      <c r="B44" s="251" t="s">
        <v>143</v>
      </c>
      <c r="C44" s="222" t="s">
        <v>220</v>
      </c>
      <c r="D44" s="263" t="s">
        <v>136</v>
      </c>
      <c r="E44" s="224">
        <v>6</v>
      </c>
      <c r="F44" s="234">
        <v>0</v>
      </c>
      <c r="G44" s="210">
        <f t="shared" si="1"/>
        <v>0</v>
      </c>
      <c r="H44" s="210"/>
      <c r="K44" s="251"/>
      <c r="L44" s="222"/>
      <c r="M44" s="263"/>
      <c r="N44" s="224"/>
      <c r="O44" s="234"/>
      <c r="P44" s="210"/>
      <c r="Q44" s="210"/>
      <c r="R44" s="102"/>
      <c r="S44" s="101"/>
      <c r="T44" s="251"/>
      <c r="U44" s="222"/>
      <c r="V44" s="263"/>
      <c r="W44" s="224"/>
      <c r="X44" s="234"/>
      <c r="Y44" s="210"/>
      <c r="Z44" s="210"/>
      <c r="AA44" s="101"/>
      <c r="AC44" s="251"/>
      <c r="AD44" s="222"/>
      <c r="AE44" s="263"/>
      <c r="AF44" s="224"/>
      <c r="AG44" s="234"/>
      <c r="AH44" s="210"/>
      <c r="AI44" s="210"/>
      <c r="AL44" s="251"/>
      <c r="AM44" s="222"/>
      <c r="AN44" s="263"/>
      <c r="AO44" s="224"/>
      <c r="AP44" s="234"/>
      <c r="AQ44" s="210"/>
      <c r="AR44" s="210"/>
      <c r="AU44" s="251"/>
      <c r="AV44" s="222"/>
      <c r="AW44" s="263"/>
      <c r="AX44" s="224"/>
      <c r="AY44" s="234"/>
      <c r="AZ44" s="210"/>
      <c r="BA44" s="210"/>
      <c r="BD44" s="251"/>
      <c r="BE44" s="222"/>
      <c r="BF44" s="263"/>
      <c r="BG44" s="224"/>
      <c r="BH44" s="234"/>
      <c r="BI44" s="210"/>
      <c r="BJ44" s="210"/>
      <c r="BM44" s="251"/>
      <c r="BN44" s="222"/>
      <c r="BO44" s="263"/>
      <c r="BP44" s="224"/>
      <c r="BQ44" s="234"/>
      <c r="BR44" s="210"/>
      <c r="BS44" s="210"/>
      <c r="BV44" s="251"/>
      <c r="BW44" s="222"/>
      <c r="BX44" s="263"/>
      <c r="BY44" s="224"/>
      <c r="BZ44" s="234"/>
      <c r="CA44" s="210"/>
      <c r="CB44" s="210"/>
      <c r="CE44" s="251"/>
      <c r="CF44" s="222"/>
      <c r="CG44" s="263"/>
      <c r="CH44" s="224"/>
      <c r="CI44" s="234"/>
      <c r="CJ44" s="210"/>
      <c r="CK44" s="210"/>
      <c r="CN44" s="251"/>
      <c r="CO44" s="222"/>
      <c r="CP44" s="263"/>
      <c r="CQ44" s="224"/>
      <c r="CR44" s="234"/>
      <c r="CS44" s="210"/>
      <c r="CT44" s="210"/>
      <c r="CW44" s="251"/>
      <c r="CX44" s="222"/>
      <c r="CY44" s="263"/>
      <c r="CZ44" s="224"/>
      <c r="DA44" s="234"/>
      <c r="DB44" s="210"/>
      <c r="DC44" s="210"/>
      <c r="DF44" s="251"/>
      <c r="DG44" s="222"/>
      <c r="DH44" s="263"/>
      <c r="DI44" s="224"/>
      <c r="DJ44" s="234"/>
      <c r="DK44" s="210"/>
      <c r="DL44" s="210"/>
      <c r="DO44" s="251"/>
      <c r="DP44" s="222"/>
      <c r="DQ44" s="263"/>
      <c r="DR44" s="224"/>
      <c r="DS44" s="234"/>
      <c r="DT44" s="210"/>
      <c r="DU44" s="210"/>
      <c r="DX44" s="251"/>
      <c r="DY44" s="222"/>
      <c r="DZ44" s="263"/>
      <c r="EA44" s="224"/>
      <c r="EB44" s="234"/>
      <c r="EC44" s="210"/>
      <c r="ED44" s="210"/>
      <c r="EG44" s="251"/>
      <c r="EH44" s="222"/>
      <c r="EI44" s="263"/>
      <c r="EJ44" s="224"/>
      <c r="EK44" s="234"/>
      <c r="EL44" s="210"/>
      <c r="EM44" s="210"/>
      <c r="EP44" s="251"/>
      <c r="EQ44" s="222"/>
      <c r="ER44" s="263"/>
      <c r="ES44" s="224"/>
      <c r="ET44" s="234"/>
      <c r="EU44" s="210"/>
      <c r="EV44" s="210"/>
      <c r="EY44" s="251"/>
      <c r="EZ44" s="222"/>
      <c r="FA44" s="263"/>
      <c r="FB44" s="224"/>
      <c r="FC44" s="234"/>
      <c r="FD44" s="210"/>
      <c r="FE44" s="210"/>
      <c r="FH44" s="251"/>
      <c r="FI44" s="222"/>
      <c r="FJ44" s="263"/>
      <c r="FK44" s="224"/>
      <c r="FL44" s="234"/>
      <c r="FM44" s="210"/>
      <c r="FN44" s="210"/>
      <c r="FO44" s="62"/>
      <c r="FP44" s="62"/>
      <c r="FQ44" s="251"/>
      <c r="FR44" s="222"/>
      <c r="FS44" s="263"/>
      <c r="FT44" s="224"/>
      <c r="FU44" s="234"/>
      <c r="FV44" s="210"/>
      <c r="FW44" s="210"/>
      <c r="FZ44" s="251"/>
      <c r="GA44" s="222"/>
      <c r="GB44" s="263"/>
      <c r="GC44" s="224"/>
      <c r="GD44" s="234"/>
      <c r="GE44" s="210"/>
      <c r="GF44" s="210"/>
      <c r="GI44" s="251"/>
      <c r="GJ44" s="222"/>
      <c r="GK44" s="263"/>
      <c r="GL44" s="224"/>
      <c r="GM44" s="234"/>
      <c r="GN44" s="210"/>
      <c r="GO44" s="210"/>
      <c r="GR44" s="251"/>
      <c r="GS44" s="222"/>
      <c r="GT44" s="263"/>
      <c r="GU44" s="224"/>
      <c r="GV44" s="234"/>
      <c r="GW44" s="210"/>
      <c r="GX44" s="210"/>
      <c r="GY44" s="62"/>
      <c r="GZ44" s="62"/>
      <c r="HA44" s="251"/>
      <c r="HB44" s="222"/>
      <c r="HC44" s="263"/>
      <c r="HD44" s="224"/>
      <c r="HE44" s="234"/>
      <c r="HF44" s="210"/>
      <c r="HG44" s="210"/>
      <c r="HJ44" s="251"/>
      <c r="HK44" s="222"/>
      <c r="HL44" s="263"/>
      <c r="HM44" s="224"/>
      <c r="HN44" s="234"/>
      <c r="HO44" s="210"/>
      <c r="HP44" s="210"/>
      <c r="HS44" s="251"/>
      <c r="HT44" s="222"/>
      <c r="HU44" s="263"/>
      <c r="HV44" s="224"/>
      <c r="HW44" s="234"/>
      <c r="HX44" s="210"/>
      <c r="HY44" s="210"/>
      <c r="IB44" s="251"/>
      <c r="IC44" s="222"/>
      <c r="ID44" s="263"/>
      <c r="IE44" s="224"/>
      <c r="IF44" s="234"/>
      <c r="IG44" s="210"/>
      <c r="IH44" s="210"/>
      <c r="II44" s="62"/>
      <c r="IJ44" s="62"/>
      <c r="IK44" s="251"/>
      <c r="IL44" s="222"/>
      <c r="IM44" s="263"/>
      <c r="IN44" s="224"/>
      <c r="IO44" s="234"/>
      <c r="IP44" s="210"/>
      <c r="IQ44" s="210"/>
      <c r="IT44" s="251"/>
      <c r="IU44" s="222"/>
      <c r="IV44" s="263"/>
      <c r="IW44" s="224"/>
      <c r="IX44" s="234"/>
      <c r="IY44" s="210"/>
      <c r="IZ44" s="210"/>
      <c r="JC44" s="251"/>
      <c r="JD44" s="222"/>
      <c r="JE44" s="263"/>
      <c r="JF44" s="224"/>
      <c r="JG44" s="234"/>
      <c r="JH44" s="210"/>
      <c r="JI44" s="210"/>
      <c r="JL44" s="251"/>
      <c r="JM44" s="222"/>
      <c r="JN44" s="263"/>
      <c r="JO44" s="224"/>
      <c r="JP44" s="234"/>
      <c r="JQ44" s="210"/>
      <c r="JR44" s="210"/>
    </row>
    <row r="45" spans="2:278" ht="16.5" thickTop="1" thickBot="1">
      <c r="B45" s="264">
        <v>7.4</v>
      </c>
      <c r="C45" s="258" t="s">
        <v>221</v>
      </c>
      <c r="D45" s="265"/>
      <c r="E45" s="224"/>
      <c r="F45" s="260"/>
      <c r="G45" s="261"/>
      <c r="H45" s="261"/>
      <c r="K45" s="264"/>
      <c r="L45" s="258"/>
      <c r="M45" s="265"/>
      <c r="N45" s="224"/>
      <c r="O45" s="260"/>
      <c r="P45" s="261"/>
      <c r="Q45" s="261"/>
      <c r="R45" s="102"/>
      <c r="S45" s="101"/>
      <c r="T45" s="264"/>
      <c r="U45" s="258"/>
      <c r="V45" s="265"/>
      <c r="W45" s="224"/>
      <c r="X45" s="260"/>
      <c r="Y45" s="261"/>
      <c r="Z45" s="261"/>
      <c r="AA45" s="101"/>
      <c r="AC45" s="264"/>
      <c r="AD45" s="258"/>
      <c r="AE45" s="265"/>
      <c r="AF45" s="224"/>
      <c r="AG45" s="260"/>
      <c r="AH45" s="261"/>
      <c r="AI45" s="261"/>
      <c r="AL45" s="264"/>
      <c r="AM45" s="258"/>
      <c r="AN45" s="265"/>
      <c r="AO45" s="224"/>
      <c r="AP45" s="260"/>
      <c r="AQ45" s="261"/>
      <c r="AR45" s="261"/>
      <c r="AU45" s="264"/>
      <c r="AV45" s="258"/>
      <c r="AW45" s="265"/>
      <c r="AX45" s="224"/>
      <c r="AY45" s="260"/>
      <c r="AZ45" s="261"/>
      <c r="BA45" s="261"/>
      <c r="BD45" s="264"/>
      <c r="BE45" s="258"/>
      <c r="BF45" s="265"/>
      <c r="BG45" s="224"/>
      <c r="BH45" s="260"/>
      <c r="BI45" s="261"/>
      <c r="BJ45" s="261"/>
      <c r="BM45" s="264"/>
      <c r="BN45" s="258"/>
      <c r="BO45" s="265"/>
      <c r="BP45" s="224"/>
      <c r="BQ45" s="260"/>
      <c r="BR45" s="261"/>
      <c r="BS45" s="261"/>
      <c r="BV45" s="264"/>
      <c r="BW45" s="258"/>
      <c r="BX45" s="265"/>
      <c r="BY45" s="224"/>
      <c r="BZ45" s="260"/>
      <c r="CA45" s="261"/>
      <c r="CB45" s="261"/>
      <c r="CE45" s="264"/>
      <c r="CF45" s="258"/>
      <c r="CG45" s="265"/>
      <c r="CH45" s="224"/>
      <c r="CI45" s="260"/>
      <c r="CJ45" s="261"/>
      <c r="CK45" s="261"/>
      <c r="CN45" s="264"/>
      <c r="CO45" s="258"/>
      <c r="CP45" s="265"/>
      <c r="CQ45" s="224"/>
      <c r="CR45" s="260"/>
      <c r="CS45" s="261"/>
      <c r="CT45" s="261"/>
      <c r="CW45" s="264"/>
      <c r="CX45" s="258"/>
      <c r="CY45" s="265"/>
      <c r="CZ45" s="224"/>
      <c r="DA45" s="260"/>
      <c r="DB45" s="261"/>
      <c r="DC45" s="261"/>
      <c r="DF45" s="264"/>
      <c r="DG45" s="258"/>
      <c r="DH45" s="265"/>
      <c r="DI45" s="224"/>
      <c r="DJ45" s="260"/>
      <c r="DK45" s="261"/>
      <c r="DL45" s="261"/>
      <c r="DO45" s="264"/>
      <c r="DP45" s="258"/>
      <c r="DQ45" s="265"/>
      <c r="DR45" s="224"/>
      <c r="DS45" s="260"/>
      <c r="DT45" s="261"/>
      <c r="DU45" s="261"/>
      <c r="DX45" s="264"/>
      <c r="DY45" s="258"/>
      <c r="DZ45" s="265"/>
      <c r="EA45" s="224"/>
      <c r="EB45" s="260"/>
      <c r="EC45" s="261"/>
      <c r="ED45" s="261"/>
      <c r="EG45" s="264"/>
      <c r="EH45" s="258"/>
      <c r="EI45" s="265"/>
      <c r="EJ45" s="224"/>
      <c r="EK45" s="260"/>
      <c r="EL45" s="261"/>
      <c r="EM45" s="261"/>
      <c r="EP45" s="264"/>
      <c r="EQ45" s="258"/>
      <c r="ER45" s="265"/>
      <c r="ES45" s="224"/>
      <c r="ET45" s="260"/>
      <c r="EU45" s="261"/>
      <c r="EV45" s="261"/>
      <c r="EY45" s="264"/>
      <c r="EZ45" s="258"/>
      <c r="FA45" s="265"/>
      <c r="FB45" s="224"/>
      <c r="FC45" s="260"/>
      <c r="FD45" s="261"/>
      <c r="FE45" s="261"/>
      <c r="FH45" s="264"/>
      <c r="FI45" s="258"/>
      <c r="FJ45" s="265"/>
      <c r="FK45" s="224"/>
      <c r="FL45" s="260"/>
      <c r="FM45" s="261"/>
      <c r="FN45" s="261"/>
      <c r="FO45" s="62"/>
      <c r="FP45" s="62"/>
      <c r="FQ45" s="264"/>
      <c r="FR45" s="258"/>
      <c r="FS45" s="265"/>
      <c r="FT45" s="224"/>
      <c r="FU45" s="260"/>
      <c r="FV45" s="261"/>
      <c r="FW45" s="261"/>
      <c r="FZ45" s="264"/>
      <c r="GA45" s="258"/>
      <c r="GB45" s="265"/>
      <c r="GC45" s="224"/>
      <c r="GD45" s="260"/>
      <c r="GE45" s="261"/>
      <c r="GF45" s="261"/>
      <c r="GI45" s="264"/>
      <c r="GJ45" s="258"/>
      <c r="GK45" s="265"/>
      <c r="GL45" s="224"/>
      <c r="GM45" s="260"/>
      <c r="GN45" s="261"/>
      <c r="GO45" s="261"/>
      <c r="GR45" s="264"/>
      <c r="GS45" s="258"/>
      <c r="GT45" s="265"/>
      <c r="GU45" s="224"/>
      <c r="GV45" s="260"/>
      <c r="GW45" s="261"/>
      <c r="GX45" s="261"/>
      <c r="GY45" s="62"/>
      <c r="GZ45" s="62"/>
      <c r="HA45" s="264"/>
      <c r="HB45" s="258"/>
      <c r="HC45" s="265"/>
      <c r="HD45" s="224"/>
      <c r="HE45" s="260"/>
      <c r="HF45" s="261"/>
      <c r="HG45" s="261"/>
      <c r="HJ45" s="264"/>
      <c r="HK45" s="258"/>
      <c r="HL45" s="265"/>
      <c r="HM45" s="224"/>
      <c r="HN45" s="260"/>
      <c r="HO45" s="261"/>
      <c r="HP45" s="261"/>
      <c r="HS45" s="264"/>
      <c r="HT45" s="258"/>
      <c r="HU45" s="265"/>
      <c r="HV45" s="224"/>
      <c r="HW45" s="260"/>
      <c r="HX45" s="261"/>
      <c r="HY45" s="261"/>
      <c r="IB45" s="264"/>
      <c r="IC45" s="258"/>
      <c r="ID45" s="265"/>
      <c r="IE45" s="224"/>
      <c r="IF45" s="260"/>
      <c r="IG45" s="261"/>
      <c r="IH45" s="261"/>
      <c r="II45" s="62"/>
      <c r="IJ45" s="62"/>
      <c r="IK45" s="264"/>
      <c r="IL45" s="258"/>
      <c r="IM45" s="265"/>
      <c r="IN45" s="224"/>
      <c r="IO45" s="260"/>
      <c r="IP45" s="261"/>
      <c r="IQ45" s="261"/>
      <c r="IT45" s="264"/>
      <c r="IU45" s="258"/>
      <c r="IV45" s="265"/>
      <c r="IW45" s="224"/>
      <c r="IX45" s="260"/>
      <c r="IY45" s="261"/>
      <c r="IZ45" s="261"/>
      <c r="JC45" s="264"/>
      <c r="JD45" s="258"/>
      <c r="JE45" s="265"/>
      <c r="JF45" s="224"/>
      <c r="JG45" s="260"/>
      <c r="JH45" s="261"/>
      <c r="JI45" s="261"/>
      <c r="JL45" s="264"/>
      <c r="JM45" s="258"/>
      <c r="JN45" s="265"/>
      <c r="JO45" s="224"/>
      <c r="JP45" s="260"/>
      <c r="JQ45" s="261"/>
      <c r="JR45" s="261"/>
    </row>
    <row r="46" spans="2:278" ht="16.5" thickTop="1" thickBot="1">
      <c r="B46" s="251"/>
      <c r="C46" s="222" t="s">
        <v>222</v>
      </c>
      <c r="D46" s="265"/>
      <c r="E46" s="224"/>
      <c r="F46" s="260"/>
      <c r="G46" s="261"/>
      <c r="H46" s="261"/>
      <c r="K46" s="251"/>
      <c r="L46" s="222"/>
      <c r="M46" s="265"/>
      <c r="N46" s="224"/>
      <c r="O46" s="260"/>
      <c r="P46" s="261"/>
      <c r="Q46" s="261"/>
      <c r="R46" s="102"/>
      <c r="S46" s="101"/>
      <c r="T46" s="251"/>
      <c r="U46" s="222"/>
      <c r="V46" s="265"/>
      <c r="W46" s="224"/>
      <c r="X46" s="260"/>
      <c r="Y46" s="261"/>
      <c r="Z46" s="261"/>
      <c r="AA46" s="101"/>
      <c r="AC46" s="251"/>
      <c r="AD46" s="222"/>
      <c r="AE46" s="265"/>
      <c r="AF46" s="224"/>
      <c r="AG46" s="260"/>
      <c r="AH46" s="261"/>
      <c r="AI46" s="261"/>
      <c r="AL46" s="251"/>
      <c r="AM46" s="222"/>
      <c r="AN46" s="265"/>
      <c r="AO46" s="224"/>
      <c r="AP46" s="260"/>
      <c r="AQ46" s="261"/>
      <c r="AR46" s="261"/>
      <c r="AU46" s="251"/>
      <c r="AV46" s="222"/>
      <c r="AW46" s="265"/>
      <c r="AX46" s="224"/>
      <c r="AY46" s="260"/>
      <c r="AZ46" s="261"/>
      <c r="BA46" s="261"/>
      <c r="BD46" s="251"/>
      <c r="BE46" s="222"/>
      <c r="BF46" s="265"/>
      <c r="BG46" s="224"/>
      <c r="BH46" s="260"/>
      <c r="BI46" s="261"/>
      <c r="BJ46" s="261"/>
      <c r="BM46" s="251"/>
      <c r="BN46" s="222"/>
      <c r="BO46" s="265"/>
      <c r="BP46" s="224"/>
      <c r="BQ46" s="260"/>
      <c r="BR46" s="261"/>
      <c r="BS46" s="261"/>
      <c r="BV46" s="251"/>
      <c r="BW46" s="222"/>
      <c r="BX46" s="265"/>
      <c r="BY46" s="224"/>
      <c r="BZ46" s="260"/>
      <c r="CA46" s="261"/>
      <c r="CB46" s="261"/>
      <c r="CE46" s="251"/>
      <c r="CF46" s="222"/>
      <c r="CG46" s="265"/>
      <c r="CH46" s="224"/>
      <c r="CI46" s="260"/>
      <c r="CJ46" s="261"/>
      <c r="CK46" s="261"/>
      <c r="CN46" s="251"/>
      <c r="CO46" s="222"/>
      <c r="CP46" s="265"/>
      <c r="CQ46" s="224"/>
      <c r="CR46" s="260"/>
      <c r="CS46" s="261"/>
      <c r="CT46" s="261"/>
      <c r="CW46" s="251"/>
      <c r="CX46" s="222"/>
      <c r="CY46" s="265"/>
      <c r="CZ46" s="224"/>
      <c r="DA46" s="260"/>
      <c r="DB46" s="261"/>
      <c r="DC46" s="261"/>
      <c r="DF46" s="251"/>
      <c r="DG46" s="222"/>
      <c r="DH46" s="265"/>
      <c r="DI46" s="224"/>
      <c r="DJ46" s="260"/>
      <c r="DK46" s="261"/>
      <c r="DL46" s="261"/>
      <c r="DO46" s="251"/>
      <c r="DP46" s="222"/>
      <c r="DQ46" s="265"/>
      <c r="DR46" s="224"/>
      <c r="DS46" s="260"/>
      <c r="DT46" s="261"/>
      <c r="DU46" s="261"/>
      <c r="DX46" s="251"/>
      <c r="DY46" s="222"/>
      <c r="DZ46" s="265"/>
      <c r="EA46" s="224"/>
      <c r="EB46" s="260"/>
      <c r="EC46" s="261"/>
      <c r="ED46" s="261"/>
      <c r="EG46" s="251"/>
      <c r="EH46" s="222"/>
      <c r="EI46" s="265"/>
      <c r="EJ46" s="224"/>
      <c r="EK46" s="260"/>
      <c r="EL46" s="261"/>
      <c r="EM46" s="261"/>
      <c r="EP46" s="251"/>
      <c r="EQ46" s="222"/>
      <c r="ER46" s="265"/>
      <c r="ES46" s="224"/>
      <c r="ET46" s="260"/>
      <c r="EU46" s="261"/>
      <c r="EV46" s="261"/>
      <c r="EY46" s="251"/>
      <c r="EZ46" s="222"/>
      <c r="FA46" s="265"/>
      <c r="FB46" s="224"/>
      <c r="FC46" s="260"/>
      <c r="FD46" s="261"/>
      <c r="FE46" s="261"/>
      <c r="FH46" s="251"/>
      <c r="FI46" s="222"/>
      <c r="FJ46" s="265"/>
      <c r="FK46" s="224"/>
      <c r="FL46" s="260"/>
      <c r="FM46" s="261"/>
      <c r="FN46" s="261"/>
      <c r="FO46" s="62"/>
      <c r="FP46" s="62"/>
      <c r="FQ46" s="251"/>
      <c r="FR46" s="222"/>
      <c r="FS46" s="265"/>
      <c r="FT46" s="224"/>
      <c r="FU46" s="260"/>
      <c r="FV46" s="261"/>
      <c r="FW46" s="261"/>
      <c r="FZ46" s="251"/>
      <c r="GA46" s="222"/>
      <c r="GB46" s="265"/>
      <c r="GC46" s="224"/>
      <c r="GD46" s="260"/>
      <c r="GE46" s="261"/>
      <c r="GF46" s="261"/>
      <c r="GI46" s="251"/>
      <c r="GJ46" s="222"/>
      <c r="GK46" s="265"/>
      <c r="GL46" s="224"/>
      <c r="GM46" s="260"/>
      <c r="GN46" s="261"/>
      <c r="GO46" s="261"/>
      <c r="GR46" s="251"/>
      <c r="GS46" s="222"/>
      <c r="GT46" s="265"/>
      <c r="GU46" s="224"/>
      <c r="GV46" s="260"/>
      <c r="GW46" s="261"/>
      <c r="GX46" s="261"/>
      <c r="GY46" s="62"/>
      <c r="GZ46" s="62"/>
      <c r="HA46" s="251"/>
      <c r="HB46" s="222"/>
      <c r="HC46" s="265"/>
      <c r="HD46" s="224"/>
      <c r="HE46" s="260"/>
      <c r="HF46" s="261"/>
      <c r="HG46" s="261"/>
      <c r="HJ46" s="251"/>
      <c r="HK46" s="222"/>
      <c r="HL46" s="265"/>
      <c r="HM46" s="224"/>
      <c r="HN46" s="260"/>
      <c r="HO46" s="261"/>
      <c r="HP46" s="261"/>
      <c r="HS46" s="251"/>
      <c r="HT46" s="222"/>
      <c r="HU46" s="265"/>
      <c r="HV46" s="224"/>
      <c r="HW46" s="260"/>
      <c r="HX46" s="261"/>
      <c r="HY46" s="261"/>
      <c r="IB46" s="251"/>
      <c r="IC46" s="222"/>
      <c r="ID46" s="265"/>
      <c r="IE46" s="224"/>
      <c r="IF46" s="260"/>
      <c r="IG46" s="261"/>
      <c r="IH46" s="261"/>
      <c r="II46" s="62"/>
      <c r="IJ46" s="62"/>
      <c r="IK46" s="251"/>
      <c r="IL46" s="222"/>
      <c r="IM46" s="265"/>
      <c r="IN46" s="224"/>
      <c r="IO46" s="260"/>
      <c r="IP46" s="261"/>
      <c r="IQ46" s="261"/>
      <c r="IT46" s="251"/>
      <c r="IU46" s="222"/>
      <c r="IV46" s="265"/>
      <c r="IW46" s="224"/>
      <c r="IX46" s="260"/>
      <c r="IY46" s="261"/>
      <c r="IZ46" s="261"/>
      <c r="JC46" s="251"/>
      <c r="JD46" s="222"/>
      <c r="JE46" s="265"/>
      <c r="JF46" s="224"/>
      <c r="JG46" s="260"/>
      <c r="JH46" s="261"/>
      <c r="JI46" s="261"/>
      <c r="JL46" s="251"/>
      <c r="JM46" s="222"/>
      <c r="JN46" s="265"/>
      <c r="JO46" s="224"/>
      <c r="JP46" s="260"/>
      <c r="JQ46" s="261"/>
      <c r="JR46" s="261"/>
    </row>
    <row r="47" spans="2:278" ht="16.5" thickTop="1" thickBot="1">
      <c r="B47" s="251" t="s">
        <v>223</v>
      </c>
      <c r="C47" s="222" t="s">
        <v>224</v>
      </c>
      <c r="D47" s="262" t="s">
        <v>135</v>
      </c>
      <c r="E47" s="224">
        <v>30</v>
      </c>
      <c r="F47" s="234">
        <v>0</v>
      </c>
      <c r="G47" s="210">
        <f t="shared" ref="G47:G53" si="2">ROUND((F47*E47),0)</f>
        <v>0</v>
      </c>
      <c r="H47" s="210"/>
      <c r="K47" s="251"/>
      <c r="L47" s="222"/>
      <c r="M47" s="262"/>
      <c r="N47" s="224"/>
      <c r="O47" s="234"/>
      <c r="P47" s="210"/>
      <c r="Q47" s="210"/>
      <c r="R47" s="102"/>
      <c r="S47" s="101"/>
      <c r="T47" s="251"/>
      <c r="U47" s="222"/>
      <c r="V47" s="262"/>
      <c r="W47" s="224"/>
      <c r="X47" s="234"/>
      <c r="Y47" s="210"/>
      <c r="Z47" s="210"/>
      <c r="AA47" s="101"/>
      <c r="AC47" s="251"/>
      <c r="AD47" s="222"/>
      <c r="AE47" s="262"/>
      <c r="AF47" s="224"/>
      <c r="AG47" s="234"/>
      <c r="AH47" s="210"/>
      <c r="AI47" s="210"/>
      <c r="AL47" s="251"/>
      <c r="AM47" s="222"/>
      <c r="AN47" s="262"/>
      <c r="AO47" s="224"/>
      <c r="AP47" s="234"/>
      <c r="AQ47" s="210"/>
      <c r="AR47" s="210"/>
      <c r="AU47" s="251"/>
      <c r="AV47" s="222"/>
      <c r="AW47" s="262"/>
      <c r="AX47" s="224"/>
      <c r="AY47" s="234"/>
      <c r="AZ47" s="210"/>
      <c r="BA47" s="210"/>
      <c r="BD47" s="251"/>
      <c r="BE47" s="222"/>
      <c r="BF47" s="262"/>
      <c r="BG47" s="224"/>
      <c r="BH47" s="234"/>
      <c r="BI47" s="210"/>
      <c r="BJ47" s="210"/>
      <c r="BM47" s="251"/>
      <c r="BN47" s="222"/>
      <c r="BO47" s="262"/>
      <c r="BP47" s="224"/>
      <c r="BQ47" s="234"/>
      <c r="BR47" s="210"/>
      <c r="BS47" s="210"/>
      <c r="BV47" s="251"/>
      <c r="BW47" s="222"/>
      <c r="BX47" s="262"/>
      <c r="BY47" s="224"/>
      <c r="BZ47" s="234"/>
      <c r="CA47" s="210"/>
      <c r="CB47" s="210"/>
      <c r="CE47" s="251"/>
      <c r="CF47" s="222"/>
      <c r="CG47" s="262"/>
      <c r="CH47" s="224"/>
      <c r="CI47" s="234"/>
      <c r="CJ47" s="210"/>
      <c r="CK47" s="210"/>
      <c r="CN47" s="251"/>
      <c r="CO47" s="222"/>
      <c r="CP47" s="262"/>
      <c r="CQ47" s="224"/>
      <c r="CR47" s="234"/>
      <c r="CS47" s="210"/>
      <c r="CT47" s="210"/>
      <c r="CW47" s="251"/>
      <c r="CX47" s="222"/>
      <c r="CY47" s="262"/>
      <c r="CZ47" s="224"/>
      <c r="DA47" s="234"/>
      <c r="DB47" s="210"/>
      <c r="DC47" s="210"/>
      <c r="DF47" s="251"/>
      <c r="DG47" s="222"/>
      <c r="DH47" s="262"/>
      <c r="DI47" s="224"/>
      <c r="DJ47" s="234"/>
      <c r="DK47" s="210"/>
      <c r="DL47" s="210"/>
      <c r="DO47" s="251"/>
      <c r="DP47" s="222"/>
      <c r="DQ47" s="262"/>
      <c r="DR47" s="224"/>
      <c r="DS47" s="234"/>
      <c r="DT47" s="210"/>
      <c r="DU47" s="210"/>
      <c r="DX47" s="251"/>
      <c r="DY47" s="222"/>
      <c r="DZ47" s="262"/>
      <c r="EA47" s="224"/>
      <c r="EB47" s="234"/>
      <c r="EC47" s="210"/>
      <c r="ED47" s="210"/>
      <c r="EG47" s="251"/>
      <c r="EH47" s="222"/>
      <c r="EI47" s="262"/>
      <c r="EJ47" s="224"/>
      <c r="EK47" s="234"/>
      <c r="EL47" s="210"/>
      <c r="EM47" s="210"/>
      <c r="EP47" s="251"/>
      <c r="EQ47" s="222"/>
      <c r="ER47" s="262"/>
      <c r="ES47" s="224"/>
      <c r="ET47" s="234"/>
      <c r="EU47" s="210"/>
      <c r="EV47" s="210"/>
      <c r="EY47" s="251"/>
      <c r="EZ47" s="222"/>
      <c r="FA47" s="262"/>
      <c r="FB47" s="224"/>
      <c r="FC47" s="234"/>
      <c r="FD47" s="210"/>
      <c r="FE47" s="210"/>
      <c r="FH47" s="251"/>
      <c r="FI47" s="222"/>
      <c r="FJ47" s="262"/>
      <c r="FK47" s="224"/>
      <c r="FL47" s="234"/>
      <c r="FM47" s="210"/>
      <c r="FN47" s="210"/>
      <c r="FO47" s="62"/>
      <c r="FP47" s="62"/>
      <c r="FQ47" s="251"/>
      <c r="FR47" s="222"/>
      <c r="FS47" s="262"/>
      <c r="FT47" s="224"/>
      <c r="FU47" s="234"/>
      <c r="FV47" s="210"/>
      <c r="FW47" s="210"/>
      <c r="FZ47" s="251"/>
      <c r="GA47" s="222"/>
      <c r="GB47" s="262"/>
      <c r="GC47" s="224"/>
      <c r="GD47" s="234"/>
      <c r="GE47" s="210"/>
      <c r="GF47" s="210"/>
      <c r="GI47" s="251"/>
      <c r="GJ47" s="222"/>
      <c r="GK47" s="262"/>
      <c r="GL47" s="224"/>
      <c r="GM47" s="234"/>
      <c r="GN47" s="210"/>
      <c r="GO47" s="210"/>
      <c r="GR47" s="251"/>
      <c r="GS47" s="222"/>
      <c r="GT47" s="262"/>
      <c r="GU47" s="224"/>
      <c r="GV47" s="234"/>
      <c r="GW47" s="210"/>
      <c r="GX47" s="210"/>
      <c r="GY47" s="62"/>
      <c r="GZ47" s="62"/>
      <c r="HA47" s="251"/>
      <c r="HB47" s="222"/>
      <c r="HC47" s="262"/>
      <c r="HD47" s="224"/>
      <c r="HE47" s="234"/>
      <c r="HF47" s="210"/>
      <c r="HG47" s="210"/>
      <c r="HJ47" s="251"/>
      <c r="HK47" s="222"/>
      <c r="HL47" s="262"/>
      <c r="HM47" s="224"/>
      <c r="HN47" s="234"/>
      <c r="HO47" s="210"/>
      <c r="HP47" s="210"/>
      <c r="HS47" s="251"/>
      <c r="HT47" s="222"/>
      <c r="HU47" s="262"/>
      <c r="HV47" s="224"/>
      <c r="HW47" s="234"/>
      <c r="HX47" s="210"/>
      <c r="HY47" s="210"/>
      <c r="IB47" s="251"/>
      <c r="IC47" s="222"/>
      <c r="ID47" s="262"/>
      <c r="IE47" s="224"/>
      <c r="IF47" s="234"/>
      <c r="IG47" s="210"/>
      <c r="IH47" s="210"/>
      <c r="II47" s="62"/>
      <c r="IJ47" s="62"/>
      <c r="IK47" s="251"/>
      <c r="IL47" s="222"/>
      <c r="IM47" s="262"/>
      <c r="IN47" s="224"/>
      <c r="IO47" s="234"/>
      <c r="IP47" s="210"/>
      <c r="IQ47" s="210"/>
      <c r="IT47" s="251"/>
      <c r="IU47" s="222"/>
      <c r="IV47" s="262"/>
      <c r="IW47" s="224"/>
      <c r="IX47" s="234"/>
      <c r="IY47" s="210"/>
      <c r="IZ47" s="210"/>
      <c r="JC47" s="251"/>
      <c r="JD47" s="222"/>
      <c r="JE47" s="262"/>
      <c r="JF47" s="224"/>
      <c r="JG47" s="234"/>
      <c r="JH47" s="210"/>
      <c r="JI47" s="210"/>
      <c r="JL47" s="251"/>
      <c r="JM47" s="222"/>
      <c r="JN47" s="262"/>
      <c r="JO47" s="224"/>
      <c r="JP47" s="234"/>
      <c r="JQ47" s="210"/>
      <c r="JR47" s="210"/>
    </row>
    <row r="48" spans="2:278" ht="16.5" thickTop="1" thickBot="1">
      <c r="B48" s="251" t="s">
        <v>225</v>
      </c>
      <c r="C48" s="222" t="s">
        <v>226</v>
      </c>
      <c r="D48" s="262" t="s">
        <v>135</v>
      </c>
      <c r="E48" s="224">
        <v>20</v>
      </c>
      <c r="F48" s="234">
        <v>0</v>
      </c>
      <c r="G48" s="210">
        <f t="shared" si="2"/>
        <v>0</v>
      </c>
      <c r="H48" s="210"/>
      <c r="K48" s="251"/>
      <c r="L48" s="222"/>
      <c r="M48" s="262"/>
      <c r="N48" s="224"/>
      <c r="O48" s="234"/>
      <c r="P48" s="210"/>
      <c r="Q48" s="210"/>
      <c r="R48" s="102"/>
      <c r="S48" s="101"/>
      <c r="T48" s="251"/>
      <c r="U48" s="222"/>
      <c r="V48" s="262"/>
      <c r="W48" s="224"/>
      <c r="X48" s="234"/>
      <c r="Y48" s="210"/>
      <c r="Z48" s="210"/>
      <c r="AA48" s="101"/>
      <c r="AC48" s="251"/>
      <c r="AD48" s="222"/>
      <c r="AE48" s="262"/>
      <c r="AF48" s="224"/>
      <c r="AG48" s="234"/>
      <c r="AH48" s="210"/>
      <c r="AI48" s="210"/>
      <c r="AL48" s="251"/>
      <c r="AM48" s="222"/>
      <c r="AN48" s="262"/>
      <c r="AO48" s="224"/>
      <c r="AP48" s="234"/>
      <c r="AQ48" s="210"/>
      <c r="AR48" s="210"/>
      <c r="AU48" s="251"/>
      <c r="AV48" s="222"/>
      <c r="AW48" s="262"/>
      <c r="AX48" s="224"/>
      <c r="AY48" s="234"/>
      <c r="AZ48" s="210"/>
      <c r="BA48" s="210"/>
      <c r="BD48" s="251"/>
      <c r="BE48" s="222"/>
      <c r="BF48" s="262"/>
      <c r="BG48" s="224"/>
      <c r="BH48" s="234"/>
      <c r="BI48" s="210"/>
      <c r="BJ48" s="210"/>
      <c r="BM48" s="251"/>
      <c r="BN48" s="222"/>
      <c r="BO48" s="262"/>
      <c r="BP48" s="224"/>
      <c r="BQ48" s="234"/>
      <c r="BR48" s="210"/>
      <c r="BS48" s="210"/>
      <c r="BV48" s="251"/>
      <c r="BW48" s="222"/>
      <c r="BX48" s="262"/>
      <c r="BY48" s="224"/>
      <c r="BZ48" s="234"/>
      <c r="CA48" s="210"/>
      <c r="CB48" s="210"/>
      <c r="CE48" s="251"/>
      <c r="CF48" s="222"/>
      <c r="CG48" s="262"/>
      <c r="CH48" s="224"/>
      <c r="CI48" s="234"/>
      <c r="CJ48" s="210"/>
      <c r="CK48" s="210"/>
      <c r="CN48" s="251"/>
      <c r="CO48" s="222"/>
      <c r="CP48" s="262"/>
      <c r="CQ48" s="224"/>
      <c r="CR48" s="234"/>
      <c r="CS48" s="210"/>
      <c r="CT48" s="210"/>
      <c r="CW48" s="251"/>
      <c r="CX48" s="222"/>
      <c r="CY48" s="262"/>
      <c r="CZ48" s="224"/>
      <c r="DA48" s="234"/>
      <c r="DB48" s="210"/>
      <c r="DC48" s="210"/>
      <c r="DF48" s="251"/>
      <c r="DG48" s="222"/>
      <c r="DH48" s="262"/>
      <c r="DI48" s="224"/>
      <c r="DJ48" s="234"/>
      <c r="DK48" s="210"/>
      <c r="DL48" s="210"/>
      <c r="DO48" s="251"/>
      <c r="DP48" s="222"/>
      <c r="DQ48" s="262"/>
      <c r="DR48" s="224"/>
      <c r="DS48" s="234"/>
      <c r="DT48" s="210"/>
      <c r="DU48" s="210"/>
      <c r="DX48" s="251"/>
      <c r="DY48" s="222"/>
      <c r="DZ48" s="262"/>
      <c r="EA48" s="224"/>
      <c r="EB48" s="234"/>
      <c r="EC48" s="210"/>
      <c r="ED48" s="210"/>
      <c r="EG48" s="251"/>
      <c r="EH48" s="222"/>
      <c r="EI48" s="262"/>
      <c r="EJ48" s="224"/>
      <c r="EK48" s="234"/>
      <c r="EL48" s="210"/>
      <c r="EM48" s="210"/>
      <c r="EP48" s="251"/>
      <c r="EQ48" s="222"/>
      <c r="ER48" s="262"/>
      <c r="ES48" s="224"/>
      <c r="ET48" s="234"/>
      <c r="EU48" s="210"/>
      <c r="EV48" s="210"/>
      <c r="EY48" s="251"/>
      <c r="EZ48" s="222"/>
      <c r="FA48" s="262"/>
      <c r="FB48" s="224"/>
      <c r="FC48" s="234"/>
      <c r="FD48" s="210"/>
      <c r="FE48" s="210"/>
      <c r="FH48" s="251"/>
      <c r="FI48" s="222"/>
      <c r="FJ48" s="262"/>
      <c r="FK48" s="224"/>
      <c r="FL48" s="234"/>
      <c r="FM48" s="210"/>
      <c r="FN48" s="210"/>
      <c r="FO48" s="62"/>
      <c r="FP48" s="62"/>
      <c r="FQ48" s="251"/>
      <c r="FR48" s="222"/>
      <c r="FS48" s="262"/>
      <c r="FT48" s="224"/>
      <c r="FU48" s="234"/>
      <c r="FV48" s="210"/>
      <c r="FW48" s="210"/>
      <c r="FZ48" s="251"/>
      <c r="GA48" s="222"/>
      <c r="GB48" s="262"/>
      <c r="GC48" s="224"/>
      <c r="GD48" s="234"/>
      <c r="GE48" s="210"/>
      <c r="GF48" s="210"/>
      <c r="GI48" s="251"/>
      <c r="GJ48" s="222"/>
      <c r="GK48" s="262"/>
      <c r="GL48" s="224"/>
      <c r="GM48" s="234"/>
      <c r="GN48" s="210"/>
      <c r="GO48" s="210"/>
      <c r="GR48" s="251"/>
      <c r="GS48" s="222"/>
      <c r="GT48" s="262"/>
      <c r="GU48" s="224"/>
      <c r="GV48" s="234"/>
      <c r="GW48" s="210"/>
      <c r="GX48" s="210"/>
      <c r="GY48" s="62"/>
      <c r="GZ48" s="62"/>
      <c r="HA48" s="251"/>
      <c r="HB48" s="222"/>
      <c r="HC48" s="262"/>
      <c r="HD48" s="224"/>
      <c r="HE48" s="234"/>
      <c r="HF48" s="210"/>
      <c r="HG48" s="210"/>
      <c r="HJ48" s="251"/>
      <c r="HK48" s="222"/>
      <c r="HL48" s="262"/>
      <c r="HM48" s="224"/>
      <c r="HN48" s="234"/>
      <c r="HO48" s="210"/>
      <c r="HP48" s="210"/>
      <c r="HS48" s="251"/>
      <c r="HT48" s="222"/>
      <c r="HU48" s="262"/>
      <c r="HV48" s="224"/>
      <c r="HW48" s="234"/>
      <c r="HX48" s="210"/>
      <c r="HY48" s="210"/>
      <c r="IB48" s="251"/>
      <c r="IC48" s="222"/>
      <c r="ID48" s="262"/>
      <c r="IE48" s="224"/>
      <c r="IF48" s="234"/>
      <c r="IG48" s="210"/>
      <c r="IH48" s="210"/>
      <c r="II48" s="62"/>
      <c r="IJ48" s="62"/>
      <c r="IK48" s="251"/>
      <c r="IL48" s="222"/>
      <c r="IM48" s="262"/>
      <c r="IN48" s="224"/>
      <c r="IO48" s="234"/>
      <c r="IP48" s="210"/>
      <c r="IQ48" s="210"/>
      <c r="IT48" s="251"/>
      <c r="IU48" s="222"/>
      <c r="IV48" s="262"/>
      <c r="IW48" s="224"/>
      <c r="IX48" s="234"/>
      <c r="IY48" s="210"/>
      <c r="IZ48" s="210"/>
      <c r="JC48" s="251"/>
      <c r="JD48" s="222"/>
      <c r="JE48" s="262"/>
      <c r="JF48" s="224"/>
      <c r="JG48" s="234"/>
      <c r="JH48" s="210"/>
      <c r="JI48" s="210"/>
      <c r="JL48" s="251"/>
      <c r="JM48" s="222"/>
      <c r="JN48" s="262"/>
      <c r="JO48" s="224"/>
      <c r="JP48" s="234"/>
      <c r="JQ48" s="210"/>
      <c r="JR48" s="210"/>
    </row>
    <row r="49" spans="2:278" ht="16.5" thickTop="1" thickBot="1">
      <c r="B49" s="251" t="s">
        <v>227</v>
      </c>
      <c r="C49" s="222" t="s">
        <v>228</v>
      </c>
      <c r="D49" s="262" t="s">
        <v>135</v>
      </c>
      <c r="E49" s="224">
        <v>50</v>
      </c>
      <c r="F49" s="234">
        <v>0</v>
      </c>
      <c r="G49" s="210">
        <f t="shared" si="2"/>
        <v>0</v>
      </c>
      <c r="H49" s="210"/>
      <c r="K49" s="251"/>
      <c r="L49" s="222"/>
      <c r="M49" s="262"/>
      <c r="N49" s="224"/>
      <c r="O49" s="234"/>
      <c r="P49" s="210"/>
      <c r="Q49" s="210"/>
      <c r="R49" s="102"/>
      <c r="S49" s="101"/>
      <c r="T49" s="251"/>
      <c r="U49" s="222"/>
      <c r="V49" s="262"/>
      <c r="W49" s="224"/>
      <c r="X49" s="234"/>
      <c r="Y49" s="210"/>
      <c r="Z49" s="210"/>
      <c r="AA49" s="101"/>
      <c r="AC49" s="251"/>
      <c r="AD49" s="222"/>
      <c r="AE49" s="262"/>
      <c r="AF49" s="224"/>
      <c r="AG49" s="234"/>
      <c r="AH49" s="210"/>
      <c r="AI49" s="210"/>
      <c r="AL49" s="251"/>
      <c r="AM49" s="222"/>
      <c r="AN49" s="262"/>
      <c r="AO49" s="224"/>
      <c r="AP49" s="234"/>
      <c r="AQ49" s="210"/>
      <c r="AR49" s="210"/>
      <c r="AU49" s="251"/>
      <c r="AV49" s="222"/>
      <c r="AW49" s="262"/>
      <c r="AX49" s="224"/>
      <c r="AY49" s="234"/>
      <c r="AZ49" s="210"/>
      <c r="BA49" s="210"/>
      <c r="BD49" s="251"/>
      <c r="BE49" s="222"/>
      <c r="BF49" s="262"/>
      <c r="BG49" s="224"/>
      <c r="BH49" s="234"/>
      <c r="BI49" s="210"/>
      <c r="BJ49" s="210"/>
      <c r="BM49" s="251"/>
      <c r="BN49" s="222"/>
      <c r="BO49" s="262"/>
      <c r="BP49" s="224"/>
      <c r="BQ49" s="234"/>
      <c r="BR49" s="210"/>
      <c r="BS49" s="210"/>
      <c r="BV49" s="251"/>
      <c r="BW49" s="222"/>
      <c r="BX49" s="262"/>
      <c r="BY49" s="224"/>
      <c r="BZ49" s="234"/>
      <c r="CA49" s="210"/>
      <c r="CB49" s="210"/>
      <c r="CE49" s="251"/>
      <c r="CF49" s="222"/>
      <c r="CG49" s="262"/>
      <c r="CH49" s="224"/>
      <c r="CI49" s="234"/>
      <c r="CJ49" s="210"/>
      <c r="CK49" s="210"/>
      <c r="CN49" s="251"/>
      <c r="CO49" s="222"/>
      <c r="CP49" s="262"/>
      <c r="CQ49" s="224"/>
      <c r="CR49" s="234"/>
      <c r="CS49" s="210"/>
      <c r="CT49" s="210"/>
      <c r="CW49" s="251"/>
      <c r="CX49" s="222"/>
      <c r="CY49" s="262"/>
      <c r="CZ49" s="224"/>
      <c r="DA49" s="234"/>
      <c r="DB49" s="210"/>
      <c r="DC49" s="210"/>
      <c r="DF49" s="251"/>
      <c r="DG49" s="222"/>
      <c r="DH49" s="262"/>
      <c r="DI49" s="224"/>
      <c r="DJ49" s="234"/>
      <c r="DK49" s="210"/>
      <c r="DL49" s="210"/>
      <c r="DO49" s="251"/>
      <c r="DP49" s="222"/>
      <c r="DQ49" s="262"/>
      <c r="DR49" s="224"/>
      <c r="DS49" s="234"/>
      <c r="DT49" s="210"/>
      <c r="DU49" s="210"/>
      <c r="DX49" s="251"/>
      <c r="DY49" s="222"/>
      <c r="DZ49" s="262"/>
      <c r="EA49" s="224"/>
      <c r="EB49" s="234"/>
      <c r="EC49" s="210"/>
      <c r="ED49" s="210"/>
      <c r="EG49" s="251"/>
      <c r="EH49" s="222"/>
      <c r="EI49" s="262"/>
      <c r="EJ49" s="224"/>
      <c r="EK49" s="234"/>
      <c r="EL49" s="210"/>
      <c r="EM49" s="210"/>
      <c r="EP49" s="251"/>
      <c r="EQ49" s="222"/>
      <c r="ER49" s="262"/>
      <c r="ES49" s="224"/>
      <c r="ET49" s="234"/>
      <c r="EU49" s="210"/>
      <c r="EV49" s="210"/>
      <c r="EY49" s="251"/>
      <c r="EZ49" s="222"/>
      <c r="FA49" s="262"/>
      <c r="FB49" s="224"/>
      <c r="FC49" s="234"/>
      <c r="FD49" s="210"/>
      <c r="FE49" s="210"/>
      <c r="FH49" s="251"/>
      <c r="FI49" s="222"/>
      <c r="FJ49" s="262"/>
      <c r="FK49" s="224"/>
      <c r="FL49" s="234"/>
      <c r="FM49" s="210"/>
      <c r="FN49" s="210"/>
      <c r="FO49" s="62"/>
      <c r="FP49" s="62"/>
      <c r="FQ49" s="251"/>
      <c r="FR49" s="222"/>
      <c r="FS49" s="262"/>
      <c r="FT49" s="224"/>
      <c r="FU49" s="234"/>
      <c r="FV49" s="210"/>
      <c r="FW49" s="210"/>
      <c r="FZ49" s="251"/>
      <c r="GA49" s="222"/>
      <c r="GB49" s="262"/>
      <c r="GC49" s="224"/>
      <c r="GD49" s="234"/>
      <c r="GE49" s="210"/>
      <c r="GF49" s="210"/>
      <c r="GI49" s="251"/>
      <c r="GJ49" s="222"/>
      <c r="GK49" s="262"/>
      <c r="GL49" s="224"/>
      <c r="GM49" s="234"/>
      <c r="GN49" s="210"/>
      <c r="GO49" s="210"/>
      <c r="GR49" s="251"/>
      <c r="GS49" s="222"/>
      <c r="GT49" s="262"/>
      <c r="GU49" s="224"/>
      <c r="GV49" s="234"/>
      <c r="GW49" s="210"/>
      <c r="GX49" s="210"/>
      <c r="GY49" s="62"/>
      <c r="GZ49" s="62"/>
      <c r="HA49" s="251"/>
      <c r="HB49" s="222"/>
      <c r="HC49" s="262"/>
      <c r="HD49" s="224"/>
      <c r="HE49" s="234"/>
      <c r="HF49" s="210"/>
      <c r="HG49" s="210"/>
      <c r="HJ49" s="251"/>
      <c r="HK49" s="222"/>
      <c r="HL49" s="262"/>
      <c r="HM49" s="224"/>
      <c r="HN49" s="234"/>
      <c r="HO49" s="210"/>
      <c r="HP49" s="210"/>
      <c r="HS49" s="251"/>
      <c r="HT49" s="222"/>
      <c r="HU49" s="262"/>
      <c r="HV49" s="224"/>
      <c r="HW49" s="234"/>
      <c r="HX49" s="210"/>
      <c r="HY49" s="210"/>
      <c r="IB49" s="251"/>
      <c r="IC49" s="222"/>
      <c r="ID49" s="262"/>
      <c r="IE49" s="224"/>
      <c r="IF49" s="234"/>
      <c r="IG49" s="210"/>
      <c r="IH49" s="210"/>
      <c r="II49" s="62"/>
      <c r="IJ49" s="62"/>
      <c r="IK49" s="251"/>
      <c r="IL49" s="222"/>
      <c r="IM49" s="262"/>
      <c r="IN49" s="224"/>
      <c r="IO49" s="234"/>
      <c r="IP49" s="210"/>
      <c r="IQ49" s="210"/>
      <c r="IT49" s="251"/>
      <c r="IU49" s="222"/>
      <c r="IV49" s="262"/>
      <c r="IW49" s="224"/>
      <c r="IX49" s="234"/>
      <c r="IY49" s="210"/>
      <c r="IZ49" s="210"/>
      <c r="JC49" s="251"/>
      <c r="JD49" s="222"/>
      <c r="JE49" s="262"/>
      <c r="JF49" s="224"/>
      <c r="JG49" s="234"/>
      <c r="JH49" s="210"/>
      <c r="JI49" s="210"/>
      <c r="JL49" s="251"/>
      <c r="JM49" s="222"/>
      <c r="JN49" s="262"/>
      <c r="JO49" s="224"/>
      <c r="JP49" s="234"/>
      <c r="JQ49" s="210"/>
      <c r="JR49" s="210"/>
    </row>
    <row r="50" spans="2:278" ht="16.5" thickTop="1" thickBot="1">
      <c r="B50" s="251" t="s">
        <v>229</v>
      </c>
      <c r="C50" s="222" t="s">
        <v>230</v>
      </c>
      <c r="D50" s="262" t="s">
        <v>136</v>
      </c>
      <c r="E50" s="224">
        <v>4</v>
      </c>
      <c r="F50" s="234">
        <v>0</v>
      </c>
      <c r="G50" s="210">
        <f t="shared" si="2"/>
        <v>0</v>
      </c>
      <c r="H50" s="210"/>
      <c r="K50" s="251"/>
      <c r="L50" s="222"/>
      <c r="M50" s="262"/>
      <c r="N50" s="224"/>
      <c r="O50" s="234"/>
      <c r="P50" s="210"/>
      <c r="Q50" s="210"/>
      <c r="R50" s="102"/>
      <c r="S50" s="101"/>
      <c r="T50" s="251"/>
      <c r="U50" s="222"/>
      <c r="V50" s="262"/>
      <c r="W50" s="224"/>
      <c r="X50" s="234"/>
      <c r="Y50" s="210"/>
      <c r="Z50" s="210"/>
      <c r="AA50" s="101"/>
      <c r="AC50" s="251"/>
      <c r="AD50" s="222"/>
      <c r="AE50" s="262"/>
      <c r="AF50" s="224"/>
      <c r="AG50" s="234"/>
      <c r="AH50" s="210"/>
      <c r="AI50" s="210"/>
      <c r="AL50" s="251"/>
      <c r="AM50" s="222"/>
      <c r="AN50" s="262"/>
      <c r="AO50" s="224"/>
      <c r="AP50" s="234"/>
      <c r="AQ50" s="210"/>
      <c r="AR50" s="210"/>
      <c r="AU50" s="251"/>
      <c r="AV50" s="222"/>
      <c r="AW50" s="262"/>
      <c r="AX50" s="224"/>
      <c r="AY50" s="234"/>
      <c r="AZ50" s="210"/>
      <c r="BA50" s="210"/>
      <c r="BD50" s="251"/>
      <c r="BE50" s="222"/>
      <c r="BF50" s="262"/>
      <c r="BG50" s="224"/>
      <c r="BH50" s="234"/>
      <c r="BI50" s="210"/>
      <c r="BJ50" s="210"/>
      <c r="BM50" s="251"/>
      <c r="BN50" s="222"/>
      <c r="BO50" s="262"/>
      <c r="BP50" s="224"/>
      <c r="BQ50" s="234"/>
      <c r="BR50" s="210"/>
      <c r="BS50" s="210"/>
      <c r="BV50" s="251"/>
      <c r="BW50" s="222"/>
      <c r="BX50" s="262"/>
      <c r="BY50" s="224"/>
      <c r="BZ50" s="234"/>
      <c r="CA50" s="210"/>
      <c r="CB50" s="210"/>
      <c r="CE50" s="251"/>
      <c r="CF50" s="222"/>
      <c r="CG50" s="262"/>
      <c r="CH50" s="224"/>
      <c r="CI50" s="234"/>
      <c r="CJ50" s="210"/>
      <c r="CK50" s="210"/>
      <c r="CN50" s="251"/>
      <c r="CO50" s="222"/>
      <c r="CP50" s="262"/>
      <c r="CQ50" s="224"/>
      <c r="CR50" s="234"/>
      <c r="CS50" s="210"/>
      <c r="CT50" s="210"/>
      <c r="CW50" s="251"/>
      <c r="CX50" s="222"/>
      <c r="CY50" s="262"/>
      <c r="CZ50" s="224"/>
      <c r="DA50" s="234"/>
      <c r="DB50" s="210"/>
      <c r="DC50" s="210"/>
      <c r="DF50" s="251"/>
      <c r="DG50" s="222"/>
      <c r="DH50" s="262"/>
      <c r="DI50" s="224"/>
      <c r="DJ50" s="234"/>
      <c r="DK50" s="210"/>
      <c r="DL50" s="210"/>
      <c r="DO50" s="251"/>
      <c r="DP50" s="222"/>
      <c r="DQ50" s="262"/>
      <c r="DR50" s="224"/>
      <c r="DS50" s="234"/>
      <c r="DT50" s="210"/>
      <c r="DU50" s="210"/>
      <c r="DX50" s="251"/>
      <c r="DY50" s="222"/>
      <c r="DZ50" s="262"/>
      <c r="EA50" s="224"/>
      <c r="EB50" s="234"/>
      <c r="EC50" s="210"/>
      <c r="ED50" s="210"/>
      <c r="EG50" s="251"/>
      <c r="EH50" s="222"/>
      <c r="EI50" s="262"/>
      <c r="EJ50" s="224"/>
      <c r="EK50" s="234"/>
      <c r="EL50" s="210"/>
      <c r="EM50" s="210"/>
      <c r="EP50" s="251"/>
      <c r="EQ50" s="222"/>
      <c r="ER50" s="262"/>
      <c r="ES50" s="224"/>
      <c r="ET50" s="234"/>
      <c r="EU50" s="210"/>
      <c r="EV50" s="210"/>
      <c r="EY50" s="251"/>
      <c r="EZ50" s="222"/>
      <c r="FA50" s="262"/>
      <c r="FB50" s="224"/>
      <c r="FC50" s="234"/>
      <c r="FD50" s="210"/>
      <c r="FE50" s="210"/>
      <c r="FH50" s="251"/>
      <c r="FI50" s="222"/>
      <c r="FJ50" s="262"/>
      <c r="FK50" s="224"/>
      <c r="FL50" s="234"/>
      <c r="FM50" s="210"/>
      <c r="FN50" s="210"/>
      <c r="FO50" s="62"/>
      <c r="FP50" s="62"/>
      <c r="FQ50" s="251"/>
      <c r="FR50" s="222"/>
      <c r="FS50" s="262"/>
      <c r="FT50" s="224"/>
      <c r="FU50" s="234"/>
      <c r="FV50" s="210"/>
      <c r="FW50" s="210"/>
      <c r="FZ50" s="251"/>
      <c r="GA50" s="222"/>
      <c r="GB50" s="262"/>
      <c r="GC50" s="224"/>
      <c r="GD50" s="234"/>
      <c r="GE50" s="210"/>
      <c r="GF50" s="210"/>
      <c r="GI50" s="251"/>
      <c r="GJ50" s="222"/>
      <c r="GK50" s="262"/>
      <c r="GL50" s="224"/>
      <c r="GM50" s="234"/>
      <c r="GN50" s="210"/>
      <c r="GO50" s="210"/>
      <c r="GR50" s="251"/>
      <c r="GS50" s="222"/>
      <c r="GT50" s="262"/>
      <c r="GU50" s="224"/>
      <c r="GV50" s="234"/>
      <c r="GW50" s="210"/>
      <c r="GX50" s="210"/>
      <c r="GY50" s="62"/>
      <c r="GZ50" s="62"/>
      <c r="HA50" s="251"/>
      <c r="HB50" s="222"/>
      <c r="HC50" s="262"/>
      <c r="HD50" s="224"/>
      <c r="HE50" s="234"/>
      <c r="HF50" s="210"/>
      <c r="HG50" s="210"/>
      <c r="HJ50" s="251"/>
      <c r="HK50" s="222"/>
      <c r="HL50" s="262"/>
      <c r="HM50" s="224"/>
      <c r="HN50" s="234"/>
      <c r="HO50" s="210"/>
      <c r="HP50" s="210"/>
      <c r="HS50" s="251"/>
      <c r="HT50" s="222"/>
      <c r="HU50" s="262"/>
      <c r="HV50" s="224"/>
      <c r="HW50" s="234"/>
      <c r="HX50" s="210"/>
      <c r="HY50" s="210"/>
      <c r="IB50" s="251"/>
      <c r="IC50" s="222"/>
      <c r="ID50" s="262"/>
      <c r="IE50" s="224"/>
      <c r="IF50" s="234"/>
      <c r="IG50" s="210"/>
      <c r="IH50" s="210"/>
      <c r="II50" s="62"/>
      <c r="IJ50" s="62"/>
      <c r="IK50" s="251"/>
      <c r="IL50" s="222"/>
      <c r="IM50" s="262"/>
      <c r="IN50" s="224"/>
      <c r="IO50" s="234"/>
      <c r="IP50" s="210"/>
      <c r="IQ50" s="210"/>
      <c r="IT50" s="251"/>
      <c r="IU50" s="222"/>
      <c r="IV50" s="262"/>
      <c r="IW50" s="224"/>
      <c r="IX50" s="234"/>
      <c r="IY50" s="210"/>
      <c r="IZ50" s="210"/>
      <c r="JC50" s="251"/>
      <c r="JD50" s="222"/>
      <c r="JE50" s="262"/>
      <c r="JF50" s="224"/>
      <c r="JG50" s="234"/>
      <c r="JH50" s="210"/>
      <c r="JI50" s="210"/>
      <c r="JL50" s="251"/>
      <c r="JM50" s="222"/>
      <c r="JN50" s="262"/>
      <c r="JO50" s="224"/>
      <c r="JP50" s="234"/>
      <c r="JQ50" s="210"/>
      <c r="JR50" s="210"/>
    </row>
    <row r="51" spans="2:278" ht="16.5" thickTop="1" thickBot="1">
      <c r="B51" s="251" t="s">
        <v>231</v>
      </c>
      <c r="C51" s="222" t="s">
        <v>232</v>
      </c>
      <c r="D51" s="262" t="s">
        <v>136</v>
      </c>
      <c r="E51" s="224">
        <v>38</v>
      </c>
      <c r="F51" s="234">
        <v>0</v>
      </c>
      <c r="G51" s="210">
        <f t="shared" si="2"/>
        <v>0</v>
      </c>
      <c r="H51" s="210"/>
      <c r="K51" s="251"/>
      <c r="L51" s="222"/>
      <c r="M51" s="262"/>
      <c r="N51" s="224"/>
      <c r="O51" s="234"/>
      <c r="P51" s="210"/>
      <c r="Q51" s="210"/>
      <c r="R51" s="102"/>
      <c r="S51" s="101"/>
      <c r="T51" s="251"/>
      <c r="U51" s="222"/>
      <c r="V51" s="262"/>
      <c r="W51" s="224"/>
      <c r="X51" s="234"/>
      <c r="Y51" s="210"/>
      <c r="Z51" s="210"/>
      <c r="AA51" s="101"/>
      <c r="AC51" s="251"/>
      <c r="AD51" s="222"/>
      <c r="AE51" s="262"/>
      <c r="AF51" s="224"/>
      <c r="AG51" s="234"/>
      <c r="AH51" s="210"/>
      <c r="AI51" s="210"/>
      <c r="AL51" s="251"/>
      <c r="AM51" s="222"/>
      <c r="AN51" s="262"/>
      <c r="AO51" s="224"/>
      <c r="AP51" s="234"/>
      <c r="AQ51" s="210"/>
      <c r="AR51" s="210"/>
      <c r="AU51" s="251"/>
      <c r="AV51" s="222"/>
      <c r="AW51" s="262"/>
      <c r="AX51" s="224"/>
      <c r="AY51" s="234"/>
      <c r="AZ51" s="210"/>
      <c r="BA51" s="210"/>
      <c r="BD51" s="251"/>
      <c r="BE51" s="222"/>
      <c r="BF51" s="262"/>
      <c r="BG51" s="224"/>
      <c r="BH51" s="234"/>
      <c r="BI51" s="210"/>
      <c r="BJ51" s="210"/>
      <c r="BM51" s="251"/>
      <c r="BN51" s="222"/>
      <c r="BO51" s="262"/>
      <c r="BP51" s="224"/>
      <c r="BQ51" s="234"/>
      <c r="BR51" s="210"/>
      <c r="BS51" s="210"/>
      <c r="BV51" s="251"/>
      <c r="BW51" s="222"/>
      <c r="BX51" s="262"/>
      <c r="BY51" s="224"/>
      <c r="BZ51" s="234"/>
      <c r="CA51" s="210"/>
      <c r="CB51" s="210"/>
      <c r="CE51" s="251"/>
      <c r="CF51" s="222"/>
      <c r="CG51" s="262"/>
      <c r="CH51" s="224"/>
      <c r="CI51" s="234"/>
      <c r="CJ51" s="210"/>
      <c r="CK51" s="210"/>
      <c r="CN51" s="251"/>
      <c r="CO51" s="222"/>
      <c r="CP51" s="262"/>
      <c r="CQ51" s="224"/>
      <c r="CR51" s="234"/>
      <c r="CS51" s="210"/>
      <c r="CT51" s="210"/>
      <c r="CW51" s="251"/>
      <c r="CX51" s="222"/>
      <c r="CY51" s="262"/>
      <c r="CZ51" s="224"/>
      <c r="DA51" s="234"/>
      <c r="DB51" s="210"/>
      <c r="DC51" s="210"/>
      <c r="DF51" s="251"/>
      <c r="DG51" s="222"/>
      <c r="DH51" s="262"/>
      <c r="DI51" s="224"/>
      <c r="DJ51" s="234"/>
      <c r="DK51" s="210"/>
      <c r="DL51" s="210"/>
      <c r="DO51" s="251"/>
      <c r="DP51" s="222"/>
      <c r="DQ51" s="262"/>
      <c r="DR51" s="224"/>
      <c r="DS51" s="234"/>
      <c r="DT51" s="210"/>
      <c r="DU51" s="210"/>
      <c r="DX51" s="251"/>
      <c r="DY51" s="222"/>
      <c r="DZ51" s="262"/>
      <c r="EA51" s="224"/>
      <c r="EB51" s="234"/>
      <c r="EC51" s="210"/>
      <c r="ED51" s="210"/>
      <c r="EG51" s="251"/>
      <c r="EH51" s="222"/>
      <c r="EI51" s="262"/>
      <c r="EJ51" s="224"/>
      <c r="EK51" s="234"/>
      <c r="EL51" s="210"/>
      <c r="EM51" s="210"/>
      <c r="EP51" s="251"/>
      <c r="EQ51" s="222"/>
      <c r="ER51" s="262"/>
      <c r="ES51" s="224"/>
      <c r="ET51" s="234"/>
      <c r="EU51" s="210"/>
      <c r="EV51" s="210"/>
      <c r="EY51" s="251"/>
      <c r="EZ51" s="222"/>
      <c r="FA51" s="262"/>
      <c r="FB51" s="224"/>
      <c r="FC51" s="234"/>
      <c r="FD51" s="210"/>
      <c r="FE51" s="210"/>
      <c r="FH51" s="251"/>
      <c r="FI51" s="222"/>
      <c r="FJ51" s="262"/>
      <c r="FK51" s="224"/>
      <c r="FL51" s="234"/>
      <c r="FM51" s="210"/>
      <c r="FN51" s="210"/>
      <c r="FO51" s="62"/>
      <c r="FP51" s="62"/>
      <c r="FQ51" s="251"/>
      <c r="FR51" s="222"/>
      <c r="FS51" s="262"/>
      <c r="FT51" s="224"/>
      <c r="FU51" s="234"/>
      <c r="FV51" s="210"/>
      <c r="FW51" s="210"/>
      <c r="FZ51" s="251"/>
      <c r="GA51" s="222"/>
      <c r="GB51" s="262"/>
      <c r="GC51" s="224"/>
      <c r="GD51" s="234"/>
      <c r="GE51" s="210"/>
      <c r="GF51" s="210"/>
      <c r="GI51" s="251"/>
      <c r="GJ51" s="222"/>
      <c r="GK51" s="262"/>
      <c r="GL51" s="224"/>
      <c r="GM51" s="234"/>
      <c r="GN51" s="210"/>
      <c r="GO51" s="210"/>
      <c r="GR51" s="251"/>
      <c r="GS51" s="222"/>
      <c r="GT51" s="262"/>
      <c r="GU51" s="224"/>
      <c r="GV51" s="234"/>
      <c r="GW51" s="210"/>
      <c r="GX51" s="210"/>
      <c r="GY51" s="62"/>
      <c r="GZ51" s="62"/>
      <c r="HA51" s="251"/>
      <c r="HB51" s="222"/>
      <c r="HC51" s="262"/>
      <c r="HD51" s="224"/>
      <c r="HE51" s="234"/>
      <c r="HF51" s="210"/>
      <c r="HG51" s="210"/>
      <c r="HJ51" s="251"/>
      <c r="HK51" s="222"/>
      <c r="HL51" s="262"/>
      <c r="HM51" s="224"/>
      <c r="HN51" s="234"/>
      <c r="HO51" s="210"/>
      <c r="HP51" s="210"/>
      <c r="HS51" s="251"/>
      <c r="HT51" s="222"/>
      <c r="HU51" s="262"/>
      <c r="HV51" s="224"/>
      <c r="HW51" s="234"/>
      <c r="HX51" s="210"/>
      <c r="HY51" s="210"/>
      <c r="IB51" s="251"/>
      <c r="IC51" s="222"/>
      <c r="ID51" s="262"/>
      <c r="IE51" s="224"/>
      <c r="IF51" s="234"/>
      <c r="IG51" s="210"/>
      <c r="IH51" s="210"/>
      <c r="II51" s="62"/>
      <c r="IJ51" s="62"/>
      <c r="IK51" s="251"/>
      <c r="IL51" s="222"/>
      <c r="IM51" s="262"/>
      <c r="IN51" s="224"/>
      <c r="IO51" s="234"/>
      <c r="IP51" s="210"/>
      <c r="IQ51" s="210"/>
      <c r="IT51" s="251"/>
      <c r="IU51" s="222"/>
      <c r="IV51" s="262"/>
      <c r="IW51" s="224"/>
      <c r="IX51" s="234"/>
      <c r="IY51" s="210"/>
      <c r="IZ51" s="210"/>
      <c r="JC51" s="251"/>
      <c r="JD51" s="222"/>
      <c r="JE51" s="262"/>
      <c r="JF51" s="224"/>
      <c r="JG51" s="234"/>
      <c r="JH51" s="210"/>
      <c r="JI51" s="210"/>
      <c r="JL51" s="251"/>
      <c r="JM51" s="222"/>
      <c r="JN51" s="262"/>
      <c r="JO51" s="224"/>
      <c r="JP51" s="234"/>
      <c r="JQ51" s="210"/>
      <c r="JR51" s="210"/>
    </row>
    <row r="52" spans="2:278" ht="46.5" thickTop="1" thickBot="1">
      <c r="B52" s="251" t="s">
        <v>233</v>
      </c>
      <c r="C52" s="222" t="s">
        <v>234</v>
      </c>
      <c r="D52" s="262" t="s">
        <v>135</v>
      </c>
      <c r="E52" s="224">
        <v>20</v>
      </c>
      <c r="F52" s="234">
        <v>0</v>
      </c>
      <c r="G52" s="210">
        <f t="shared" si="2"/>
        <v>0</v>
      </c>
      <c r="H52" s="210"/>
      <c r="K52" s="251"/>
      <c r="L52" s="222"/>
      <c r="M52" s="262"/>
      <c r="N52" s="224"/>
      <c r="O52" s="234"/>
      <c r="P52" s="210"/>
      <c r="Q52" s="210"/>
      <c r="R52" s="102"/>
      <c r="S52" s="101"/>
      <c r="T52" s="251"/>
      <c r="U52" s="222"/>
      <c r="V52" s="262"/>
      <c r="W52" s="224"/>
      <c r="X52" s="234"/>
      <c r="Y52" s="210"/>
      <c r="Z52" s="210"/>
      <c r="AA52" s="101"/>
      <c r="AC52" s="251"/>
      <c r="AD52" s="222"/>
      <c r="AE52" s="262"/>
      <c r="AF52" s="224"/>
      <c r="AG52" s="234"/>
      <c r="AH52" s="210"/>
      <c r="AI52" s="210"/>
      <c r="AL52" s="251"/>
      <c r="AM52" s="222"/>
      <c r="AN52" s="262"/>
      <c r="AO52" s="224"/>
      <c r="AP52" s="234"/>
      <c r="AQ52" s="210"/>
      <c r="AR52" s="210"/>
      <c r="AU52" s="251"/>
      <c r="AV52" s="222"/>
      <c r="AW52" s="262"/>
      <c r="AX52" s="224"/>
      <c r="AY52" s="234"/>
      <c r="AZ52" s="210"/>
      <c r="BA52" s="210"/>
      <c r="BD52" s="251"/>
      <c r="BE52" s="222"/>
      <c r="BF52" s="262"/>
      <c r="BG52" s="224"/>
      <c r="BH52" s="234"/>
      <c r="BI52" s="210"/>
      <c r="BJ52" s="210"/>
      <c r="BM52" s="251"/>
      <c r="BN52" s="222"/>
      <c r="BO52" s="262"/>
      <c r="BP52" s="224"/>
      <c r="BQ52" s="234"/>
      <c r="BR52" s="210"/>
      <c r="BS52" s="210"/>
      <c r="BV52" s="251"/>
      <c r="BW52" s="222"/>
      <c r="BX52" s="262"/>
      <c r="BY52" s="224"/>
      <c r="BZ52" s="234"/>
      <c r="CA52" s="210"/>
      <c r="CB52" s="210"/>
      <c r="CE52" s="251"/>
      <c r="CF52" s="222"/>
      <c r="CG52" s="262"/>
      <c r="CH52" s="224"/>
      <c r="CI52" s="234"/>
      <c r="CJ52" s="210"/>
      <c r="CK52" s="210"/>
      <c r="CN52" s="251"/>
      <c r="CO52" s="222"/>
      <c r="CP52" s="262"/>
      <c r="CQ52" s="224"/>
      <c r="CR52" s="234"/>
      <c r="CS52" s="210"/>
      <c r="CT52" s="210"/>
      <c r="CW52" s="251"/>
      <c r="CX52" s="222"/>
      <c r="CY52" s="262"/>
      <c r="CZ52" s="224"/>
      <c r="DA52" s="234"/>
      <c r="DB52" s="210"/>
      <c r="DC52" s="210"/>
      <c r="DF52" s="251"/>
      <c r="DG52" s="222"/>
      <c r="DH52" s="262"/>
      <c r="DI52" s="224"/>
      <c r="DJ52" s="234"/>
      <c r="DK52" s="210"/>
      <c r="DL52" s="210"/>
      <c r="DO52" s="251"/>
      <c r="DP52" s="222"/>
      <c r="DQ52" s="262"/>
      <c r="DR52" s="224"/>
      <c r="DS52" s="234"/>
      <c r="DT52" s="210"/>
      <c r="DU52" s="210"/>
      <c r="DX52" s="251"/>
      <c r="DY52" s="222"/>
      <c r="DZ52" s="262"/>
      <c r="EA52" s="224"/>
      <c r="EB52" s="234"/>
      <c r="EC52" s="210"/>
      <c r="ED52" s="210"/>
      <c r="EG52" s="251"/>
      <c r="EH52" s="222"/>
      <c r="EI52" s="262"/>
      <c r="EJ52" s="224"/>
      <c r="EK52" s="234"/>
      <c r="EL52" s="210"/>
      <c r="EM52" s="210"/>
      <c r="EP52" s="251"/>
      <c r="EQ52" s="222"/>
      <c r="ER52" s="262"/>
      <c r="ES52" s="224"/>
      <c r="ET52" s="234"/>
      <c r="EU52" s="210"/>
      <c r="EV52" s="210"/>
      <c r="EY52" s="251"/>
      <c r="EZ52" s="222"/>
      <c r="FA52" s="262"/>
      <c r="FB52" s="224"/>
      <c r="FC52" s="234"/>
      <c r="FD52" s="210"/>
      <c r="FE52" s="210"/>
      <c r="FH52" s="251"/>
      <c r="FI52" s="222"/>
      <c r="FJ52" s="262"/>
      <c r="FK52" s="224"/>
      <c r="FL52" s="234"/>
      <c r="FM52" s="210"/>
      <c r="FN52" s="210"/>
      <c r="FO52" s="62"/>
      <c r="FP52" s="62"/>
      <c r="FQ52" s="251"/>
      <c r="FR52" s="222"/>
      <c r="FS52" s="262"/>
      <c r="FT52" s="224"/>
      <c r="FU52" s="234"/>
      <c r="FV52" s="210"/>
      <c r="FW52" s="210"/>
      <c r="FZ52" s="251"/>
      <c r="GA52" s="222"/>
      <c r="GB52" s="262"/>
      <c r="GC52" s="224"/>
      <c r="GD52" s="234"/>
      <c r="GE52" s="210"/>
      <c r="GF52" s="210"/>
      <c r="GI52" s="251"/>
      <c r="GJ52" s="222"/>
      <c r="GK52" s="262"/>
      <c r="GL52" s="224"/>
      <c r="GM52" s="234"/>
      <c r="GN52" s="210"/>
      <c r="GO52" s="210"/>
      <c r="GR52" s="251"/>
      <c r="GS52" s="222"/>
      <c r="GT52" s="262"/>
      <c r="GU52" s="224"/>
      <c r="GV52" s="234"/>
      <c r="GW52" s="210"/>
      <c r="GX52" s="210"/>
      <c r="GY52" s="62"/>
      <c r="GZ52" s="62"/>
      <c r="HA52" s="251"/>
      <c r="HB52" s="222"/>
      <c r="HC52" s="262"/>
      <c r="HD52" s="224"/>
      <c r="HE52" s="234"/>
      <c r="HF52" s="210"/>
      <c r="HG52" s="210"/>
      <c r="HJ52" s="251"/>
      <c r="HK52" s="222"/>
      <c r="HL52" s="262"/>
      <c r="HM52" s="224"/>
      <c r="HN52" s="234"/>
      <c r="HO52" s="210"/>
      <c r="HP52" s="210"/>
      <c r="HS52" s="251"/>
      <c r="HT52" s="222"/>
      <c r="HU52" s="262"/>
      <c r="HV52" s="224"/>
      <c r="HW52" s="234"/>
      <c r="HX52" s="210"/>
      <c r="HY52" s="210"/>
      <c r="IB52" s="251"/>
      <c r="IC52" s="222"/>
      <c r="ID52" s="262"/>
      <c r="IE52" s="224"/>
      <c r="IF52" s="234"/>
      <c r="IG52" s="210"/>
      <c r="IH52" s="210"/>
      <c r="II52" s="62"/>
      <c r="IJ52" s="62"/>
      <c r="IK52" s="251"/>
      <c r="IL52" s="222"/>
      <c r="IM52" s="262"/>
      <c r="IN52" s="224"/>
      <c r="IO52" s="234"/>
      <c r="IP52" s="210"/>
      <c r="IQ52" s="210"/>
      <c r="IT52" s="251"/>
      <c r="IU52" s="222"/>
      <c r="IV52" s="262"/>
      <c r="IW52" s="224"/>
      <c r="IX52" s="234"/>
      <c r="IY52" s="210"/>
      <c r="IZ52" s="210"/>
      <c r="JC52" s="251"/>
      <c r="JD52" s="222"/>
      <c r="JE52" s="262"/>
      <c r="JF52" s="224"/>
      <c r="JG52" s="234"/>
      <c r="JH52" s="210"/>
      <c r="JI52" s="210"/>
      <c r="JL52" s="251"/>
      <c r="JM52" s="222"/>
      <c r="JN52" s="262"/>
      <c r="JO52" s="224"/>
      <c r="JP52" s="234"/>
      <c r="JQ52" s="210"/>
      <c r="JR52" s="210"/>
    </row>
    <row r="53" spans="2:278" ht="16.5" thickTop="1" thickBot="1">
      <c r="B53" s="251" t="s">
        <v>235</v>
      </c>
      <c r="C53" s="222" t="s">
        <v>236</v>
      </c>
      <c r="D53" s="262" t="s">
        <v>135</v>
      </c>
      <c r="E53" s="224">
        <v>20</v>
      </c>
      <c r="F53" s="234">
        <v>0</v>
      </c>
      <c r="G53" s="210">
        <f t="shared" si="2"/>
        <v>0</v>
      </c>
      <c r="H53" s="210"/>
      <c r="K53" s="251"/>
      <c r="L53" s="222"/>
      <c r="M53" s="262"/>
      <c r="N53" s="224"/>
      <c r="O53" s="234"/>
      <c r="P53" s="210"/>
      <c r="Q53" s="210"/>
      <c r="R53" s="102"/>
      <c r="S53" s="101"/>
      <c r="T53" s="251"/>
      <c r="U53" s="222"/>
      <c r="V53" s="262"/>
      <c r="W53" s="224"/>
      <c r="X53" s="234"/>
      <c r="Y53" s="210"/>
      <c r="Z53" s="210"/>
      <c r="AA53" s="101"/>
      <c r="AC53" s="251"/>
      <c r="AD53" s="222"/>
      <c r="AE53" s="262"/>
      <c r="AF53" s="224"/>
      <c r="AG53" s="234"/>
      <c r="AH53" s="210"/>
      <c r="AI53" s="210"/>
      <c r="AL53" s="251"/>
      <c r="AM53" s="222"/>
      <c r="AN53" s="262"/>
      <c r="AO53" s="224"/>
      <c r="AP53" s="234"/>
      <c r="AQ53" s="210"/>
      <c r="AR53" s="210"/>
      <c r="AU53" s="251"/>
      <c r="AV53" s="222"/>
      <c r="AW53" s="262"/>
      <c r="AX53" s="224"/>
      <c r="AY53" s="234"/>
      <c r="AZ53" s="210"/>
      <c r="BA53" s="210"/>
      <c r="BD53" s="251"/>
      <c r="BE53" s="222"/>
      <c r="BF53" s="262"/>
      <c r="BG53" s="224"/>
      <c r="BH53" s="234"/>
      <c r="BI53" s="210"/>
      <c r="BJ53" s="210"/>
      <c r="BM53" s="251"/>
      <c r="BN53" s="222"/>
      <c r="BO53" s="262"/>
      <c r="BP53" s="224"/>
      <c r="BQ53" s="234"/>
      <c r="BR53" s="210"/>
      <c r="BS53" s="210"/>
      <c r="BV53" s="251"/>
      <c r="BW53" s="222"/>
      <c r="BX53" s="262"/>
      <c r="BY53" s="224"/>
      <c r="BZ53" s="234"/>
      <c r="CA53" s="210"/>
      <c r="CB53" s="210"/>
      <c r="CE53" s="251"/>
      <c r="CF53" s="222"/>
      <c r="CG53" s="262"/>
      <c r="CH53" s="224"/>
      <c r="CI53" s="234"/>
      <c r="CJ53" s="210"/>
      <c r="CK53" s="210"/>
      <c r="CN53" s="251"/>
      <c r="CO53" s="222"/>
      <c r="CP53" s="262"/>
      <c r="CQ53" s="224"/>
      <c r="CR53" s="234"/>
      <c r="CS53" s="210"/>
      <c r="CT53" s="210"/>
      <c r="CW53" s="251"/>
      <c r="CX53" s="222"/>
      <c r="CY53" s="262"/>
      <c r="CZ53" s="224"/>
      <c r="DA53" s="234"/>
      <c r="DB53" s="210"/>
      <c r="DC53" s="210"/>
      <c r="DF53" s="251"/>
      <c r="DG53" s="222"/>
      <c r="DH53" s="262"/>
      <c r="DI53" s="224"/>
      <c r="DJ53" s="234"/>
      <c r="DK53" s="210"/>
      <c r="DL53" s="210"/>
      <c r="DO53" s="251"/>
      <c r="DP53" s="222"/>
      <c r="DQ53" s="262"/>
      <c r="DR53" s="224"/>
      <c r="DS53" s="234"/>
      <c r="DT53" s="210"/>
      <c r="DU53" s="210"/>
      <c r="DX53" s="251"/>
      <c r="DY53" s="222"/>
      <c r="DZ53" s="262"/>
      <c r="EA53" s="224"/>
      <c r="EB53" s="234"/>
      <c r="EC53" s="210"/>
      <c r="ED53" s="210"/>
      <c r="EG53" s="251"/>
      <c r="EH53" s="222"/>
      <c r="EI53" s="262"/>
      <c r="EJ53" s="224"/>
      <c r="EK53" s="234"/>
      <c r="EL53" s="210"/>
      <c r="EM53" s="210"/>
      <c r="EP53" s="251"/>
      <c r="EQ53" s="222"/>
      <c r="ER53" s="262"/>
      <c r="ES53" s="224"/>
      <c r="ET53" s="234"/>
      <c r="EU53" s="210"/>
      <c r="EV53" s="210"/>
      <c r="EY53" s="251"/>
      <c r="EZ53" s="222"/>
      <c r="FA53" s="262"/>
      <c r="FB53" s="224"/>
      <c r="FC53" s="234"/>
      <c r="FD53" s="210"/>
      <c r="FE53" s="210"/>
      <c r="FH53" s="251"/>
      <c r="FI53" s="222"/>
      <c r="FJ53" s="262"/>
      <c r="FK53" s="224"/>
      <c r="FL53" s="234"/>
      <c r="FM53" s="210"/>
      <c r="FN53" s="210"/>
      <c r="FO53" s="62"/>
      <c r="FP53" s="62"/>
      <c r="FQ53" s="251"/>
      <c r="FR53" s="222"/>
      <c r="FS53" s="262"/>
      <c r="FT53" s="224"/>
      <c r="FU53" s="234"/>
      <c r="FV53" s="210"/>
      <c r="FW53" s="210"/>
      <c r="FZ53" s="251"/>
      <c r="GA53" s="222"/>
      <c r="GB53" s="262"/>
      <c r="GC53" s="224"/>
      <c r="GD53" s="234"/>
      <c r="GE53" s="210"/>
      <c r="GF53" s="210"/>
      <c r="GI53" s="251"/>
      <c r="GJ53" s="222"/>
      <c r="GK53" s="262"/>
      <c r="GL53" s="224"/>
      <c r="GM53" s="234"/>
      <c r="GN53" s="210"/>
      <c r="GO53" s="210"/>
      <c r="GR53" s="251"/>
      <c r="GS53" s="222"/>
      <c r="GT53" s="262"/>
      <c r="GU53" s="224"/>
      <c r="GV53" s="234"/>
      <c r="GW53" s="210"/>
      <c r="GX53" s="210"/>
      <c r="GY53" s="62"/>
      <c r="GZ53" s="62"/>
      <c r="HA53" s="251"/>
      <c r="HB53" s="222"/>
      <c r="HC53" s="262"/>
      <c r="HD53" s="224"/>
      <c r="HE53" s="234"/>
      <c r="HF53" s="210"/>
      <c r="HG53" s="210"/>
      <c r="HJ53" s="251"/>
      <c r="HK53" s="222"/>
      <c r="HL53" s="262"/>
      <c r="HM53" s="224"/>
      <c r="HN53" s="234"/>
      <c r="HO53" s="210"/>
      <c r="HP53" s="210"/>
      <c r="HS53" s="251"/>
      <c r="HT53" s="222"/>
      <c r="HU53" s="262"/>
      <c r="HV53" s="224"/>
      <c r="HW53" s="234"/>
      <c r="HX53" s="210"/>
      <c r="HY53" s="210"/>
      <c r="IB53" s="251"/>
      <c r="IC53" s="222"/>
      <c r="ID53" s="262"/>
      <c r="IE53" s="224"/>
      <c r="IF53" s="234"/>
      <c r="IG53" s="210"/>
      <c r="IH53" s="210"/>
      <c r="II53" s="62"/>
      <c r="IJ53" s="62"/>
      <c r="IK53" s="251"/>
      <c r="IL53" s="222"/>
      <c r="IM53" s="262"/>
      <c r="IN53" s="224"/>
      <c r="IO53" s="234"/>
      <c r="IP53" s="210"/>
      <c r="IQ53" s="210"/>
      <c r="IT53" s="251"/>
      <c r="IU53" s="222"/>
      <c r="IV53" s="262"/>
      <c r="IW53" s="224"/>
      <c r="IX53" s="234"/>
      <c r="IY53" s="210"/>
      <c r="IZ53" s="210"/>
      <c r="JC53" s="251"/>
      <c r="JD53" s="222"/>
      <c r="JE53" s="262"/>
      <c r="JF53" s="224"/>
      <c r="JG53" s="234"/>
      <c r="JH53" s="210"/>
      <c r="JI53" s="210"/>
      <c r="JL53" s="251"/>
      <c r="JM53" s="222"/>
      <c r="JN53" s="262"/>
      <c r="JO53" s="224"/>
      <c r="JP53" s="234"/>
      <c r="JQ53" s="210"/>
      <c r="JR53" s="210"/>
    </row>
    <row r="54" spans="2:278" ht="16.5" thickTop="1" thickBot="1">
      <c r="B54" s="264">
        <v>7.5</v>
      </c>
      <c r="C54" s="258" t="s">
        <v>237</v>
      </c>
      <c r="D54" s="262"/>
      <c r="E54" s="224"/>
      <c r="F54" s="260"/>
      <c r="G54" s="261"/>
      <c r="H54" s="261"/>
      <c r="K54" s="264"/>
      <c r="L54" s="258"/>
      <c r="M54" s="262"/>
      <c r="N54" s="224"/>
      <c r="O54" s="260"/>
      <c r="P54" s="261"/>
      <c r="Q54" s="261"/>
      <c r="R54" s="102"/>
      <c r="S54" s="101"/>
      <c r="T54" s="264"/>
      <c r="U54" s="258"/>
      <c r="V54" s="262"/>
      <c r="W54" s="224"/>
      <c r="X54" s="260"/>
      <c r="Y54" s="261"/>
      <c r="Z54" s="261"/>
      <c r="AA54" s="101"/>
      <c r="AC54" s="264"/>
      <c r="AD54" s="258"/>
      <c r="AE54" s="262"/>
      <c r="AF54" s="224"/>
      <c r="AG54" s="260"/>
      <c r="AH54" s="261"/>
      <c r="AI54" s="261"/>
      <c r="AL54" s="264"/>
      <c r="AM54" s="258"/>
      <c r="AN54" s="262"/>
      <c r="AO54" s="224"/>
      <c r="AP54" s="260"/>
      <c r="AQ54" s="261"/>
      <c r="AR54" s="261"/>
      <c r="AU54" s="264"/>
      <c r="AV54" s="258"/>
      <c r="AW54" s="262"/>
      <c r="AX54" s="224"/>
      <c r="AY54" s="260"/>
      <c r="AZ54" s="261"/>
      <c r="BA54" s="261"/>
      <c r="BD54" s="264"/>
      <c r="BE54" s="258"/>
      <c r="BF54" s="262"/>
      <c r="BG54" s="224"/>
      <c r="BH54" s="260"/>
      <c r="BI54" s="261"/>
      <c r="BJ54" s="261"/>
      <c r="BM54" s="264"/>
      <c r="BN54" s="258"/>
      <c r="BO54" s="262"/>
      <c r="BP54" s="224"/>
      <c r="BQ54" s="260"/>
      <c r="BR54" s="261"/>
      <c r="BS54" s="261"/>
      <c r="BV54" s="264"/>
      <c r="BW54" s="258"/>
      <c r="BX54" s="262"/>
      <c r="BY54" s="224"/>
      <c r="BZ54" s="260"/>
      <c r="CA54" s="261"/>
      <c r="CB54" s="261"/>
      <c r="CE54" s="264"/>
      <c r="CF54" s="258"/>
      <c r="CG54" s="262"/>
      <c r="CH54" s="224"/>
      <c r="CI54" s="260"/>
      <c r="CJ54" s="261"/>
      <c r="CK54" s="261"/>
      <c r="CN54" s="264"/>
      <c r="CO54" s="258"/>
      <c r="CP54" s="262"/>
      <c r="CQ54" s="224"/>
      <c r="CR54" s="260"/>
      <c r="CS54" s="261"/>
      <c r="CT54" s="261"/>
      <c r="CW54" s="264"/>
      <c r="CX54" s="258"/>
      <c r="CY54" s="262"/>
      <c r="CZ54" s="224"/>
      <c r="DA54" s="260"/>
      <c r="DB54" s="261"/>
      <c r="DC54" s="261"/>
      <c r="DF54" s="264"/>
      <c r="DG54" s="258"/>
      <c r="DH54" s="262"/>
      <c r="DI54" s="224"/>
      <c r="DJ54" s="260"/>
      <c r="DK54" s="261"/>
      <c r="DL54" s="261"/>
      <c r="DO54" s="264"/>
      <c r="DP54" s="258"/>
      <c r="DQ54" s="262"/>
      <c r="DR54" s="224"/>
      <c r="DS54" s="260"/>
      <c r="DT54" s="261"/>
      <c r="DU54" s="261"/>
      <c r="DX54" s="264"/>
      <c r="DY54" s="258"/>
      <c r="DZ54" s="262"/>
      <c r="EA54" s="224"/>
      <c r="EB54" s="260"/>
      <c r="EC54" s="261"/>
      <c r="ED54" s="261"/>
      <c r="EG54" s="264"/>
      <c r="EH54" s="258"/>
      <c r="EI54" s="262"/>
      <c r="EJ54" s="224"/>
      <c r="EK54" s="260"/>
      <c r="EL54" s="261"/>
      <c r="EM54" s="261"/>
      <c r="EP54" s="264"/>
      <c r="EQ54" s="258"/>
      <c r="ER54" s="262"/>
      <c r="ES54" s="224"/>
      <c r="ET54" s="260"/>
      <c r="EU54" s="261"/>
      <c r="EV54" s="261"/>
      <c r="EY54" s="264"/>
      <c r="EZ54" s="258"/>
      <c r="FA54" s="262"/>
      <c r="FB54" s="224"/>
      <c r="FC54" s="260"/>
      <c r="FD54" s="261"/>
      <c r="FE54" s="261"/>
      <c r="FH54" s="264"/>
      <c r="FI54" s="258"/>
      <c r="FJ54" s="262"/>
      <c r="FK54" s="224"/>
      <c r="FL54" s="260"/>
      <c r="FM54" s="261"/>
      <c r="FN54" s="261"/>
      <c r="FO54" s="62"/>
      <c r="FP54" s="62"/>
      <c r="FQ54" s="264"/>
      <c r="FR54" s="258"/>
      <c r="FS54" s="262"/>
      <c r="FT54" s="224"/>
      <c r="FU54" s="260"/>
      <c r="FV54" s="261"/>
      <c r="FW54" s="261"/>
      <c r="FZ54" s="264"/>
      <c r="GA54" s="258"/>
      <c r="GB54" s="262"/>
      <c r="GC54" s="224"/>
      <c r="GD54" s="260"/>
      <c r="GE54" s="261"/>
      <c r="GF54" s="261"/>
      <c r="GI54" s="264"/>
      <c r="GJ54" s="258"/>
      <c r="GK54" s="262"/>
      <c r="GL54" s="224"/>
      <c r="GM54" s="260"/>
      <c r="GN54" s="261"/>
      <c r="GO54" s="261"/>
      <c r="GR54" s="264"/>
      <c r="GS54" s="258"/>
      <c r="GT54" s="262"/>
      <c r="GU54" s="224"/>
      <c r="GV54" s="260"/>
      <c r="GW54" s="261"/>
      <c r="GX54" s="261"/>
      <c r="GY54" s="62"/>
      <c r="GZ54" s="62"/>
      <c r="HA54" s="264"/>
      <c r="HB54" s="258"/>
      <c r="HC54" s="262"/>
      <c r="HD54" s="224"/>
      <c r="HE54" s="260"/>
      <c r="HF54" s="261"/>
      <c r="HG54" s="261"/>
      <c r="HJ54" s="264"/>
      <c r="HK54" s="258"/>
      <c r="HL54" s="262"/>
      <c r="HM54" s="224"/>
      <c r="HN54" s="260"/>
      <c r="HO54" s="261"/>
      <c r="HP54" s="261"/>
      <c r="HS54" s="264"/>
      <c r="HT54" s="258"/>
      <c r="HU54" s="262"/>
      <c r="HV54" s="224"/>
      <c r="HW54" s="260"/>
      <c r="HX54" s="261"/>
      <c r="HY54" s="261"/>
      <c r="IB54" s="264"/>
      <c r="IC54" s="258"/>
      <c r="ID54" s="262"/>
      <c r="IE54" s="224"/>
      <c r="IF54" s="260"/>
      <c r="IG54" s="261"/>
      <c r="IH54" s="261"/>
      <c r="II54" s="62"/>
      <c r="IJ54" s="62"/>
      <c r="IK54" s="264"/>
      <c r="IL54" s="258"/>
      <c r="IM54" s="262"/>
      <c r="IN54" s="224"/>
      <c r="IO54" s="260"/>
      <c r="IP54" s="261"/>
      <c r="IQ54" s="261"/>
      <c r="IT54" s="264"/>
      <c r="IU54" s="258"/>
      <c r="IV54" s="262"/>
      <c r="IW54" s="224"/>
      <c r="IX54" s="260"/>
      <c r="IY54" s="261"/>
      <c r="IZ54" s="261"/>
      <c r="JC54" s="264"/>
      <c r="JD54" s="258"/>
      <c r="JE54" s="262"/>
      <c r="JF54" s="224"/>
      <c r="JG54" s="260"/>
      <c r="JH54" s="261"/>
      <c r="JI54" s="261"/>
      <c r="JL54" s="264"/>
      <c r="JM54" s="258"/>
      <c r="JN54" s="262"/>
      <c r="JO54" s="224"/>
      <c r="JP54" s="260"/>
      <c r="JQ54" s="261"/>
      <c r="JR54" s="261"/>
    </row>
    <row r="55" spans="2:278" ht="31.5" thickTop="1" thickBot="1">
      <c r="B55" s="266"/>
      <c r="C55" s="222" t="s">
        <v>238</v>
      </c>
      <c r="D55" s="262"/>
      <c r="E55" s="224"/>
      <c r="F55" s="260"/>
      <c r="G55" s="261"/>
      <c r="H55" s="261"/>
      <c r="K55" s="266"/>
      <c r="L55" s="222"/>
      <c r="M55" s="262"/>
      <c r="N55" s="224"/>
      <c r="O55" s="260"/>
      <c r="P55" s="261"/>
      <c r="Q55" s="261"/>
      <c r="R55" s="102"/>
      <c r="S55" s="101"/>
      <c r="T55" s="266"/>
      <c r="U55" s="222"/>
      <c r="V55" s="262"/>
      <c r="W55" s="224"/>
      <c r="X55" s="260"/>
      <c r="Y55" s="261"/>
      <c r="Z55" s="261"/>
      <c r="AA55" s="101"/>
      <c r="AC55" s="266"/>
      <c r="AD55" s="222"/>
      <c r="AE55" s="262"/>
      <c r="AF55" s="224"/>
      <c r="AG55" s="260"/>
      <c r="AH55" s="261"/>
      <c r="AI55" s="261"/>
      <c r="AL55" s="266"/>
      <c r="AM55" s="222"/>
      <c r="AN55" s="262"/>
      <c r="AO55" s="224"/>
      <c r="AP55" s="260"/>
      <c r="AQ55" s="261"/>
      <c r="AR55" s="261"/>
      <c r="AU55" s="266"/>
      <c r="AV55" s="222"/>
      <c r="AW55" s="262"/>
      <c r="AX55" s="224"/>
      <c r="AY55" s="260"/>
      <c r="AZ55" s="261"/>
      <c r="BA55" s="261"/>
      <c r="BD55" s="266"/>
      <c r="BE55" s="222"/>
      <c r="BF55" s="262"/>
      <c r="BG55" s="224"/>
      <c r="BH55" s="260"/>
      <c r="BI55" s="261"/>
      <c r="BJ55" s="261"/>
      <c r="BM55" s="266"/>
      <c r="BN55" s="222"/>
      <c r="BO55" s="262"/>
      <c r="BP55" s="224"/>
      <c r="BQ55" s="260"/>
      <c r="BR55" s="261"/>
      <c r="BS55" s="261"/>
      <c r="BV55" s="266"/>
      <c r="BW55" s="222"/>
      <c r="BX55" s="262"/>
      <c r="BY55" s="224"/>
      <c r="BZ55" s="260"/>
      <c r="CA55" s="261"/>
      <c r="CB55" s="261"/>
      <c r="CE55" s="266"/>
      <c r="CF55" s="222"/>
      <c r="CG55" s="262"/>
      <c r="CH55" s="224"/>
      <c r="CI55" s="260"/>
      <c r="CJ55" s="261"/>
      <c r="CK55" s="261"/>
      <c r="CN55" s="266"/>
      <c r="CO55" s="222"/>
      <c r="CP55" s="262"/>
      <c r="CQ55" s="224"/>
      <c r="CR55" s="260"/>
      <c r="CS55" s="261"/>
      <c r="CT55" s="261"/>
      <c r="CW55" s="266"/>
      <c r="CX55" s="222"/>
      <c r="CY55" s="262"/>
      <c r="CZ55" s="224"/>
      <c r="DA55" s="260"/>
      <c r="DB55" s="261"/>
      <c r="DC55" s="261"/>
      <c r="DF55" s="266"/>
      <c r="DG55" s="222"/>
      <c r="DH55" s="262"/>
      <c r="DI55" s="224"/>
      <c r="DJ55" s="260"/>
      <c r="DK55" s="261"/>
      <c r="DL55" s="261"/>
      <c r="DO55" s="266"/>
      <c r="DP55" s="222"/>
      <c r="DQ55" s="262"/>
      <c r="DR55" s="224"/>
      <c r="DS55" s="260"/>
      <c r="DT55" s="261"/>
      <c r="DU55" s="261"/>
      <c r="DX55" s="266"/>
      <c r="DY55" s="222"/>
      <c r="DZ55" s="262"/>
      <c r="EA55" s="224"/>
      <c r="EB55" s="260"/>
      <c r="EC55" s="261"/>
      <c r="ED55" s="261"/>
      <c r="EG55" s="266"/>
      <c r="EH55" s="222"/>
      <c r="EI55" s="262"/>
      <c r="EJ55" s="224"/>
      <c r="EK55" s="260"/>
      <c r="EL55" s="261"/>
      <c r="EM55" s="261"/>
      <c r="EP55" s="266"/>
      <c r="EQ55" s="222"/>
      <c r="ER55" s="262"/>
      <c r="ES55" s="224"/>
      <c r="ET55" s="260"/>
      <c r="EU55" s="261"/>
      <c r="EV55" s="261"/>
      <c r="EY55" s="266"/>
      <c r="EZ55" s="222"/>
      <c r="FA55" s="262"/>
      <c r="FB55" s="224"/>
      <c r="FC55" s="260"/>
      <c r="FD55" s="261"/>
      <c r="FE55" s="261"/>
      <c r="FH55" s="266"/>
      <c r="FI55" s="222"/>
      <c r="FJ55" s="262"/>
      <c r="FK55" s="224"/>
      <c r="FL55" s="260"/>
      <c r="FM55" s="261"/>
      <c r="FN55" s="261"/>
      <c r="FO55" s="62"/>
      <c r="FP55" s="62"/>
      <c r="FQ55" s="266"/>
      <c r="FR55" s="222"/>
      <c r="FS55" s="262"/>
      <c r="FT55" s="224"/>
      <c r="FU55" s="260"/>
      <c r="FV55" s="261"/>
      <c r="FW55" s="261"/>
      <c r="FZ55" s="266"/>
      <c r="GA55" s="222"/>
      <c r="GB55" s="262"/>
      <c r="GC55" s="224"/>
      <c r="GD55" s="260"/>
      <c r="GE55" s="261"/>
      <c r="GF55" s="261"/>
      <c r="GI55" s="266"/>
      <c r="GJ55" s="222"/>
      <c r="GK55" s="262"/>
      <c r="GL55" s="224"/>
      <c r="GM55" s="260"/>
      <c r="GN55" s="261"/>
      <c r="GO55" s="261"/>
      <c r="GR55" s="266"/>
      <c r="GS55" s="222"/>
      <c r="GT55" s="262"/>
      <c r="GU55" s="224"/>
      <c r="GV55" s="260"/>
      <c r="GW55" s="261"/>
      <c r="GX55" s="261"/>
      <c r="GY55" s="62"/>
      <c r="GZ55" s="62"/>
      <c r="HA55" s="266"/>
      <c r="HB55" s="222"/>
      <c r="HC55" s="262"/>
      <c r="HD55" s="224"/>
      <c r="HE55" s="260"/>
      <c r="HF55" s="261"/>
      <c r="HG55" s="261"/>
      <c r="HJ55" s="266"/>
      <c r="HK55" s="222"/>
      <c r="HL55" s="262"/>
      <c r="HM55" s="224"/>
      <c r="HN55" s="260"/>
      <c r="HO55" s="261"/>
      <c r="HP55" s="261"/>
      <c r="HS55" s="266"/>
      <c r="HT55" s="222"/>
      <c r="HU55" s="262"/>
      <c r="HV55" s="224"/>
      <c r="HW55" s="260"/>
      <c r="HX55" s="261"/>
      <c r="HY55" s="261"/>
      <c r="IB55" s="266"/>
      <c r="IC55" s="222"/>
      <c r="ID55" s="262"/>
      <c r="IE55" s="224"/>
      <c r="IF55" s="260"/>
      <c r="IG55" s="261"/>
      <c r="IH55" s="261"/>
      <c r="II55" s="62"/>
      <c r="IJ55" s="62"/>
      <c r="IK55" s="266"/>
      <c r="IL55" s="222"/>
      <c r="IM55" s="262"/>
      <c r="IN55" s="224"/>
      <c r="IO55" s="260"/>
      <c r="IP55" s="261"/>
      <c r="IQ55" s="261"/>
      <c r="IT55" s="266"/>
      <c r="IU55" s="222"/>
      <c r="IV55" s="262"/>
      <c r="IW55" s="224"/>
      <c r="IX55" s="260"/>
      <c r="IY55" s="261"/>
      <c r="IZ55" s="261"/>
      <c r="JC55" s="266"/>
      <c r="JD55" s="222"/>
      <c r="JE55" s="262"/>
      <c r="JF55" s="224"/>
      <c r="JG55" s="260"/>
      <c r="JH55" s="261"/>
      <c r="JI55" s="261"/>
      <c r="JL55" s="266"/>
      <c r="JM55" s="222"/>
      <c r="JN55" s="262"/>
      <c r="JO55" s="224"/>
      <c r="JP55" s="260"/>
      <c r="JQ55" s="261"/>
      <c r="JR55" s="261"/>
    </row>
    <row r="56" spans="2:278" ht="31.5" thickTop="1" thickBot="1">
      <c r="B56" s="266" t="s">
        <v>239</v>
      </c>
      <c r="C56" s="222" t="s">
        <v>240</v>
      </c>
      <c r="D56" s="263" t="s">
        <v>241</v>
      </c>
      <c r="E56" s="224">
        <v>1600</v>
      </c>
      <c r="F56" s="234">
        <v>0</v>
      </c>
      <c r="G56" s="210">
        <f>ROUND((F56*E56),0)</f>
        <v>0</v>
      </c>
      <c r="H56" s="210"/>
      <c r="K56" s="266"/>
      <c r="L56" s="222"/>
      <c r="M56" s="263"/>
      <c r="N56" s="224"/>
      <c r="O56" s="234"/>
      <c r="P56" s="210"/>
      <c r="Q56" s="210"/>
      <c r="R56" s="102"/>
      <c r="S56" s="101"/>
      <c r="T56" s="266"/>
      <c r="U56" s="222"/>
      <c r="V56" s="263"/>
      <c r="W56" s="224"/>
      <c r="X56" s="234"/>
      <c r="Y56" s="210"/>
      <c r="Z56" s="210"/>
      <c r="AA56" s="101"/>
      <c r="AC56" s="266"/>
      <c r="AD56" s="222"/>
      <c r="AE56" s="263"/>
      <c r="AF56" s="224"/>
      <c r="AG56" s="234"/>
      <c r="AH56" s="210"/>
      <c r="AI56" s="210"/>
      <c r="AL56" s="266"/>
      <c r="AM56" s="222"/>
      <c r="AN56" s="263"/>
      <c r="AO56" s="224"/>
      <c r="AP56" s="234"/>
      <c r="AQ56" s="210"/>
      <c r="AR56" s="210"/>
      <c r="AU56" s="266"/>
      <c r="AV56" s="222"/>
      <c r="AW56" s="263"/>
      <c r="AX56" s="224"/>
      <c r="AY56" s="234"/>
      <c r="AZ56" s="210"/>
      <c r="BA56" s="210"/>
      <c r="BD56" s="266"/>
      <c r="BE56" s="222"/>
      <c r="BF56" s="263"/>
      <c r="BG56" s="224"/>
      <c r="BH56" s="234"/>
      <c r="BI56" s="210"/>
      <c r="BJ56" s="210"/>
      <c r="BM56" s="266"/>
      <c r="BN56" s="222"/>
      <c r="BO56" s="263"/>
      <c r="BP56" s="224"/>
      <c r="BQ56" s="234"/>
      <c r="BR56" s="210"/>
      <c r="BS56" s="210"/>
      <c r="BV56" s="266"/>
      <c r="BW56" s="222"/>
      <c r="BX56" s="263"/>
      <c r="BY56" s="224"/>
      <c r="BZ56" s="234"/>
      <c r="CA56" s="210"/>
      <c r="CB56" s="210"/>
      <c r="CE56" s="266"/>
      <c r="CF56" s="222"/>
      <c r="CG56" s="263"/>
      <c r="CH56" s="224"/>
      <c r="CI56" s="234"/>
      <c r="CJ56" s="210"/>
      <c r="CK56" s="210"/>
      <c r="CN56" s="266"/>
      <c r="CO56" s="222"/>
      <c r="CP56" s="263"/>
      <c r="CQ56" s="224"/>
      <c r="CR56" s="234"/>
      <c r="CS56" s="210"/>
      <c r="CT56" s="210"/>
      <c r="CW56" s="266"/>
      <c r="CX56" s="222"/>
      <c r="CY56" s="263"/>
      <c r="CZ56" s="224"/>
      <c r="DA56" s="234"/>
      <c r="DB56" s="210"/>
      <c r="DC56" s="210"/>
      <c r="DF56" s="266"/>
      <c r="DG56" s="222"/>
      <c r="DH56" s="263"/>
      <c r="DI56" s="224"/>
      <c r="DJ56" s="234"/>
      <c r="DK56" s="210"/>
      <c r="DL56" s="210"/>
      <c r="DO56" s="266"/>
      <c r="DP56" s="222"/>
      <c r="DQ56" s="263"/>
      <c r="DR56" s="224"/>
      <c r="DS56" s="234"/>
      <c r="DT56" s="210"/>
      <c r="DU56" s="210"/>
      <c r="DX56" s="266"/>
      <c r="DY56" s="222"/>
      <c r="DZ56" s="263"/>
      <c r="EA56" s="224"/>
      <c r="EB56" s="234"/>
      <c r="EC56" s="210"/>
      <c r="ED56" s="210"/>
      <c r="EG56" s="266"/>
      <c r="EH56" s="222"/>
      <c r="EI56" s="263"/>
      <c r="EJ56" s="224"/>
      <c r="EK56" s="234"/>
      <c r="EL56" s="210"/>
      <c r="EM56" s="210"/>
      <c r="EP56" s="266"/>
      <c r="EQ56" s="222"/>
      <c r="ER56" s="263"/>
      <c r="ES56" s="224"/>
      <c r="ET56" s="234"/>
      <c r="EU56" s="210"/>
      <c r="EV56" s="210"/>
      <c r="EY56" s="266"/>
      <c r="EZ56" s="222"/>
      <c r="FA56" s="263"/>
      <c r="FB56" s="224"/>
      <c r="FC56" s="234"/>
      <c r="FD56" s="210"/>
      <c r="FE56" s="210"/>
      <c r="FH56" s="266"/>
      <c r="FI56" s="222"/>
      <c r="FJ56" s="263"/>
      <c r="FK56" s="224"/>
      <c r="FL56" s="234"/>
      <c r="FM56" s="210"/>
      <c r="FN56" s="210"/>
      <c r="FO56" s="62"/>
      <c r="FP56" s="62"/>
      <c r="FQ56" s="266"/>
      <c r="FR56" s="222"/>
      <c r="FS56" s="263"/>
      <c r="FT56" s="224"/>
      <c r="FU56" s="234"/>
      <c r="FV56" s="210"/>
      <c r="FW56" s="210"/>
      <c r="FZ56" s="266"/>
      <c r="GA56" s="222"/>
      <c r="GB56" s="263"/>
      <c r="GC56" s="224"/>
      <c r="GD56" s="234"/>
      <c r="GE56" s="210"/>
      <c r="GF56" s="210"/>
      <c r="GI56" s="266"/>
      <c r="GJ56" s="222"/>
      <c r="GK56" s="263"/>
      <c r="GL56" s="224"/>
      <c r="GM56" s="234"/>
      <c r="GN56" s="210"/>
      <c r="GO56" s="210"/>
      <c r="GR56" s="266"/>
      <c r="GS56" s="222"/>
      <c r="GT56" s="263"/>
      <c r="GU56" s="224"/>
      <c r="GV56" s="234"/>
      <c r="GW56" s="210"/>
      <c r="GX56" s="210"/>
      <c r="GY56" s="62"/>
      <c r="GZ56" s="62"/>
      <c r="HA56" s="266"/>
      <c r="HB56" s="222"/>
      <c r="HC56" s="263"/>
      <c r="HD56" s="224"/>
      <c r="HE56" s="234"/>
      <c r="HF56" s="210"/>
      <c r="HG56" s="210"/>
      <c r="HJ56" s="266"/>
      <c r="HK56" s="222"/>
      <c r="HL56" s="263"/>
      <c r="HM56" s="224"/>
      <c r="HN56" s="234"/>
      <c r="HO56" s="210"/>
      <c r="HP56" s="210"/>
      <c r="HS56" s="266"/>
      <c r="HT56" s="222"/>
      <c r="HU56" s="263"/>
      <c r="HV56" s="224"/>
      <c r="HW56" s="234"/>
      <c r="HX56" s="210"/>
      <c r="HY56" s="210"/>
      <c r="IB56" s="266"/>
      <c r="IC56" s="222"/>
      <c r="ID56" s="263"/>
      <c r="IE56" s="224"/>
      <c r="IF56" s="234"/>
      <c r="IG56" s="210"/>
      <c r="IH56" s="210"/>
      <c r="II56" s="62"/>
      <c r="IJ56" s="62"/>
      <c r="IK56" s="266"/>
      <c r="IL56" s="222"/>
      <c r="IM56" s="263"/>
      <c r="IN56" s="224"/>
      <c r="IO56" s="234"/>
      <c r="IP56" s="210"/>
      <c r="IQ56" s="210"/>
      <c r="IT56" s="266"/>
      <c r="IU56" s="222"/>
      <c r="IV56" s="263"/>
      <c r="IW56" s="224"/>
      <c r="IX56" s="234"/>
      <c r="IY56" s="210"/>
      <c r="IZ56" s="210"/>
      <c r="JC56" s="266"/>
      <c r="JD56" s="222"/>
      <c r="JE56" s="263"/>
      <c r="JF56" s="224"/>
      <c r="JG56" s="234"/>
      <c r="JH56" s="210"/>
      <c r="JI56" s="210"/>
      <c r="JL56" s="266"/>
      <c r="JM56" s="222"/>
      <c r="JN56" s="263"/>
      <c r="JO56" s="224"/>
      <c r="JP56" s="234"/>
      <c r="JQ56" s="210"/>
      <c r="JR56" s="210"/>
    </row>
    <row r="57" spans="2:278" ht="31.5" thickTop="1" thickBot="1">
      <c r="B57" s="266" t="s">
        <v>242</v>
      </c>
      <c r="C57" s="222" t="s">
        <v>243</v>
      </c>
      <c r="D57" s="263" t="s">
        <v>241</v>
      </c>
      <c r="E57" s="224">
        <v>1400</v>
      </c>
      <c r="F57" s="234">
        <v>0</v>
      </c>
      <c r="G57" s="210">
        <f>ROUND((F57*E57),0)</f>
        <v>0</v>
      </c>
      <c r="H57" s="210"/>
      <c r="K57" s="266"/>
      <c r="L57" s="222"/>
      <c r="M57" s="263"/>
      <c r="N57" s="224"/>
      <c r="O57" s="234"/>
      <c r="P57" s="210"/>
      <c r="Q57" s="210"/>
      <c r="R57" s="102"/>
      <c r="S57" s="101"/>
      <c r="T57" s="266"/>
      <c r="U57" s="222"/>
      <c r="V57" s="263"/>
      <c r="W57" s="224"/>
      <c r="X57" s="234"/>
      <c r="Y57" s="210"/>
      <c r="Z57" s="210"/>
      <c r="AA57" s="101"/>
      <c r="AC57" s="266"/>
      <c r="AD57" s="222"/>
      <c r="AE57" s="263"/>
      <c r="AF57" s="224"/>
      <c r="AG57" s="234"/>
      <c r="AH57" s="210"/>
      <c r="AI57" s="210"/>
      <c r="AL57" s="266"/>
      <c r="AM57" s="222"/>
      <c r="AN57" s="263"/>
      <c r="AO57" s="224"/>
      <c r="AP57" s="234"/>
      <c r="AQ57" s="210"/>
      <c r="AR57" s="210"/>
      <c r="AU57" s="266"/>
      <c r="AV57" s="222"/>
      <c r="AW57" s="263"/>
      <c r="AX57" s="224"/>
      <c r="AY57" s="234"/>
      <c r="AZ57" s="210"/>
      <c r="BA57" s="210"/>
      <c r="BD57" s="266"/>
      <c r="BE57" s="222"/>
      <c r="BF57" s="263"/>
      <c r="BG57" s="224"/>
      <c r="BH57" s="234"/>
      <c r="BI57" s="210"/>
      <c r="BJ57" s="210"/>
      <c r="BM57" s="266"/>
      <c r="BN57" s="222"/>
      <c r="BO57" s="263"/>
      <c r="BP57" s="224"/>
      <c r="BQ57" s="234"/>
      <c r="BR57" s="210"/>
      <c r="BS57" s="210"/>
      <c r="BV57" s="266"/>
      <c r="BW57" s="222"/>
      <c r="BX57" s="263"/>
      <c r="BY57" s="224"/>
      <c r="BZ57" s="234"/>
      <c r="CA57" s="210"/>
      <c r="CB57" s="210"/>
      <c r="CE57" s="266"/>
      <c r="CF57" s="222"/>
      <c r="CG57" s="263"/>
      <c r="CH57" s="224"/>
      <c r="CI57" s="234"/>
      <c r="CJ57" s="210"/>
      <c r="CK57" s="210"/>
      <c r="CN57" s="266"/>
      <c r="CO57" s="222"/>
      <c r="CP57" s="263"/>
      <c r="CQ57" s="224"/>
      <c r="CR57" s="234"/>
      <c r="CS57" s="210"/>
      <c r="CT57" s="210"/>
      <c r="CW57" s="266"/>
      <c r="CX57" s="222"/>
      <c r="CY57" s="263"/>
      <c r="CZ57" s="224"/>
      <c r="DA57" s="234"/>
      <c r="DB57" s="210"/>
      <c r="DC57" s="210"/>
      <c r="DF57" s="266"/>
      <c r="DG57" s="222"/>
      <c r="DH57" s="263"/>
      <c r="DI57" s="224"/>
      <c r="DJ57" s="234"/>
      <c r="DK57" s="210"/>
      <c r="DL57" s="210"/>
      <c r="DO57" s="266"/>
      <c r="DP57" s="222"/>
      <c r="DQ57" s="263"/>
      <c r="DR57" s="224"/>
      <c r="DS57" s="234"/>
      <c r="DT57" s="210"/>
      <c r="DU57" s="210"/>
      <c r="DX57" s="266"/>
      <c r="DY57" s="222"/>
      <c r="DZ57" s="263"/>
      <c r="EA57" s="224"/>
      <c r="EB57" s="234"/>
      <c r="EC57" s="210"/>
      <c r="ED57" s="210"/>
      <c r="EG57" s="266"/>
      <c r="EH57" s="222"/>
      <c r="EI57" s="263"/>
      <c r="EJ57" s="224"/>
      <c r="EK57" s="234"/>
      <c r="EL57" s="210"/>
      <c r="EM57" s="210"/>
      <c r="EP57" s="266"/>
      <c r="EQ57" s="222"/>
      <c r="ER57" s="263"/>
      <c r="ES57" s="224"/>
      <c r="ET57" s="234"/>
      <c r="EU57" s="210"/>
      <c r="EV57" s="210"/>
      <c r="EY57" s="266"/>
      <c r="EZ57" s="222"/>
      <c r="FA57" s="263"/>
      <c r="FB57" s="224"/>
      <c r="FC57" s="234"/>
      <c r="FD57" s="210"/>
      <c r="FE57" s="210"/>
      <c r="FH57" s="266"/>
      <c r="FI57" s="222"/>
      <c r="FJ57" s="263"/>
      <c r="FK57" s="224"/>
      <c r="FL57" s="234"/>
      <c r="FM57" s="210"/>
      <c r="FN57" s="210"/>
      <c r="FO57" s="62"/>
      <c r="FP57" s="62"/>
      <c r="FQ57" s="266"/>
      <c r="FR57" s="222"/>
      <c r="FS57" s="263"/>
      <c r="FT57" s="224"/>
      <c r="FU57" s="234"/>
      <c r="FV57" s="210"/>
      <c r="FW57" s="210"/>
      <c r="FZ57" s="266"/>
      <c r="GA57" s="222"/>
      <c r="GB57" s="263"/>
      <c r="GC57" s="224"/>
      <c r="GD57" s="234"/>
      <c r="GE57" s="210"/>
      <c r="GF57" s="210"/>
      <c r="GI57" s="266"/>
      <c r="GJ57" s="222"/>
      <c r="GK57" s="263"/>
      <c r="GL57" s="224"/>
      <c r="GM57" s="234"/>
      <c r="GN57" s="210"/>
      <c r="GO57" s="210"/>
      <c r="GR57" s="266"/>
      <c r="GS57" s="222"/>
      <c r="GT57" s="263"/>
      <c r="GU57" s="224"/>
      <c r="GV57" s="234"/>
      <c r="GW57" s="210"/>
      <c r="GX57" s="210"/>
      <c r="GY57" s="62"/>
      <c r="GZ57" s="62"/>
      <c r="HA57" s="266"/>
      <c r="HB57" s="222"/>
      <c r="HC57" s="263"/>
      <c r="HD57" s="224"/>
      <c r="HE57" s="234"/>
      <c r="HF57" s="210"/>
      <c r="HG57" s="210"/>
      <c r="HJ57" s="266"/>
      <c r="HK57" s="222"/>
      <c r="HL57" s="263"/>
      <c r="HM57" s="224"/>
      <c r="HN57" s="234"/>
      <c r="HO57" s="210"/>
      <c r="HP57" s="210"/>
      <c r="HS57" s="266"/>
      <c r="HT57" s="222"/>
      <c r="HU57" s="263"/>
      <c r="HV57" s="224"/>
      <c r="HW57" s="234"/>
      <c r="HX57" s="210"/>
      <c r="HY57" s="210"/>
      <c r="IB57" s="266"/>
      <c r="IC57" s="222"/>
      <c r="ID57" s="263"/>
      <c r="IE57" s="224"/>
      <c r="IF57" s="234"/>
      <c r="IG57" s="210"/>
      <c r="IH57" s="210"/>
      <c r="II57" s="62"/>
      <c r="IJ57" s="62"/>
      <c r="IK57" s="266"/>
      <c r="IL57" s="222"/>
      <c r="IM57" s="263"/>
      <c r="IN57" s="224"/>
      <c r="IO57" s="234"/>
      <c r="IP57" s="210"/>
      <c r="IQ57" s="210"/>
      <c r="IT57" s="266"/>
      <c r="IU57" s="222"/>
      <c r="IV57" s="263"/>
      <c r="IW57" s="224"/>
      <c r="IX57" s="234"/>
      <c r="IY57" s="210"/>
      <c r="IZ57" s="210"/>
      <c r="JC57" s="266"/>
      <c r="JD57" s="222"/>
      <c r="JE57" s="263"/>
      <c r="JF57" s="224"/>
      <c r="JG57" s="234"/>
      <c r="JH57" s="210"/>
      <c r="JI57" s="210"/>
      <c r="JL57" s="266"/>
      <c r="JM57" s="222"/>
      <c r="JN57" s="263"/>
      <c r="JO57" s="224"/>
      <c r="JP57" s="234"/>
      <c r="JQ57" s="210"/>
      <c r="JR57" s="210"/>
    </row>
    <row r="58" spans="2:278" ht="16.5" thickTop="1" thickBot="1">
      <c r="B58" s="248">
        <v>7.6</v>
      </c>
      <c r="C58" s="258" t="s">
        <v>244</v>
      </c>
      <c r="D58" s="262"/>
      <c r="E58" s="224"/>
      <c r="F58" s="260"/>
      <c r="G58" s="261"/>
      <c r="H58" s="261"/>
      <c r="K58" s="248"/>
      <c r="L58" s="258"/>
      <c r="M58" s="262"/>
      <c r="N58" s="224"/>
      <c r="O58" s="260"/>
      <c r="P58" s="261"/>
      <c r="Q58" s="261"/>
      <c r="R58" s="102"/>
      <c r="S58" s="101"/>
      <c r="T58" s="248"/>
      <c r="U58" s="258"/>
      <c r="V58" s="262"/>
      <c r="W58" s="224"/>
      <c r="X58" s="260"/>
      <c r="Y58" s="261"/>
      <c r="Z58" s="261"/>
      <c r="AA58" s="101"/>
      <c r="AC58" s="248"/>
      <c r="AD58" s="258"/>
      <c r="AE58" s="262"/>
      <c r="AF58" s="224"/>
      <c r="AG58" s="260"/>
      <c r="AH58" s="261"/>
      <c r="AI58" s="261"/>
      <c r="AL58" s="248"/>
      <c r="AM58" s="258"/>
      <c r="AN58" s="262"/>
      <c r="AO58" s="224"/>
      <c r="AP58" s="260"/>
      <c r="AQ58" s="261"/>
      <c r="AR58" s="261"/>
      <c r="AU58" s="248"/>
      <c r="AV58" s="258"/>
      <c r="AW58" s="262"/>
      <c r="AX58" s="224"/>
      <c r="AY58" s="260"/>
      <c r="AZ58" s="261"/>
      <c r="BA58" s="261"/>
      <c r="BD58" s="248"/>
      <c r="BE58" s="258"/>
      <c r="BF58" s="262"/>
      <c r="BG58" s="224"/>
      <c r="BH58" s="260"/>
      <c r="BI58" s="261"/>
      <c r="BJ58" s="261"/>
      <c r="BM58" s="248"/>
      <c r="BN58" s="258"/>
      <c r="BO58" s="262"/>
      <c r="BP58" s="224"/>
      <c r="BQ58" s="260"/>
      <c r="BR58" s="261"/>
      <c r="BS58" s="261"/>
      <c r="BV58" s="248"/>
      <c r="BW58" s="258"/>
      <c r="BX58" s="262"/>
      <c r="BY58" s="224"/>
      <c r="BZ58" s="260"/>
      <c r="CA58" s="261"/>
      <c r="CB58" s="261"/>
      <c r="CE58" s="248"/>
      <c r="CF58" s="258"/>
      <c r="CG58" s="262"/>
      <c r="CH58" s="224"/>
      <c r="CI58" s="260"/>
      <c r="CJ58" s="261"/>
      <c r="CK58" s="261"/>
      <c r="CN58" s="248"/>
      <c r="CO58" s="258"/>
      <c r="CP58" s="262"/>
      <c r="CQ58" s="224"/>
      <c r="CR58" s="260"/>
      <c r="CS58" s="261"/>
      <c r="CT58" s="261"/>
      <c r="CW58" s="248"/>
      <c r="CX58" s="258"/>
      <c r="CY58" s="262"/>
      <c r="CZ58" s="224"/>
      <c r="DA58" s="260"/>
      <c r="DB58" s="261"/>
      <c r="DC58" s="261"/>
      <c r="DF58" s="248"/>
      <c r="DG58" s="258"/>
      <c r="DH58" s="262"/>
      <c r="DI58" s="224"/>
      <c r="DJ58" s="260"/>
      <c r="DK58" s="261"/>
      <c r="DL58" s="261"/>
      <c r="DO58" s="248"/>
      <c r="DP58" s="258"/>
      <c r="DQ58" s="262"/>
      <c r="DR58" s="224"/>
      <c r="DS58" s="260"/>
      <c r="DT58" s="261"/>
      <c r="DU58" s="261"/>
      <c r="DX58" s="248"/>
      <c r="DY58" s="258"/>
      <c r="DZ58" s="262"/>
      <c r="EA58" s="224"/>
      <c r="EB58" s="260"/>
      <c r="EC58" s="261"/>
      <c r="ED58" s="261"/>
      <c r="EG58" s="248"/>
      <c r="EH58" s="258"/>
      <c r="EI58" s="262"/>
      <c r="EJ58" s="224"/>
      <c r="EK58" s="260"/>
      <c r="EL58" s="261"/>
      <c r="EM58" s="261"/>
      <c r="EP58" s="248"/>
      <c r="EQ58" s="258"/>
      <c r="ER58" s="262"/>
      <c r="ES58" s="224"/>
      <c r="ET58" s="260"/>
      <c r="EU58" s="261"/>
      <c r="EV58" s="261"/>
      <c r="EY58" s="248"/>
      <c r="EZ58" s="258"/>
      <c r="FA58" s="262"/>
      <c r="FB58" s="224"/>
      <c r="FC58" s="260"/>
      <c r="FD58" s="261"/>
      <c r="FE58" s="261"/>
      <c r="FH58" s="248"/>
      <c r="FI58" s="258"/>
      <c r="FJ58" s="262"/>
      <c r="FK58" s="224"/>
      <c r="FL58" s="260"/>
      <c r="FM58" s="261"/>
      <c r="FN58" s="261"/>
      <c r="FO58" s="62"/>
      <c r="FP58" s="62"/>
      <c r="FQ58" s="248"/>
      <c r="FR58" s="258"/>
      <c r="FS58" s="262"/>
      <c r="FT58" s="224"/>
      <c r="FU58" s="260"/>
      <c r="FV58" s="261"/>
      <c r="FW58" s="261"/>
      <c r="FZ58" s="248"/>
      <c r="GA58" s="258"/>
      <c r="GB58" s="262"/>
      <c r="GC58" s="224"/>
      <c r="GD58" s="260"/>
      <c r="GE58" s="261"/>
      <c r="GF58" s="261"/>
      <c r="GI58" s="248"/>
      <c r="GJ58" s="258"/>
      <c r="GK58" s="262"/>
      <c r="GL58" s="224"/>
      <c r="GM58" s="260"/>
      <c r="GN58" s="261"/>
      <c r="GO58" s="261"/>
      <c r="GR58" s="248"/>
      <c r="GS58" s="258"/>
      <c r="GT58" s="262"/>
      <c r="GU58" s="224"/>
      <c r="GV58" s="260"/>
      <c r="GW58" s="261"/>
      <c r="GX58" s="261"/>
      <c r="GY58" s="62"/>
      <c r="GZ58" s="62"/>
      <c r="HA58" s="248"/>
      <c r="HB58" s="258"/>
      <c r="HC58" s="262"/>
      <c r="HD58" s="224"/>
      <c r="HE58" s="260"/>
      <c r="HF58" s="261"/>
      <c r="HG58" s="261"/>
      <c r="HJ58" s="248"/>
      <c r="HK58" s="258"/>
      <c r="HL58" s="262"/>
      <c r="HM58" s="224"/>
      <c r="HN58" s="260"/>
      <c r="HO58" s="261"/>
      <c r="HP58" s="261"/>
      <c r="HS58" s="248"/>
      <c r="HT58" s="258"/>
      <c r="HU58" s="262"/>
      <c r="HV58" s="224"/>
      <c r="HW58" s="260"/>
      <c r="HX58" s="261"/>
      <c r="HY58" s="261"/>
      <c r="IB58" s="248"/>
      <c r="IC58" s="258"/>
      <c r="ID58" s="262"/>
      <c r="IE58" s="224"/>
      <c r="IF58" s="260"/>
      <c r="IG58" s="261"/>
      <c r="IH58" s="261"/>
      <c r="II58" s="62"/>
      <c r="IJ58" s="62"/>
      <c r="IK58" s="248"/>
      <c r="IL58" s="258"/>
      <c r="IM58" s="262"/>
      <c r="IN58" s="224"/>
      <c r="IO58" s="260"/>
      <c r="IP58" s="261"/>
      <c r="IQ58" s="261"/>
      <c r="IT58" s="248"/>
      <c r="IU58" s="258"/>
      <c r="IV58" s="262"/>
      <c r="IW58" s="224"/>
      <c r="IX58" s="260"/>
      <c r="IY58" s="261"/>
      <c r="IZ58" s="261"/>
      <c r="JC58" s="248"/>
      <c r="JD58" s="258"/>
      <c r="JE58" s="262"/>
      <c r="JF58" s="224"/>
      <c r="JG58" s="260"/>
      <c r="JH58" s="261"/>
      <c r="JI58" s="261"/>
      <c r="JL58" s="248"/>
      <c r="JM58" s="258"/>
      <c r="JN58" s="262"/>
      <c r="JO58" s="224"/>
      <c r="JP58" s="260"/>
      <c r="JQ58" s="261"/>
      <c r="JR58" s="261"/>
    </row>
    <row r="59" spans="2:278" ht="31.5" thickTop="1" thickBot="1">
      <c r="B59" s="248"/>
      <c r="C59" s="222" t="s">
        <v>245</v>
      </c>
      <c r="D59" s="262"/>
      <c r="E59" s="224"/>
      <c r="F59" s="260"/>
      <c r="G59" s="261"/>
      <c r="H59" s="261"/>
      <c r="K59" s="248"/>
      <c r="L59" s="222"/>
      <c r="M59" s="262"/>
      <c r="N59" s="224"/>
      <c r="O59" s="260"/>
      <c r="P59" s="261"/>
      <c r="Q59" s="261"/>
      <c r="R59" s="102"/>
      <c r="S59" s="101"/>
      <c r="T59" s="248"/>
      <c r="U59" s="222"/>
      <c r="V59" s="262"/>
      <c r="W59" s="224"/>
      <c r="X59" s="260"/>
      <c r="Y59" s="261"/>
      <c r="Z59" s="261"/>
      <c r="AA59" s="101"/>
      <c r="AC59" s="248"/>
      <c r="AD59" s="222"/>
      <c r="AE59" s="262"/>
      <c r="AF59" s="224"/>
      <c r="AG59" s="260"/>
      <c r="AH59" s="261"/>
      <c r="AI59" s="261"/>
      <c r="AL59" s="248"/>
      <c r="AM59" s="222"/>
      <c r="AN59" s="262"/>
      <c r="AO59" s="224"/>
      <c r="AP59" s="260"/>
      <c r="AQ59" s="261"/>
      <c r="AR59" s="261"/>
      <c r="AU59" s="248"/>
      <c r="AV59" s="222"/>
      <c r="AW59" s="262"/>
      <c r="AX59" s="224"/>
      <c r="AY59" s="260"/>
      <c r="AZ59" s="261"/>
      <c r="BA59" s="261"/>
      <c r="BD59" s="248"/>
      <c r="BE59" s="222"/>
      <c r="BF59" s="262"/>
      <c r="BG59" s="224"/>
      <c r="BH59" s="260"/>
      <c r="BI59" s="261"/>
      <c r="BJ59" s="261"/>
      <c r="BM59" s="248"/>
      <c r="BN59" s="222"/>
      <c r="BO59" s="262"/>
      <c r="BP59" s="224"/>
      <c r="BQ59" s="260"/>
      <c r="BR59" s="261"/>
      <c r="BS59" s="261"/>
      <c r="BV59" s="248"/>
      <c r="BW59" s="222"/>
      <c r="BX59" s="262"/>
      <c r="BY59" s="224"/>
      <c r="BZ59" s="260"/>
      <c r="CA59" s="261"/>
      <c r="CB59" s="261"/>
      <c r="CE59" s="248"/>
      <c r="CF59" s="222"/>
      <c r="CG59" s="262"/>
      <c r="CH59" s="224"/>
      <c r="CI59" s="260"/>
      <c r="CJ59" s="261"/>
      <c r="CK59" s="261"/>
      <c r="CN59" s="248"/>
      <c r="CO59" s="222"/>
      <c r="CP59" s="262"/>
      <c r="CQ59" s="224"/>
      <c r="CR59" s="260"/>
      <c r="CS59" s="261"/>
      <c r="CT59" s="261"/>
      <c r="CW59" s="248"/>
      <c r="CX59" s="222"/>
      <c r="CY59" s="262"/>
      <c r="CZ59" s="224"/>
      <c r="DA59" s="260"/>
      <c r="DB59" s="261"/>
      <c r="DC59" s="261"/>
      <c r="DF59" s="248"/>
      <c r="DG59" s="222"/>
      <c r="DH59" s="262"/>
      <c r="DI59" s="224"/>
      <c r="DJ59" s="260"/>
      <c r="DK59" s="261"/>
      <c r="DL59" s="261"/>
      <c r="DO59" s="248"/>
      <c r="DP59" s="222"/>
      <c r="DQ59" s="262"/>
      <c r="DR59" s="224"/>
      <c r="DS59" s="260"/>
      <c r="DT59" s="261"/>
      <c r="DU59" s="261"/>
      <c r="DX59" s="248"/>
      <c r="DY59" s="222"/>
      <c r="DZ59" s="262"/>
      <c r="EA59" s="224"/>
      <c r="EB59" s="260"/>
      <c r="EC59" s="261"/>
      <c r="ED59" s="261"/>
      <c r="EG59" s="248"/>
      <c r="EH59" s="222"/>
      <c r="EI59" s="262"/>
      <c r="EJ59" s="224"/>
      <c r="EK59" s="260"/>
      <c r="EL59" s="261"/>
      <c r="EM59" s="261"/>
      <c r="EP59" s="248"/>
      <c r="EQ59" s="222"/>
      <c r="ER59" s="262"/>
      <c r="ES59" s="224"/>
      <c r="ET59" s="260"/>
      <c r="EU59" s="261"/>
      <c r="EV59" s="261"/>
      <c r="EY59" s="248"/>
      <c r="EZ59" s="222"/>
      <c r="FA59" s="262"/>
      <c r="FB59" s="224"/>
      <c r="FC59" s="260"/>
      <c r="FD59" s="261"/>
      <c r="FE59" s="261"/>
      <c r="FH59" s="248"/>
      <c r="FI59" s="222"/>
      <c r="FJ59" s="262"/>
      <c r="FK59" s="224"/>
      <c r="FL59" s="260"/>
      <c r="FM59" s="261"/>
      <c r="FN59" s="261"/>
      <c r="FO59" s="62"/>
      <c r="FP59" s="62"/>
      <c r="FQ59" s="248"/>
      <c r="FR59" s="222"/>
      <c r="FS59" s="262"/>
      <c r="FT59" s="224"/>
      <c r="FU59" s="260"/>
      <c r="FV59" s="261"/>
      <c r="FW59" s="261"/>
      <c r="FZ59" s="248"/>
      <c r="GA59" s="222"/>
      <c r="GB59" s="262"/>
      <c r="GC59" s="224"/>
      <c r="GD59" s="260"/>
      <c r="GE59" s="261"/>
      <c r="GF59" s="261"/>
      <c r="GI59" s="248"/>
      <c r="GJ59" s="222"/>
      <c r="GK59" s="262"/>
      <c r="GL59" s="224"/>
      <c r="GM59" s="260"/>
      <c r="GN59" s="261"/>
      <c r="GO59" s="261"/>
      <c r="GR59" s="248"/>
      <c r="GS59" s="222"/>
      <c r="GT59" s="262"/>
      <c r="GU59" s="224"/>
      <c r="GV59" s="260"/>
      <c r="GW59" s="261"/>
      <c r="GX59" s="261"/>
      <c r="GY59" s="62"/>
      <c r="GZ59" s="62"/>
      <c r="HA59" s="248"/>
      <c r="HB59" s="222"/>
      <c r="HC59" s="262"/>
      <c r="HD59" s="224"/>
      <c r="HE59" s="260"/>
      <c r="HF59" s="261"/>
      <c r="HG59" s="261"/>
      <c r="HJ59" s="248"/>
      <c r="HK59" s="222"/>
      <c r="HL59" s="262"/>
      <c r="HM59" s="224"/>
      <c r="HN59" s="260"/>
      <c r="HO59" s="261"/>
      <c r="HP59" s="261"/>
      <c r="HS59" s="248"/>
      <c r="HT59" s="222"/>
      <c r="HU59" s="262"/>
      <c r="HV59" s="224"/>
      <c r="HW59" s="260"/>
      <c r="HX59" s="261"/>
      <c r="HY59" s="261"/>
      <c r="IB59" s="248"/>
      <c r="IC59" s="222"/>
      <c r="ID59" s="262"/>
      <c r="IE59" s="224"/>
      <c r="IF59" s="260"/>
      <c r="IG59" s="261"/>
      <c r="IH59" s="261"/>
      <c r="II59" s="62"/>
      <c r="IJ59" s="62"/>
      <c r="IK59" s="248"/>
      <c r="IL59" s="222"/>
      <c r="IM59" s="262"/>
      <c r="IN59" s="224"/>
      <c r="IO59" s="260"/>
      <c r="IP59" s="261"/>
      <c r="IQ59" s="261"/>
      <c r="IT59" s="248"/>
      <c r="IU59" s="222"/>
      <c r="IV59" s="262"/>
      <c r="IW59" s="224"/>
      <c r="IX59" s="260"/>
      <c r="IY59" s="261"/>
      <c r="IZ59" s="261"/>
      <c r="JC59" s="248"/>
      <c r="JD59" s="222"/>
      <c r="JE59" s="262"/>
      <c r="JF59" s="224"/>
      <c r="JG59" s="260"/>
      <c r="JH59" s="261"/>
      <c r="JI59" s="261"/>
      <c r="JL59" s="248"/>
      <c r="JM59" s="222"/>
      <c r="JN59" s="262"/>
      <c r="JO59" s="224"/>
      <c r="JP59" s="260"/>
      <c r="JQ59" s="261"/>
      <c r="JR59" s="261"/>
    </row>
    <row r="60" spans="2:278" ht="61.5" thickTop="1" thickBot="1">
      <c r="B60" s="251" t="s">
        <v>246</v>
      </c>
      <c r="C60" s="222" t="s">
        <v>247</v>
      </c>
      <c r="D60" s="262" t="s">
        <v>136</v>
      </c>
      <c r="E60" s="224">
        <v>6</v>
      </c>
      <c r="F60" s="234">
        <v>0</v>
      </c>
      <c r="G60" s="210">
        <f>ROUND((F60*E60),0)</f>
        <v>0</v>
      </c>
      <c r="H60" s="210"/>
      <c r="K60" s="251"/>
      <c r="L60" s="222"/>
      <c r="M60" s="262"/>
      <c r="N60" s="224"/>
      <c r="O60" s="234"/>
      <c r="P60" s="210"/>
      <c r="Q60" s="210"/>
      <c r="R60" s="102"/>
      <c r="S60" s="101"/>
      <c r="T60" s="251"/>
      <c r="U60" s="222"/>
      <c r="V60" s="262"/>
      <c r="W60" s="224"/>
      <c r="X60" s="234"/>
      <c r="Y60" s="210"/>
      <c r="Z60" s="210"/>
      <c r="AA60" s="101"/>
      <c r="AC60" s="251"/>
      <c r="AD60" s="222"/>
      <c r="AE60" s="262"/>
      <c r="AF60" s="224"/>
      <c r="AG60" s="234"/>
      <c r="AH60" s="210"/>
      <c r="AI60" s="210"/>
      <c r="AL60" s="251"/>
      <c r="AM60" s="222"/>
      <c r="AN60" s="262"/>
      <c r="AO60" s="224"/>
      <c r="AP60" s="234"/>
      <c r="AQ60" s="210"/>
      <c r="AR60" s="210"/>
      <c r="AU60" s="251"/>
      <c r="AV60" s="222"/>
      <c r="AW60" s="262"/>
      <c r="AX60" s="224"/>
      <c r="AY60" s="234"/>
      <c r="AZ60" s="210"/>
      <c r="BA60" s="210"/>
      <c r="BD60" s="251"/>
      <c r="BE60" s="222"/>
      <c r="BF60" s="262"/>
      <c r="BG60" s="224"/>
      <c r="BH60" s="234"/>
      <c r="BI60" s="210"/>
      <c r="BJ60" s="210"/>
      <c r="BM60" s="251"/>
      <c r="BN60" s="222"/>
      <c r="BO60" s="262"/>
      <c r="BP60" s="224"/>
      <c r="BQ60" s="234"/>
      <c r="BR60" s="210"/>
      <c r="BS60" s="210"/>
      <c r="BV60" s="251"/>
      <c r="BW60" s="222"/>
      <c r="BX60" s="262"/>
      <c r="BY60" s="224"/>
      <c r="BZ60" s="234"/>
      <c r="CA60" s="210"/>
      <c r="CB60" s="210"/>
      <c r="CE60" s="251"/>
      <c r="CF60" s="222"/>
      <c r="CG60" s="262"/>
      <c r="CH60" s="224"/>
      <c r="CI60" s="234"/>
      <c r="CJ60" s="210"/>
      <c r="CK60" s="210"/>
      <c r="CN60" s="251"/>
      <c r="CO60" s="222"/>
      <c r="CP60" s="262"/>
      <c r="CQ60" s="224"/>
      <c r="CR60" s="234"/>
      <c r="CS60" s="210"/>
      <c r="CT60" s="210"/>
      <c r="CW60" s="251"/>
      <c r="CX60" s="222"/>
      <c r="CY60" s="262"/>
      <c r="CZ60" s="224"/>
      <c r="DA60" s="234"/>
      <c r="DB60" s="210"/>
      <c r="DC60" s="210"/>
      <c r="DF60" s="251"/>
      <c r="DG60" s="222"/>
      <c r="DH60" s="262"/>
      <c r="DI60" s="224"/>
      <c r="DJ60" s="234"/>
      <c r="DK60" s="210"/>
      <c r="DL60" s="210"/>
      <c r="DO60" s="251"/>
      <c r="DP60" s="222"/>
      <c r="DQ60" s="262"/>
      <c r="DR60" s="224"/>
      <c r="DS60" s="234"/>
      <c r="DT60" s="210"/>
      <c r="DU60" s="210"/>
      <c r="DX60" s="251"/>
      <c r="DY60" s="222"/>
      <c r="DZ60" s="262"/>
      <c r="EA60" s="224"/>
      <c r="EB60" s="234"/>
      <c r="EC60" s="210"/>
      <c r="ED60" s="210"/>
      <c r="EG60" s="251"/>
      <c r="EH60" s="222"/>
      <c r="EI60" s="262"/>
      <c r="EJ60" s="224"/>
      <c r="EK60" s="234"/>
      <c r="EL60" s="210"/>
      <c r="EM60" s="210"/>
      <c r="EP60" s="251"/>
      <c r="EQ60" s="222"/>
      <c r="ER60" s="262"/>
      <c r="ES60" s="224"/>
      <c r="ET60" s="234"/>
      <c r="EU60" s="210"/>
      <c r="EV60" s="210"/>
      <c r="EY60" s="251"/>
      <c r="EZ60" s="222"/>
      <c r="FA60" s="262"/>
      <c r="FB60" s="224"/>
      <c r="FC60" s="234"/>
      <c r="FD60" s="210"/>
      <c r="FE60" s="210"/>
      <c r="FH60" s="251"/>
      <c r="FI60" s="222"/>
      <c r="FJ60" s="262"/>
      <c r="FK60" s="224"/>
      <c r="FL60" s="234"/>
      <c r="FM60" s="210"/>
      <c r="FN60" s="210"/>
      <c r="FO60" s="62"/>
      <c r="FP60" s="62"/>
      <c r="FQ60" s="251"/>
      <c r="FR60" s="222"/>
      <c r="FS60" s="262"/>
      <c r="FT60" s="224"/>
      <c r="FU60" s="234"/>
      <c r="FV60" s="210"/>
      <c r="FW60" s="210"/>
      <c r="FZ60" s="251"/>
      <c r="GA60" s="222"/>
      <c r="GB60" s="262"/>
      <c r="GC60" s="224"/>
      <c r="GD60" s="234"/>
      <c r="GE60" s="210"/>
      <c r="GF60" s="210"/>
      <c r="GI60" s="251"/>
      <c r="GJ60" s="222"/>
      <c r="GK60" s="262"/>
      <c r="GL60" s="224"/>
      <c r="GM60" s="234"/>
      <c r="GN60" s="210"/>
      <c r="GO60" s="210"/>
      <c r="GR60" s="251"/>
      <c r="GS60" s="222"/>
      <c r="GT60" s="262"/>
      <c r="GU60" s="224"/>
      <c r="GV60" s="234"/>
      <c r="GW60" s="210"/>
      <c r="GX60" s="210"/>
      <c r="GY60" s="62"/>
      <c r="GZ60" s="62"/>
      <c r="HA60" s="251"/>
      <c r="HB60" s="222"/>
      <c r="HC60" s="262"/>
      <c r="HD60" s="224"/>
      <c r="HE60" s="234"/>
      <c r="HF60" s="210"/>
      <c r="HG60" s="210"/>
      <c r="HJ60" s="251"/>
      <c r="HK60" s="222"/>
      <c r="HL60" s="262"/>
      <c r="HM60" s="224"/>
      <c r="HN60" s="234"/>
      <c r="HO60" s="210"/>
      <c r="HP60" s="210"/>
      <c r="HS60" s="251"/>
      <c r="HT60" s="222"/>
      <c r="HU60" s="262"/>
      <c r="HV60" s="224"/>
      <c r="HW60" s="234"/>
      <c r="HX60" s="210"/>
      <c r="HY60" s="210"/>
      <c r="IB60" s="251"/>
      <c r="IC60" s="222"/>
      <c r="ID60" s="262"/>
      <c r="IE60" s="224"/>
      <c r="IF60" s="234"/>
      <c r="IG60" s="210"/>
      <c r="IH60" s="210"/>
      <c r="II60" s="62"/>
      <c r="IJ60" s="62"/>
      <c r="IK60" s="251"/>
      <c r="IL60" s="222"/>
      <c r="IM60" s="262"/>
      <c r="IN60" s="224"/>
      <c r="IO60" s="234"/>
      <c r="IP60" s="210"/>
      <c r="IQ60" s="210"/>
      <c r="IT60" s="251"/>
      <c r="IU60" s="222"/>
      <c r="IV60" s="262"/>
      <c r="IW60" s="224"/>
      <c r="IX60" s="234"/>
      <c r="IY60" s="210"/>
      <c r="IZ60" s="210"/>
      <c r="JC60" s="251"/>
      <c r="JD60" s="222"/>
      <c r="JE60" s="262"/>
      <c r="JF60" s="224"/>
      <c r="JG60" s="234"/>
      <c r="JH60" s="210"/>
      <c r="JI60" s="210"/>
      <c r="JL60" s="251"/>
      <c r="JM60" s="222"/>
      <c r="JN60" s="262"/>
      <c r="JO60" s="224"/>
      <c r="JP60" s="234"/>
      <c r="JQ60" s="210"/>
      <c r="JR60" s="210"/>
    </row>
    <row r="61" spans="2:278" ht="16.5" thickTop="1" thickBot="1">
      <c r="B61" s="264">
        <v>7.7</v>
      </c>
      <c r="C61" s="258" t="s">
        <v>248</v>
      </c>
      <c r="D61" s="265"/>
      <c r="E61" s="224"/>
      <c r="F61" s="260"/>
      <c r="G61" s="261"/>
      <c r="H61" s="261"/>
      <c r="K61" s="264"/>
      <c r="L61" s="258"/>
      <c r="M61" s="265"/>
      <c r="N61" s="224"/>
      <c r="O61" s="260"/>
      <c r="P61" s="261"/>
      <c r="Q61" s="261"/>
      <c r="R61" s="102"/>
      <c r="S61" s="101"/>
      <c r="T61" s="264"/>
      <c r="U61" s="258"/>
      <c r="V61" s="265"/>
      <c r="W61" s="224"/>
      <c r="X61" s="260"/>
      <c r="Y61" s="261"/>
      <c r="Z61" s="261"/>
      <c r="AA61" s="101"/>
      <c r="AC61" s="264"/>
      <c r="AD61" s="258"/>
      <c r="AE61" s="265"/>
      <c r="AF61" s="224"/>
      <c r="AG61" s="260"/>
      <c r="AH61" s="261"/>
      <c r="AI61" s="261"/>
      <c r="AL61" s="264"/>
      <c r="AM61" s="258"/>
      <c r="AN61" s="265"/>
      <c r="AO61" s="224"/>
      <c r="AP61" s="260"/>
      <c r="AQ61" s="261"/>
      <c r="AR61" s="261"/>
      <c r="AU61" s="264"/>
      <c r="AV61" s="258"/>
      <c r="AW61" s="265"/>
      <c r="AX61" s="224"/>
      <c r="AY61" s="260"/>
      <c r="AZ61" s="261"/>
      <c r="BA61" s="261"/>
      <c r="BD61" s="264"/>
      <c r="BE61" s="258"/>
      <c r="BF61" s="265"/>
      <c r="BG61" s="224"/>
      <c r="BH61" s="260"/>
      <c r="BI61" s="261"/>
      <c r="BJ61" s="261"/>
      <c r="BM61" s="264"/>
      <c r="BN61" s="258"/>
      <c r="BO61" s="265"/>
      <c r="BP61" s="224"/>
      <c r="BQ61" s="260"/>
      <c r="BR61" s="261"/>
      <c r="BS61" s="261"/>
      <c r="BV61" s="264"/>
      <c r="BW61" s="258"/>
      <c r="BX61" s="265"/>
      <c r="BY61" s="224"/>
      <c r="BZ61" s="260"/>
      <c r="CA61" s="261"/>
      <c r="CB61" s="261"/>
      <c r="CE61" s="264"/>
      <c r="CF61" s="258"/>
      <c r="CG61" s="265"/>
      <c r="CH61" s="224"/>
      <c r="CI61" s="260"/>
      <c r="CJ61" s="261"/>
      <c r="CK61" s="261"/>
      <c r="CN61" s="264"/>
      <c r="CO61" s="258"/>
      <c r="CP61" s="265"/>
      <c r="CQ61" s="224"/>
      <c r="CR61" s="260"/>
      <c r="CS61" s="261"/>
      <c r="CT61" s="261"/>
      <c r="CW61" s="264"/>
      <c r="CX61" s="258"/>
      <c r="CY61" s="265"/>
      <c r="CZ61" s="224"/>
      <c r="DA61" s="260"/>
      <c r="DB61" s="261"/>
      <c r="DC61" s="261"/>
      <c r="DF61" s="264"/>
      <c r="DG61" s="258"/>
      <c r="DH61" s="265"/>
      <c r="DI61" s="224"/>
      <c r="DJ61" s="260"/>
      <c r="DK61" s="261"/>
      <c r="DL61" s="261"/>
      <c r="DO61" s="264"/>
      <c r="DP61" s="258"/>
      <c r="DQ61" s="265"/>
      <c r="DR61" s="224"/>
      <c r="DS61" s="260"/>
      <c r="DT61" s="261"/>
      <c r="DU61" s="261"/>
      <c r="DX61" s="264"/>
      <c r="DY61" s="258"/>
      <c r="DZ61" s="265"/>
      <c r="EA61" s="224"/>
      <c r="EB61" s="260"/>
      <c r="EC61" s="261"/>
      <c r="ED61" s="261"/>
      <c r="EG61" s="264"/>
      <c r="EH61" s="258"/>
      <c r="EI61" s="265"/>
      <c r="EJ61" s="224"/>
      <c r="EK61" s="260"/>
      <c r="EL61" s="261"/>
      <c r="EM61" s="261"/>
      <c r="EP61" s="264"/>
      <c r="EQ61" s="258"/>
      <c r="ER61" s="265"/>
      <c r="ES61" s="224"/>
      <c r="ET61" s="260"/>
      <c r="EU61" s="261"/>
      <c r="EV61" s="261"/>
      <c r="EY61" s="264"/>
      <c r="EZ61" s="258"/>
      <c r="FA61" s="265"/>
      <c r="FB61" s="224"/>
      <c r="FC61" s="260"/>
      <c r="FD61" s="261"/>
      <c r="FE61" s="261"/>
      <c r="FH61" s="264"/>
      <c r="FI61" s="258"/>
      <c r="FJ61" s="265"/>
      <c r="FK61" s="224"/>
      <c r="FL61" s="260"/>
      <c r="FM61" s="261"/>
      <c r="FN61" s="261"/>
      <c r="FO61" s="62"/>
      <c r="FP61" s="62"/>
      <c r="FQ61" s="264"/>
      <c r="FR61" s="258"/>
      <c r="FS61" s="265"/>
      <c r="FT61" s="224"/>
      <c r="FU61" s="260"/>
      <c r="FV61" s="261"/>
      <c r="FW61" s="261"/>
      <c r="FZ61" s="264"/>
      <c r="GA61" s="258"/>
      <c r="GB61" s="265"/>
      <c r="GC61" s="224"/>
      <c r="GD61" s="260"/>
      <c r="GE61" s="261"/>
      <c r="GF61" s="261"/>
      <c r="GI61" s="264"/>
      <c r="GJ61" s="258"/>
      <c r="GK61" s="265"/>
      <c r="GL61" s="224"/>
      <c r="GM61" s="260"/>
      <c r="GN61" s="261"/>
      <c r="GO61" s="261"/>
      <c r="GR61" s="264"/>
      <c r="GS61" s="258"/>
      <c r="GT61" s="265"/>
      <c r="GU61" s="224"/>
      <c r="GV61" s="260"/>
      <c r="GW61" s="261"/>
      <c r="GX61" s="261"/>
      <c r="GY61" s="62"/>
      <c r="GZ61" s="62"/>
      <c r="HA61" s="264"/>
      <c r="HB61" s="258"/>
      <c r="HC61" s="265"/>
      <c r="HD61" s="224"/>
      <c r="HE61" s="260"/>
      <c r="HF61" s="261"/>
      <c r="HG61" s="261"/>
      <c r="HJ61" s="264"/>
      <c r="HK61" s="258"/>
      <c r="HL61" s="265"/>
      <c r="HM61" s="224"/>
      <c r="HN61" s="260"/>
      <c r="HO61" s="261"/>
      <c r="HP61" s="261"/>
      <c r="HS61" s="264"/>
      <c r="HT61" s="258"/>
      <c r="HU61" s="265"/>
      <c r="HV61" s="224"/>
      <c r="HW61" s="260"/>
      <c r="HX61" s="261"/>
      <c r="HY61" s="261"/>
      <c r="IB61" s="264"/>
      <c r="IC61" s="258"/>
      <c r="ID61" s="265"/>
      <c r="IE61" s="224"/>
      <c r="IF61" s="260"/>
      <c r="IG61" s="261"/>
      <c r="IH61" s="261"/>
      <c r="II61" s="62"/>
      <c r="IJ61" s="62"/>
      <c r="IK61" s="264"/>
      <c r="IL61" s="258"/>
      <c r="IM61" s="265"/>
      <c r="IN61" s="224"/>
      <c r="IO61" s="260"/>
      <c r="IP61" s="261"/>
      <c r="IQ61" s="261"/>
      <c r="IT61" s="264"/>
      <c r="IU61" s="258"/>
      <c r="IV61" s="265"/>
      <c r="IW61" s="224"/>
      <c r="IX61" s="260"/>
      <c r="IY61" s="261"/>
      <c r="IZ61" s="261"/>
      <c r="JC61" s="264"/>
      <c r="JD61" s="258"/>
      <c r="JE61" s="265"/>
      <c r="JF61" s="224"/>
      <c r="JG61" s="260"/>
      <c r="JH61" s="261"/>
      <c r="JI61" s="261"/>
      <c r="JL61" s="264"/>
      <c r="JM61" s="258"/>
      <c r="JN61" s="265"/>
      <c r="JO61" s="224"/>
      <c r="JP61" s="260"/>
      <c r="JQ61" s="261"/>
      <c r="JR61" s="261"/>
    </row>
    <row r="62" spans="2:278" ht="61.5" thickTop="1" thickBot="1">
      <c r="B62" s="267" t="s">
        <v>249</v>
      </c>
      <c r="C62" s="222" t="s">
        <v>250</v>
      </c>
      <c r="D62" s="265" t="s">
        <v>251</v>
      </c>
      <c r="E62" s="224">
        <v>1</v>
      </c>
      <c r="F62" s="234">
        <v>0</v>
      </c>
      <c r="G62" s="210">
        <f>ROUND((F62*E62),0)</f>
        <v>0</v>
      </c>
      <c r="H62" s="210"/>
      <c r="K62" s="267"/>
      <c r="L62" s="222"/>
      <c r="M62" s="265"/>
      <c r="N62" s="224"/>
      <c r="O62" s="234"/>
      <c r="P62" s="210"/>
      <c r="Q62" s="210"/>
      <c r="R62" s="102"/>
      <c r="S62" s="101"/>
      <c r="T62" s="267"/>
      <c r="U62" s="222"/>
      <c r="V62" s="265"/>
      <c r="W62" s="224"/>
      <c r="X62" s="234"/>
      <c r="Y62" s="210"/>
      <c r="Z62" s="210"/>
      <c r="AA62" s="101"/>
      <c r="AC62" s="267"/>
      <c r="AD62" s="222"/>
      <c r="AE62" s="265"/>
      <c r="AF62" s="224"/>
      <c r="AG62" s="234"/>
      <c r="AH62" s="210"/>
      <c r="AI62" s="210"/>
      <c r="AL62" s="267"/>
      <c r="AM62" s="222"/>
      <c r="AN62" s="265"/>
      <c r="AO62" s="224"/>
      <c r="AP62" s="234"/>
      <c r="AQ62" s="210"/>
      <c r="AR62" s="210"/>
      <c r="AU62" s="267"/>
      <c r="AV62" s="222"/>
      <c r="AW62" s="265"/>
      <c r="AX62" s="224"/>
      <c r="AY62" s="234"/>
      <c r="AZ62" s="210"/>
      <c r="BA62" s="210"/>
      <c r="BD62" s="267"/>
      <c r="BE62" s="222"/>
      <c r="BF62" s="265"/>
      <c r="BG62" s="224"/>
      <c r="BH62" s="234"/>
      <c r="BI62" s="210"/>
      <c r="BJ62" s="210"/>
      <c r="BM62" s="267"/>
      <c r="BN62" s="222"/>
      <c r="BO62" s="265"/>
      <c r="BP62" s="224"/>
      <c r="BQ62" s="234"/>
      <c r="BR62" s="210"/>
      <c r="BS62" s="210"/>
      <c r="BV62" s="267"/>
      <c r="BW62" s="222"/>
      <c r="BX62" s="265"/>
      <c r="BY62" s="224"/>
      <c r="BZ62" s="234"/>
      <c r="CA62" s="210"/>
      <c r="CB62" s="210"/>
      <c r="CE62" s="267"/>
      <c r="CF62" s="222"/>
      <c r="CG62" s="265"/>
      <c r="CH62" s="224"/>
      <c r="CI62" s="234"/>
      <c r="CJ62" s="210"/>
      <c r="CK62" s="210"/>
      <c r="CN62" s="267"/>
      <c r="CO62" s="222"/>
      <c r="CP62" s="265"/>
      <c r="CQ62" s="224"/>
      <c r="CR62" s="234"/>
      <c r="CS62" s="210"/>
      <c r="CT62" s="210"/>
      <c r="CW62" s="267"/>
      <c r="CX62" s="222"/>
      <c r="CY62" s="265"/>
      <c r="CZ62" s="224"/>
      <c r="DA62" s="234"/>
      <c r="DB62" s="210"/>
      <c r="DC62" s="210"/>
      <c r="DF62" s="267"/>
      <c r="DG62" s="222"/>
      <c r="DH62" s="265"/>
      <c r="DI62" s="224"/>
      <c r="DJ62" s="234"/>
      <c r="DK62" s="210"/>
      <c r="DL62" s="210"/>
      <c r="DO62" s="267"/>
      <c r="DP62" s="222"/>
      <c r="DQ62" s="265"/>
      <c r="DR62" s="224"/>
      <c r="DS62" s="234"/>
      <c r="DT62" s="210"/>
      <c r="DU62" s="210"/>
      <c r="DX62" s="267"/>
      <c r="DY62" s="222"/>
      <c r="DZ62" s="265"/>
      <c r="EA62" s="224"/>
      <c r="EB62" s="234"/>
      <c r="EC62" s="210"/>
      <c r="ED62" s="210"/>
      <c r="EG62" s="267"/>
      <c r="EH62" s="222"/>
      <c r="EI62" s="265"/>
      <c r="EJ62" s="224"/>
      <c r="EK62" s="234"/>
      <c r="EL62" s="210"/>
      <c r="EM62" s="210"/>
      <c r="EP62" s="267"/>
      <c r="EQ62" s="222"/>
      <c r="ER62" s="265"/>
      <c r="ES62" s="224"/>
      <c r="ET62" s="234"/>
      <c r="EU62" s="210"/>
      <c r="EV62" s="210"/>
      <c r="EY62" s="267"/>
      <c r="EZ62" s="222"/>
      <c r="FA62" s="265"/>
      <c r="FB62" s="224"/>
      <c r="FC62" s="234"/>
      <c r="FD62" s="210"/>
      <c r="FE62" s="210"/>
      <c r="FH62" s="267"/>
      <c r="FI62" s="222"/>
      <c r="FJ62" s="265"/>
      <c r="FK62" s="224"/>
      <c r="FL62" s="234"/>
      <c r="FM62" s="210"/>
      <c r="FN62" s="210"/>
      <c r="FO62" s="62"/>
      <c r="FP62" s="62"/>
      <c r="FQ62" s="267"/>
      <c r="FR62" s="222"/>
      <c r="FS62" s="265"/>
      <c r="FT62" s="224"/>
      <c r="FU62" s="234"/>
      <c r="FV62" s="210"/>
      <c r="FW62" s="210"/>
      <c r="FZ62" s="267"/>
      <c r="GA62" s="222"/>
      <c r="GB62" s="265"/>
      <c r="GC62" s="224"/>
      <c r="GD62" s="234"/>
      <c r="GE62" s="210"/>
      <c r="GF62" s="210"/>
      <c r="GI62" s="267"/>
      <c r="GJ62" s="222"/>
      <c r="GK62" s="265"/>
      <c r="GL62" s="224"/>
      <c r="GM62" s="234"/>
      <c r="GN62" s="210"/>
      <c r="GO62" s="210"/>
      <c r="GR62" s="267"/>
      <c r="GS62" s="222"/>
      <c r="GT62" s="265"/>
      <c r="GU62" s="224"/>
      <c r="GV62" s="234"/>
      <c r="GW62" s="210"/>
      <c r="GX62" s="210"/>
      <c r="GY62" s="62"/>
      <c r="GZ62" s="62"/>
      <c r="HA62" s="267"/>
      <c r="HB62" s="222"/>
      <c r="HC62" s="265"/>
      <c r="HD62" s="224"/>
      <c r="HE62" s="234"/>
      <c r="HF62" s="210"/>
      <c r="HG62" s="210"/>
      <c r="HJ62" s="267"/>
      <c r="HK62" s="222"/>
      <c r="HL62" s="265"/>
      <c r="HM62" s="224"/>
      <c r="HN62" s="234"/>
      <c r="HO62" s="210"/>
      <c r="HP62" s="210"/>
      <c r="HS62" s="267"/>
      <c r="HT62" s="222"/>
      <c r="HU62" s="265"/>
      <c r="HV62" s="224"/>
      <c r="HW62" s="234"/>
      <c r="HX62" s="210"/>
      <c r="HY62" s="210"/>
      <c r="IB62" s="267"/>
      <c r="IC62" s="222"/>
      <c r="ID62" s="265"/>
      <c r="IE62" s="224"/>
      <c r="IF62" s="234"/>
      <c r="IG62" s="210"/>
      <c r="IH62" s="210"/>
      <c r="II62" s="62"/>
      <c r="IJ62" s="62"/>
      <c r="IK62" s="267"/>
      <c r="IL62" s="222"/>
      <c r="IM62" s="265"/>
      <c r="IN62" s="224"/>
      <c r="IO62" s="234"/>
      <c r="IP62" s="210"/>
      <c r="IQ62" s="210"/>
      <c r="IT62" s="267"/>
      <c r="IU62" s="222"/>
      <c r="IV62" s="265"/>
      <c r="IW62" s="224"/>
      <c r="IX62" s="234"/>
      <c r="IY62" s="210"/>
      <c r="IZ62" s="210"/>
      <c r="JC62" s="267"/>
      <c r="JD62" s="222"/>
      <c r="JE62" s="265"/>
      <c r="JF62" s="224"/>
      <c r="JG62" s="234"/>
      <c r="JH62" s="210"/>
      <c r="JI62" s="210"/>
      <c r="JL62" s="267"/>
      <c r="JM62" s="222"/>
      <c r="JN62" s="265"/>
      <c r="JO62" s="224"/>
      <c r="JP62" s="234"/>
      <c r="JQ62" s="210"/>
      <c r="JR62" s="210"/>
    </row>
    <row r="63" spans="2:278" ht="31.5" thickTop="1" thickBot="1">
      <c r="B63" s="267" t="s">
        <v>252</v>
      </c>
      <c r="C63" s="222" t="s">
        <v>253</v>
      </c>
      <c r="D63" s="265" t="s">
        <v>136</v>
      </c>
      <c r="E63" s="224">
        <v>90</v>
      </c>
      <c r="F63" s="234">
        <v>0</v>
      </c>
      <c r="G63" s="210">
        <f>ROUND((F63*E63),0)</f>
        <v>0</v>
      </c>
      <c r="H63" s="210"/>
      <c r="K63" s="267"/>
      <c r="L63" s="222"/>
      <c r="M63" s="265"/>
      <c r="N63" s="224"/>
      <c r="O63" s="234"/>
      <c r="P63" s="210"/>
      <c r="Q63" s="210"/>
      <c r="R63" s="102"/>
      <c r="S63" s="101"/>
      <c r="T63" s="267"/>
      <c r="U63" s="222"/>
      <c r="V63" s="265"/>
      <c r="W63" s="224"/>
      <c r="X63" s="234"/>
      <c r="Y63" s="210"/>
      <c r="Z63" s="210"/>
      <c r="AA63" s="101"/>
      <c r="AC63" s="267"/>
      <c r="AD63" s="222"/>
      <c r="AE63" s="265"/>
      <c r="AF63" s="224"/>
      <c r="AG63" s="234"/>
      <c r="AH63" s="210"/>
      <c r="AI63" s="210"/>
      <c r="AL63" s="267"/>
      <c r="AM63" s="222"/>
      <c r="AN63" s="265"/>
      <c r="AO63" s="224"/>
      <c r="AP63" s="234"/>
      <c r="AQ63" s="210"/>
      <c r="AR63" s="210"/>
      <c r="AU63" s="267"/>
      <c r="AV63" s="222"/>
      <c r="AW63" s="265"/>
      <c r="AX63" s="224"/>
      <c r="AY63" s="234"/>
      <c r="AZ63" s="210"/>
      <c r="BA63" s="210"/>
      <c r="BD63" s="267"/>
      <c r="BE63" s="222"/>
      <c r="BF63" s="265"/>
      <c r="BG63" s="224"/>
      <c r="BH63" s="234"/>
      <c r="BI63" s="210"/>
      <c r="BJ63" s="210"/>
      <c r="BM63" s="267"/>
      <c r="BN63" s="222"/>
      <c r="BO63" s="265"/>
      <c r="BP63" s="224"/>
      <c r="BQ63" s="234"/>
      <c r="BR63" s="210"/>
      <c r="BS63" s="210"/>
      <c r="BV63" s="267"/>
      <c r="BW63" s="222"/>
      <c r="BX63" s="265"/>
      <c r="BY63" s="224"/>
      <c r="BZ63" s="234"/>
      <c r="CA63" s="210"/>
      <c r="CB63" s="210"/>
      <c r="CE63" s="267"/>
      <c r="CF63" s="222"/>
      <c r="CG63" s="265"/>
      <c r="CH63" s="224"/>
      <c r="CI63" s="234"/>
      <c r="CJ63" s="210"/>
      <c r="CK63" s="210"/>
      <c r="CN63" s="267"/>
      <c r="CO63" s="222"/>
      <c r="CP63" s="265"/>
      <c r="CQ63" s="224"/>
      <c r="CR63" s="234"/>
      <c r="CS63" s="210"/>
      <c r="CT63" s="210"/>
      <c r="CW63" s="267"/>
      <c r="CX63" s="222"/>
      <c r="CY63" s="265"/>
      <c r="CZ63" s="224"/>
      <c r="DA63" s="234"/>
      <c r="DB63" s="210"/>
      <c r="DC63" s="210"/>
      <c r="DF63" s="267"/>
      <c r="DG63" s="222"/>
      <c r="DH63" s="265"/>
      <c r="DI63" s="224"/>
      <c r="DJ63" s="234"/>
      <c r="DK63" s="210"/>
      <c r="DL63" s="210"/>
      <c r="DO63" s="267"/>
      <c r="DP63" s="222"/>
      <c r="DQ63" s="265"/>
      <c r="DR63" s="224"/>
      <c r="DS63" s="234"/>
      <c r="DT63" s="210"/>
      <c r="DU63" s="210"/>
      <c r="DX63" s="267"/>
      <c r="DY63" s="222"/>
      <c r="DZ63" s="265"/>
      <c r="EA63" s="224"/>
      <c r="EB63" s="234"/>
      <c r="EC63" s="210"/>
      <c r="ED63" s="210"/>
      <c r="EG63" s="267"/>
      <c r="EH63" s="222"/>
      <c r="EI63" s="265"/>
      <c r="EJ63" s="224"/>
      <c r="EK63" s="234"/>
      <c r="EL63" s="210"/>
      <c r="EM63" s="210"/>
      <c r="EP63" s="267"/>
      <c r="EQ63" s="222"/>
      <c r="ER63" s="265"/>
      <c r="ES63" s="224"/>
      <c r="ET63" s="234"/>
      <c r="EU63" s="210"/>
      <c r="EV63" s="210"/>
      <c r="EY63" s="267"/>
      <c r="EZ63" s="222"/>
      <c r="FA63" s="265"/>
      <c r="FB63" s="224"/>
      <c r="FC63" s="234"/>
      <c r="FD63" s="210"/>
      <c r="FE63" s="210"/>
      <c r="FH63" s="267"/>
      <c r="FI63" s="222"/>
      <c r="FJ63" s="265"/>
      <c r="FK63" s="224"/>
      <c r="FL63" s="234"/>
      <c r="FM63" s="210"/>
      <c r="FN63" s="210"/>
      <c r="FO63" s="62"/>
      <c r="FP63" s="62"/>
      <c r="FQ63" s="267"/>
      <c r="FR63" s="222"/>
      <c r="FS63" s="265"/>
      <c r="FT63" s="224"/>
      <c r="FU63" s="234"/>
      <c r="FV63" s="210"/>
      <c r="FW63" s="210"/>
      <c r="FZ63" s="267"/>
      <c r="GA63" s="222"/>
      <c r="GB63" s="265"/>
      <c r="GC63" s="224"/>
      <c r="GD63" s="234"/>
      <c r="GE63" s="210"/>
      <c r="GF63" s="210"/>
      <c r="GI63" s="267"/>
      <c r="GJ63" s="222"/>
      <c r="GK63" s="265"/>
      <c r="GL63" s="224"/>
      <c r="GM63" s="234"/>
      <c r="GN63" s="210"/>
      <c r="GO63" s="210"/>
      <c r="GR63" s="267"/>
      <c r="GS63" s="222"/>
      <c r="GT63" s="265"/>
      <c r="GU63" s="224"/>
      <c r="GV63" s="234"/>
      <c r="GW63" s="210"/>
      <c r="GX63" s="210"/>
      <c r="GY63" s="62"/>
      <c r="GZ63" s="62"/>
      <c r="HA63" s="267"/>
      <c r="HB63" s="222"/>
      <c r="HC63" s="265"/>
      <c r="HD63" s="224"/>
      <c r="HE63" s="234"/>
      <c r="HF63" s="210"/>
      <c r="HG63" s="210"/>
      <c r="HJ63" s="267"/>
      <c r="HK63" s="222"/>
      <c r="HL63" s="265"/>
      <c r="HM63" s="224"/>
      <c r="HN63" s="234"/>
      <c r="HO63" s="210"/>
      <c r="HP63" s="210"/>
      <c r="HS63" s="267"/>
      <c r="HT63" s="222"/>
      <c r="HU63" s="265"/>
      <c r="HV63" s="224"/>
      <c r="HW63" s="234"/>
      <c r="HX63" s="210"/>
      <c r="HY63" s="210"/>
      <c r="IB63" s="267"/>
      <c r="IC63" s="222"/>
      <c r="ID63" s="265"/>
      <c r="IE63" s="224"/>
      <c r="IF63" s="234"/>
      <c r="IG63" s="210"/>
      <c r="IH63" s="210"/>
      <c r="II63" s="62"/>
      <c r="IJ63" s="62"/>
      <c r="IK63" s="267"/>
      <c r="IL63" s="222"/>
      <c r="IM63" s="265"/>
      <c r="IN63" s="224"/>
      <c r="IO63" s="234"/>
      <c r="IP63" s="210"/>
      <c r="IQ63" s="210"/>
      <c r="IT63" s="267"/>
      <c r="IU63" s="222"/>
      <c r="IV63" s="265"/>
      <c r="IW63" s="224"/>
      <c r="IX63" s="234"/>
      <c r="IY63" s="210"/>
      <c r="IZ63" s="210"/>
      <c r="JC63" s="267"/>
      <c r="JD63" s="222"/>
      <c r="JE63" s="265"/>
      <c r="JF63" s="224"/>
      <c r="JG63" s="234"/>
      <c r="JH63" s="210"/>
      <c r="JI63" s="210"/>
      <c r="JL63" s="267"/>
      <c r="JM63" s="222"/>
      <c r="JN63" s="265"/>
      <c r="JO63" s="224"/>
      <c r="JP63" s="234"/>
      <c r="JQ63" s="210"/>
      <c r="JR63" s="210"/>
    </row>
    <row r="64" spans="2:278" ht="31.5" thickTop="1" thickBot="1">
      <c r="B64" s="267" t="s">
        <v>254</v>
      </c>
      <c r="C64" s="222" t="s">
        <v>255</v>
      </c>
      <c r="D64" s="265" t="s">
        <v>136</v>
      </c>
      <c r="E64" s="224">
        <v>15</v>
      </c>
      <c r="F64" s="234">
        <v>0</v>
      </c>
      <c r="G64" s="210">
        <f>ROUND((F64*E64),0)</f>
        <v>0</v>
      </c>
      <c r="H64" s="210"/>
      <c r="I64" s="101"/>
      <c r="K64" s="267"/>
      <c r="L64" s="222"/>
      <c r="M64" s="265"/>
      <c r="N64" s="224"/>
      <c r="O64" s="234"/>
      <c r="P64" s="210"/>
      <c r="Q64" s="210"/>
      <c r="R64" s="101"/>
      <c r="S64" s="101"/>
      <c r="T64" s="267"/>
      <c r="U64" s="222"/>
      <c r="V64" s="265"/>
      <c r="W64" s="224"/>
      <c r="X64" s="234"/>
      <c r="Y64" s="210"/>
      <c r="Z64" s="210"/>
      <c r="AA64" s="101"/>
      <c r="AC64" s="267"/>
      <c r="AD64" s="222"/>
      <c r="AE64" s="265"/>
      <c r="AF64" s="224"/>
      <c r="AG64" s="234"/>
      <c r="AH64" s="210"/>
      <c r="AI64" s="210"/>
      <c r="AL64" s="267"/>
      <c r="AM64" s="222"/>
      <c r="AN64" s="265"/>
      <c r="AO64" s="224"/>
      <c r="AP64" s="234"/>
      <c r="AQ64" s="210"/>
      <c r="AR64" s="210"/>
      <c r="AU64" s="267"/>
      <c r="AV64" s="222"/>
      <c r="AW64" s="265"/>
      <c r="AX64" s="224"/>
      <c r="AY64" s="234"/>
      <c r="AZ64" s="210"/>
      <c r="BA64" s="210"/>
      <c r="BD64" s="267"/>
      <c r="BE64" s="222"/>
      <c r="BF64" s="265"/>
      <c r="BG64" s="224"/>
      <c r="BH64" s="234"/>
      <c r="BI64" s="210"/>
      <c r="BJ64" s="210"/>
      <c r="BM64" s="267"/>
      <c r="BN64" s="222"/>
      <c r="BO64" s="265"/>
      <c r="BP64" s="224"/>
      <c r="BQ64" s="234"/>
      <c r="BR64" s="210"/>
      <c r="BS64" s="210"/>
      <c r="BV64" s="267"/>
      <c r="BW64" s="222"/>
      <c r="BX64" s="265"/>
      <c r="BY64" s="224"/>
      <c r="BZ64" s="234"/>
      <c r="CA64" s="210"/>
      <c r="CB64" s="210"/>
      <c r="CE64" s="267"/>
      <c r="CF64" s="222"/>
      <c r="CG64" s="265"/>
      <c r="CH64" s="224"/>
      <c r="CI64" s="234"/>
      <c r="CJ64" s="210"/>
      <c r="CK64" s="210"/>
      <c r="CN64" s="267"/>
      <c r="CO64" s="222"/>
      <c r="CP64" s="265"/>
      <c r="CQ64" s="224"/>
      <c r="CR64" s="234"/>
      <c r="CS64" s="210"/>
      <c r="CT64" s="210"/>
      <c r="CW64" s="267"/>
      <c r="CX64" s="222"/>
      <c r="CY64" s="265"/>
      <c r="CZ64" s="224"/>
      <c r="DA64" s="234"/>
      <c r="DB64" s="210"/>
      <c r="DC64" s="210"/>
      <c r="DF64" s="267"/>
      <c r="DG64" s="222"/>
      <c r="DH64" s="265"/>
      <c r="DI64" s="224"/>
      <c r="DJ64" s="234"/>
      <c r="DK64" s="210"/>
      <c r="DL64" s="210"/>
      <c r="DO64" s="267"/>
      <c r="DP64" s="222"/>
      <c r="DQ64" s="265"/>
      <c r="DR64" s="224"/>
      <c r="DS64" s="234"/>
      <c r="DT64" s="210"/>
      <c r="DU64" s="210"/>
      <c r="DX64" s="267"/>
      <c r="DY64" s="222"/>
      <c r="DZ64" s="265"/>
      <c r="EA64" s="224"/>
      <c r="EB64" s="234"/>
      <c r="EC64" s="210"/>
      <c r="ED64" s="210"/>
      <c r="EG64" s="267"/>
      <c r="EH64" s="222"/>
      <c r="EI64" s="265"/>
      <c r="EJ64" s="224"/>
      <c r="EK64" s="234"/>
      <c r="EL64" s="210"/>
      <c r="EM64" s="210"/>
      <c r="EP64" s="267"/>
      <c r="EQ64" s="222"/>
      <c r="ER64" s="265"/>
      <c r="ES64" s="224"/>
      <c r="ET64" s="234"/>
      <c r="EU64" s="210"/>
      <c r="EV64" s="210"/>
      <c r="EY64" s="267"/>
      <c r="EZ64" s="222"/>
      <c r="FA64" s="265"/>
      <c r="FB64" s="224"/>
      <c r="FC64" s="234"/>
      <c r="FD64" s="210"/>
      <c r="FE64" s="210"/>
      <c r="FH64" s="267"/>
      <c r="FI64" s="222"/>
      <c r="FJ64" s="265"/>
      <c r="FK64" s="224"/>
      <c r="FL64" s="234"/>
      <c r="FM64" s="210"/>
      <c r="FN64" s="210"/>
      <c r="FO64" s="62"/>
      <c r="FP64" s="62"/>
      <c r="FQ64" s="267"/>
      <c r="FR64" s="222"/>
      <c r="FS64" s="265"/>
      <c r="FT64" s="224"/>
      <c r="FU64" s="234"/>
      <c r="FV64" s="210"/>
      <c r="FW64" s="210"/>
      <c r="FZ64" s="267"/>
      <c r="GA64" s="222"/>
      <c r="GB64" s="265"/>
      <c r="GC64" s="224"/>
      <c r="GD64" s="234"/>
      <c r="GE64" s="210"/>
      <c r="GF64" s="210"/>
      <c r="GI64" s="267"/>
      <c r="GJ64" s="222"/>
      <c r="GK64" s="265"/>
      <c r="GL64" s="224"/>
      <c r="GM64" s="234"/>
      <c r="GN64" s="210"/>
      <c r="GO64" s="210"/>
      <c r="GR64" s="267"/>
      <c r="GS64" s="222"/>
      <c r="GT64" s="265"/>
      <c r="GU64" s="224"/>
      <c r="GV64" s="234"/>
      <c r="GW64" s="210"/>
      <c r="GX64" s="210"/>
      <c r="GY64" s="62"/>
      <c r="GZ64" s="62"/>
      <c r="HA64" s="267"/>
      <c r="HB64" s="222"/>
      <c r="HC64" s="265"/>
      <c r="HD64" s="224"/>
      <c r="HE64" s="234"/>
      <c r="HF64" s="210"/>
      <c r="HG64" s="210"/>
      <c r="HJ64" s="267"/>
      <c r="HK64" s="222"/>
      <c r="HL64" s="265"/>
      <c r="HM64" s="224"/>
      <c r="HN64" s="234"/>
      <c r="HO64" s="210"/>
      <c r="HP64" s="210"/>
      <c r="HS64" s="267"/>
      <c r="HT64" s="222"/>
      <c r="HU64" s="265"/>
      <c r="HV64" s="224"/>
      <c r="HW64" s="234"/>
      <c r="HX64" s="210"/>
      <c r="HY64" s="210"/>
      <c r="IB64" s="267"/>
      <c r="IC64" s="222"/>
      <c r="ID64" s="265"/>
      <c r="IE64" s="224"/>
      <c r="IF64" s="234"/>
      <c r="IG64" s="210"/>
      <c r="IH64" s="210"/>
      <c r="II64" s="62"/>
      <c r="IJ64" s="62"/>
      <c r="IK64" s="267"/>
      <c r="IL64" s="222"/>
      <c r="IM64" s="265"/>
      <c r="IN64" s="224"/>
      <c r="IO64" s="234"/>
      <c r="IP64" s="210"/>
      <c r="IQ64" s="210"/>
      <c r="IT64" s="267"/>
      <c r="IU64" s="222"/>
      <c r="IV64" s="265"/>
      <c r="IW64" s="224"/>
      <c r="IX64" s="234"/>
      <c r="IY64" s="210"/>
      <c r="IZ64" s="210"/>
      <c r="JC64" s="267"/>
      <c r="JD64" s="222"/>
      <c r="JE64" s="265"/>
      <c r="JF64" s="224"/>
      <c r="JG64" s="234"/>
      <c r="JH64" s="210"/>
      <c r="JI64" s="210"/>
      <c r="JL64" s="267"/>
      <c r="JM64" s="222"/>
      <c r="JN64" s="265"/>
      <c r="JO64" s="224"/>
      <c r="JP64" s="234"/>
      <c r="JQ64" s="210"/>
      <c r="JR64" s="210"/>
    </row>
    <row r="65" spans="1:278" ht="17.25" thickTop="1" thickBot="1">
      <c r="B65" s="242"/>
      <c r="C65" s="243" t="s">
        <v>256</v>
      </c>
      <c r="D65" s="244"/>
      <c r="E65" s="245"/>
      <c r="F65" s="246"/>
      <c r="G65" s="268">
        <f>ROUND(SUM(G36:G64),0)</f>
        <v>0</v>
      </c>
      <c r="H65" s="268"/>
      <c r="K65" s="242"/>
      <c r="L65" s="243"/>
      <c r="M65" s="244"/>
      <c r="N65" s="245"/>
      <c r="O65" s="246"/>
      <c r="P65" s="268"/>
      <c r="Q65" s="268"/>
      <c r="R65" s="101"/>
      <c r="S65" s="101"/>
      <c r="T65" s="242"/>
      <c r="U65" s="243"/>
      <c r="V65" s="244"/>
      <c r="W65" s="245"/>
      <c r="X65" s="246"/>
      <c r="Y65" s="268"/>
      <c r="Z65" s="268"/>
      <c r="AA65" s="101"/>
      <c r="AB65" s="101"/>
      <c r="AC65" s="242"/>
      <c r="AD65" s="243"/>
      <c r="AE65" s="244"/>
      <c r="AF65" s="245"/>
      <c r="AG65" s="246"/>
      <c r="AH65" s="268"/>
      <c r="AI65" s="268"/>
      <c r="AL65" s="242"/>
      <c r="AM65" s="243"/>
      <c r="AN65" s="244"/>
      <c r="AO65" s="245"/>
      <c r="AP65" s="246"/>
      <c r="AQ65" s="268"/>
      <c r="AR65" s="268"/>
      <c r="AU65" s="242"/>
      <c r="AV65" s="243"/>
      <c r="AW65" s="244"/>
      <c r="AX65" s="245"/>
      <c r="AY65" s="246"/>
      <c r="AZ65" s="268"/>
      <c r="BA65" s="268"/>
      <c r="BD65" s="242"/>
      <c r="BE65" s="243"/>
      <c r="BF65" s="244"/>
      <c r="BG65" s="245"/>
      <c r="BH65" s="246"/>
      <c r="BI65" s="268"/>
      <c r="BJ65" s="268"/>
      <c r="BM65" s="242"/>
      <c r="BN65" s="243"/>
      <c r="BO65" s="244"/>
      <c r="BP65" s="245"/>
      <c r="BQ65" s="246"/>
      <c r="BR65" s="268"/>
      <c r="BS65" s="268"/>
      <c r="BV65" s="242"/>
      <c r="BW65" s="243"/>
      <c r="BX65" s="244"/>
      <c r="BY65" s="245"/>
      <c r="BZ65" s="246"/>
      <c r="CA65" s="268"/>
      <c r="CB65" s="268"/>
      <c r="CE65" s="242"/>
      <c r="CF65" s="243"/>
      <c r="CG65" s="244"/>
      <c r="CH65" s="245"/>
      <c r="CI65" s="246"/>
      <c r="CJ65" s="268"/>
      <c r="CK65" s="268"/>
      <c r="CN65" s="242"/>
      <c r="CO65" s="243"/>
      <c r="CP65" s="244"/>
      <c r="CQ65" s="245"/>
      <c r="CR65" s="246"/>
      <c r="CS65" s="268"/>
      <c r="CT65" s="268"/>
      <c r="CW65" s="242"/>
      <c r="CX65" s="243"/>
      <c r="CY65" s="244"/>
      <c r="CZ65" s="245"/>
      <c r="DA65" s="246"/>
      <c r="DB65" s="268"/>
      <c r="DC65" s="268"/>
      <c r="DF65" s="242"/>
      <c r="DG65" s="243"/>
      <c r="DH65" s="244"/>
      <c r="DI65" s="245"/>
      <c r="DJ65" s="246"/>
      <c r="DK65" s="268"/>
      <c r="DL65" s="268"/>
      <c r="DO65" s="242"/>
      <c r="DP65" s="243"/>
      <c r="DQ65" s="244"/>
      <c r="DR65" s="245"/>
      <c r="DS65" s="246"/>
      <c r="DT65" s="268"/>
      <c r="DU65" s="268"/>
      <c r="DX65" s="242"/>
      <c r="DY65" s="243"/>
      <c r="DZ65" s="244"/>
      <c r="EA65" s="245"/>
      <c r="EB65" s="246"/>
      <c r="EC65" s="268"/>
      <c r="ED65" s="268"/>
      <c r="EG65" s="242"/>
      <c r="EH65" s="243"/>
      <c r="EI65" s="244"/>
      <c r="EJ65" s="245"/>
      <c r="EK65" s="246"/>
      <c r="EL65" s="268"/>
      <c r="EM65" s="268"/>
      <c r="EP65" s="242"/>
      <c r="EQ65" s="243"/>
      <c r="ER65" s="244"/>
      <c r="ES65" s="245"/>
      <c r="ET65" s="246"/>
      <c r="EU65" s="268"/>
      <c r="EV65" s="268"/>
      <c r="EY65" s="242"/>
      <c r="EZ65" s="243"/>
      <c r="FA65" s="244"/>
      <c r="FB65" s="245"/>
      <c r="FC65" s="246"/>
      <c r="FD65" s="268"/>
      <c r="FE65" s="268"/>
      <c r="FH65" s="242"/>
      <c r="FI65" s="243"/>
      <c r="FJ65" s="244"/>
      <c r="FK65" s="245"/>
      <c r="FL65" s="246"/>
      <c r="FM65" s="268"/>
      <c r="FN65" s="268"/>
      <c r="FO65" s="62"/>
      <c r="FP65" s="62"/>
      <c r="FQ65" s="242"/>
      <c r="FR65" s="243"/>
      <c r="FS65" s="244"/>
      <c r="FT65" s="245"/>
      <c r="FU65" s="246"/>
      <c r="FV65" s="268"/>
      <c r="FW65" s="268"/>
      <c r="FZ65" s="242"/>
      <c r="GA65" s="243"/>
      <c r="GB65" s="244"/>
      <c r="GC65" s="245"/>
      <c r="GD65" s="246"/>
      <c r="GE65" s="268"/>
      <c r="GF65" s="268"/>
      <c r="GI65" s="242"/>
      <c r="GJ65" s="243"/>
      <c r="GK65" s="244"/>
      <c r="GL65" s="245"/>
      <c r="GM65" s="246"/>
      <c r="GN65" s="268"/>
      <c r="GO65" s="268"/>
      <c r="GR65" s="242"/>
      <c r="GS65" s="243"/>
      <c r="GT65" s="244"/>
      <c r="GU65" s="245"/>
      <c r="GV65" s="246"/>
      <c r="GW65" s="268"/>
      <c r="GX65" s="268"/>
      <c r="GY65" s="62"/>
      <c r="GZ65" s="62"/>
      <c r="HA65" s="242"/>
      <c r="HB65" s="243"/>
      <c r="HC65" s="244"/>
      <c r="HD65" s="245"/>
      <c r="HE65" s="246"/>
      <c r="HF65" s="268"/>
      <c r="HG65" s="268"/>
      <c r="HJ65" s="242"/>
      <c r="HK65" s="243"/>
      <c r="HL65" s="244"/>
      <c r="HM65" s="245"/>
      <c r="HN65" s="246"/>
      <c r="HO65" s="268"/>
      <c r="HP65" s="268"/>
      <c r="HS65" s="242"/>
      <c r="HT65" s="243"/>
      <c r="HU65" s="244"/>
      <c r="HV65" s="245"/>
      <c r="HW65" s="246"/>
      <c r="HX65" s="268"/>
      <c r="HY65" s="268"/>
      <c r="IB65" s="242"/>
      <c r="IC65" s="243"/>
      <c r="ID65" s="244"/>
      <c r="IE65" s="245"/>
      <c r="IF65" s="246"/>
      <c r="IG65" s="268"/>
      <c r="IH65" s="268"/>
      <c r="II65" s="62"/>
      <c r="IJ65" s="62"/>
      <c r="IK65" s="242"/>
      <c r="IL65" s="243"/>
      <c r="IM65" s="244"/>
      <c r="IN65" s="245"/>
      <c r="IO65" s="246"/>
      <c r="IP65" s="268"/>
      <c r="IQ65" s="268"/>
      <c r="IT65" s="242"/>
      <c r="IU65" s="243"/>
      <c r="IV65" s="244"/>
      <c r="IW65" s="245"/>
      <c r="IX65" s="246"/>
      <c r="IY65" s="268"/>
      <c r="IZ65" s="268"/>
      <c r="JC65" s="242"/>
      <c r="JD65" s="243"/>
      <c r="JE65" s="244"/>
      <c r="JF65" s="245"/>
      <c r="JG65" s="246"/>
      <c r="JH65" s="268"/>
      <c r="JI65" s="268"/>
      <c r="JL65" s="242"/>
      <c r="JM65" s="243"/>
      <c r="JN65" s="244"/>
      <c r="JO65" s="245"/>
      <c r="JP65" s="246"/>
      <c r="JQ65" s="268"/>
      <c r="JR65" s="268"/>
    </row>
    <row r="66" spans="1:278" ht="16.5" thickTop="1" thickBot="1">
      <c r="B66" s="269" t="s">
        <v>257</v>
      </c>
      <c r="C66" s="270" t="s">
        <v>258</v>
      </c>
      <c r="D66" s="271"/>
      <c r="E66" s="271"/>
      <c r="F66" s="271"/>
      <c r="G66" s="272"/>
      <c r="H66" s="272"/>
      <c r="I66" s="103"/>
      <c r="K66" s="269"/>
      <c r="L66" s="270"/>
      <c r="M66" s="271"/>
      <c r="N66" s="271"/>
      <c r="O66" s="271"/>
      <c r="P66" s="272"/>
      <c r="Q66" s="272"/>
      <c r="R66" s="101"/>
      <c r="S66" s="101"/>
      <c r="T66" s="269"/>
      <c r="U66" s="270"/>
      <c r="V66" s="271"/>
      <c r="W66" s="271"/>
      <c r="X66" s="271"/>
      <c r="Y66" s="272"/>
      <c r="Z66" s="272"/>
      <c r="AA66" s="101"/>
      <c r="AB66" s="101"/>
      <c r="AC66" s="269"/>
      <c r="AD66" s="270"/>
      <c r="AE66" s="271"/>
      <c r="AF66" s="271"/>
      <c r="AG66" s="271"/>
      <c r="AH66" s="272"/>
      <c r="AI66" s="272"/>
      <c r="AL66" s="269"/>
      <c r="AM66" s="270"/>
      <c r="AN66" s="271"/>
      <c r="AO66" s="271"/>
      <c r="AP66" s="271"/>
      <c r="AQ66" s="272"/>
      <c r="AR66" s="272"/>
      <c r="AU66" s="269"/>
      <c r="AV66" s="270"/>
      <c r="AW66" s="271"/>
      <c r="AX66" s="271"/>
      <c r="AY66" s="271"/>
      <c r="AZ66" s="272"/>
      <c r="BA66" s="272"/>
      <c r="BD66" s="269"/>
      <c r="BE66" s="270"/>
      <c r="BF66" s="271"/>
      <c r="BG66" s="271"/>
      <c r="BH66" s="271"/>
      <c r="BI66" s="272"/>
      <c r="BJ66" s="272"/>
      <c r="BM66" s="269"/>
      <c r="BN66" s="270"/>
      <c r="BO66" s="271"/>
      <c r="BP66" s="271"/>
      <c r="BQ66" s="271"/>
      <c r="BR66" s="272"/>
      <c r="BS66" s="272"/>
      <c r="BV66" s="269"/>
      <c r="BW66" s="270"/>
      <c r="BX66" s="271"/>
      <c r="BY66" s="271"/>
      <c r="BZ66" s="271"/>
      <c r="CA66" s="272"/>
      <c r="CB66" s="272"/>
      <c r="CE66" s="269"/>
      <c r="CF66" s="270"/>
      <c r="CG66" s="271"/>
      <c r="CH66" s="271"/>
      <c r="CI66" s="271"/>
      <c r="CJ66" s="272"/>
      <c r="CK66" s="272"/>
      <c r="CN66" s="269"/>
      <c r="CO66" s="270"/>
      <c r="CP66" s="271"/>
      <c r="CQ66" s="271"/>
      <c r="CR66" s="271"/>
      <c r="CS66" s="272"/>
      <c r="CT66" s="272"/>
      <c r="CW66" s="269"/>
      <c r="CX66" s="270"/>
      <c r="CY66" s="271"/>
      <c r="CZ66" s="271"/>
      <c r="DA66" s="271"/>
      <c r="DB66" s="272"/>
      <c r="DC66" s="272"/>
      <c r="DF66" s="269"/>
      <c r="DG66" s="270"/>
      <c r="DH66" s="271"/>
      <c r="DI66" s="271"/>
      <c r="DJ66" s="271"/>
      <c r="DK66" s="272"/>
      <c r="DL66" s="272"/>
      <c r="DO66" s="269"/>
      <c r="DP66" s="270"/>
      <c r="DQ66" s="271"/>
      <c r="DR66" s="271"/>
      <c r="DS66" s="271"/>
      <c r="DT66" s="272"/>
      <c r="DU66" s="272"/>
      <c r="DX66" s="269"/>
      <c r="DY66" s="270"/>
      <c r="DZ66" s="271"/>
      <c r="EA66" s="271"/>
      <c r="EB66" s="271"/>
      <c r="EC66" s="272"/>
      <c r="ED66" s="272"/>
      <c r="EG66" s="269"/>
      <c r="EH66" s="270"/>
      <c r="EI66" s="271"/>
      <c r="EJ66" s="271"/>
      <c r="EK66" s="271"/>
      <c r="EL66" s="272"/>
      <c r="EM66" s="272"/>
      <c r="EP66" s="269"/>
      <c r="EQ66" s="270"/>
      <c r="ER66" s="271"/>
      <c r="ES66" s="271"/>
      <c r="ET66" s="271"/>
      <c r="EU66" s="272"/>
      <c r="EV66" s="272"/>
      <c r="EY66" s="269"/>
      <c r="EZ66" s="270"/>
      <c r="FA66" s="271"/>
      <c r="FB66" s="271"/>
      <c r="FC66" s="271"/>
      <c r="FD66" s="272"/>
      <c r="FE66" s="272"/>
      <c r="FH66" s="269"/>
      <c r="FI66" s="270"/>
      <c r="FJ66" s="271"/>
      <c r="FK66" s="271"/>
      <c r="FL66" s="271"/>
      <c r="FM66" s="272"/>
      <c r="FN66" s="272"/>
      <c r="FO66" s="62"/>
      <c r="FP66" s="62"/>
      <c r="FQ66" s="269"/>
      <c r="FR66" s="270"/>
      <c r="FS66" s="271"/>
      <c r="FT66" s="271"/>
      <c r="FU66" s="271"/>
      <c r="FV66" s="272"/>
      <c r="FW66" s="272"/>
      <c r="FZ66" s="269"/>
      <c r="GA66" s="270"/>
      <c r="GB66" s="271"/>
      <c r="GC66" s="271"/>
      <c r="GD66" s="271"/>
      <c r="GE66" s="272"/>
      <c r="GF66" s="272"/>
      <c r="GI66" s="269"/>
      <c r="GJ66" s="270"/>
      <c r="GK66" s="271"/>
      <c r="GL66" s="271"/>
      <c r="GM66" s="271"/>
      <c r="GN66" s="272"/>
      <c r="GO66" s="272"/>
      <c r="GR66" s="269"/>
      <c r="GS66" s="270"/>
      <c r="GT66" s="271"/>
      <c r="GU66" s="271"/>
      <c r="GV66" s="271"/>
      <c r="GW66" s="272"/>
      <c r="GX66" s="272"/>
      <c r="GY66" s="62"/>
      <c r="GZ66" s="62"/>
      <c r="HA66" s="269"/>
      <c r="HB66" s="270"/>
      <c r="HC66" s="271"/>
      <c r="HD66" s="271"/>
      <c r="HE66" s="271"/>
      <c r="HF66" s="272"/>
      <c r="HG66" s="272"/>
      <c r="HJ66" s="269"/>
      <c r="HK66" s="270"/>
      <c r="HL66" s="271"/>
      <c r="HM66" s="271"/>
      <c r="HN66" s="271"/>
      <c r="HO66" s="272"/>
      <c r="HP66" s="272"/>
      <c r="HS66" s="269"/>
      <c r="HT66" s="270"/>
      <c r="HU66" s="271"/>
      <c r="HV66" s="271"/>
      <c r="HW66" s="271"/>
      <c r="HX66" s="272"/>
      <c r="HY66" s="272"/>
      <c r="IB66" s="269"/>
      <c r="IC66" s="270"/>
      <c r="ID66" s="271"/>
      <c r="IE66" s="271"/>
      <c r="IF66" s="271"/>
      <c r="IG66" s="272"/>
      <c r="IH66" s="272"/>
      <c r="II66" s="62"/>
      <c r="IJ66" s="62"/>
      <c r="IK66" s="269"/>
      <c r="IL66" s="270"/>
      <c r="IM66" s="271"/>
      <c r="IN66" s="271"/>
      <c r="IO66" s="271"/>
      <c r="IP66" s="272"/>
      <c r="IQ66" s="272"/>
      <c r="IT66" s="269"/>
      <c r="IU66" s="270"/>
      <c r="IV66" s="271"/>
      <c r="IW66" s="271"/>
      <c r="IX66" s="271"/>
      <c r="IY66" s="272"/>
      <c r="IZ66" s="272"/>
      <c r="JC66" s="269"/>
      <c r="JD66" s="270"/>
      <c r="JE66" s="271"/>
      <c r="JF66" s="271"/>
      <c r="JG66" s="271"/>
      <c r="JH66" s="272"/>
      <c r="JI66" s="272"/>
      <c r="JL66" s="269"/>
      <c r="JM66" s="270"/>
      <c r="JN66" s="271"/>
      <c r="JO66" s="271"/>
      <c r="JP66" s="271"/>
      <c r="JQ66" s="272"/>
      <c r="JR66" s="272"/>
    </row>
    <row r="67" spans="1:278" ht="16.5" thickTop="1" thickBot="1">
      <c r="B67" s="264">
        <v>8.1</v>
      </c>
      <c r="C67" s="258" t="s">
        <v>259</v>
      </c>
      <c r="D67" s="265"/>
      <c r="E67" s="224"/>
      <c r="F67" s="260"/>
      <c r="G67" s="261"/>
      <c r="H67" s="261"/>
      <c r="I67" s="101"/>
      <c r="K67" s="264"/>
      <c r="L67" s="258"/>
      <c r="M67" s="265"/>
      <c r="N67" s="224"/>
      <c r="O67" s="260"/>
      <c r="P67" s="261"/>
      <c r="Q67" s="261"/>
      <c r="R67" s="101"/>
      <c r="S67" s="101"/>
      <c r="T67" s="264"/>
      <c r="U67" s="258"/>
      <c r="V67" s="265"/>
      <c r="W67" s="224"/>
      <c r="X67" s="260"/>
      <c r="Y67" s="261"/>
      <c r="Z67" s="261"/>
      <c r="AA67" s="101"/>
      <c r="AC67" s="264"/>
      <c r="AD67" s="258"/>
      <c r="AE67" s="265"/>
      <c r="AF67" s="224"/>
      <c r="AG67" s="260"/>
      <c r="AH67" s="261"/>
      <c r="AI67" s="261"/>
      <c r="AL67" s="264"/>
      <c r="AM67" s="258"/>
      <c r="AN67" s="265"/>
      <c r="AO67" s="224"/>
      <c r="AP67" s="260"/>
      <c r="AQ67" s="261"/>
      <c r="AR67" s="261"/>
      <c r="AU67" s="264"/>
      <c r="AV67" s="258"/>
      <c r="AW67" s="265"/>
      <c r="AX67" s="224"/>
      <c r="AY67" s="260"/>
      <c r="AZ67" s="261"/>
      <c r="BA67" s="261"/>
      <c r="BD67" s="264"/>
      <c r="BE67" s="258"/>
      <c r="BF67" s="265"/>
      <c r="BG67" s="224"/>
      <c r="BH67" s="260"/>
      <c r="BI67" s="261"/>
      <c r="BJ67" s="261"/>
      <c r="BM67" s="264"/>
      <c r="BN67" s="258"/>
      <c r="BO67" s="265"/>
      <c r="BP67" s="224"/>
      <c r="BQ67" s="260"/>
      <c r="BR67" s="261"/>
      <c r="BS67" s="261"/>
      <c r="BV67" s="264"/>
      <c r="BW67" s="258"/>
      <c r="BX67" s="265"/>
      <c r="BY67" s="224"/>
      <c r="BZ67" s="260"/>
      <c r="CA67" s="261"/>
      <c r="CB67" s="261"/>
      <c r="CE67" s="264"/>
      <c r="CF67" s="258"/>
      <c r="CG67" s="265"/>
      <c r="CH67" s="224"/>
      <c r="CI67" s="260"/>
      <c r="CJ67" s="261"/>
      <c r="CK67" s="261"/>
      <c r="CN67" s="264"/>
      <c r="CO67" s="258"/>
      <c r="CP67" s="265"/>
      <c r="CQ67" s="224"/>
      <c r="CR67" s="260"/>
      <c r="CS67" s="261"/>
      <c r="CT67" s="261"/>
      <c r="CW67" s="264"/>
      <c r="CX67" s="258"/>
      <c r="CY67" s="265"/>
      <c r="CZ67" s="224"/>
      <c r="DA67" s="260"/>
      <c r="DB67" s="261"/>
      <c r="DC67" s="261"/>
      <c r="DF67" s="264"/>
      <c r="DG67" s="258"/>
      <c r="DH67" s="265"/>
      <c r="DI67" s="224"/>
      <c r="DJ67" s="260"/>
      <c r="DK67" s="261"/>
      <c r="DL67" s="261"/>
      <c r="DO67" s="264"/>
      <c r="DP67" s="258"/>
      <c r="DQ67" s="265"/>
      <c r="DR67" s="224"/>
      <c r="DS67" s="260"/>
      <c r="DT67" s="261"/>
      <c r="DU67" s="261"/>
      <c r="DX67" s="264"/>
      <c r="DY67" s="258"/>
      <c r="DZ67" s="265"/>
      <c r="EA67" s="224"/>
      <c r="EB67" s="260"/>
      <c r="EC67" s="261"/>
      <c r="ED67" s="261"/>
      <c r="EG67" s="264"/>
      <c r="EH67" s="258"/>
      <c r="EI67" s="265"/>
      <c r="EJ67" s="224"/>
      <c r="EK67" s="260"/>
      <c r="EL67" s="261"/>
      <c r="EM67" s="261"/>
      <c r="EP67" s="264"/>
      <c r="EQ67" s="258"/>
      <c r="ER67" s="265"/>
      <c r="ES67" s="224"/>
      <c r="ET67" s="260"/>
      <c r="EU67" s="261"/>
      <c r="EV67" s="261"/>
      <c r="EY67" s="264"/>
      <c r="EZ67" s="258"/>
      <c r="FA67" s="265"/>
      <c r="FB67" s="224"/>
      <c r="FC67" s="260"/>
      <c r="FD67" s="261"/>
      <c r="FE67" s="261"/>
      <c r="FH67" s="264"/>
      <c r="FI67" s="258"/>
      <c r="FJ67" s="265"/>
      <c r="FK67" s="224"/>
      <c r="FL67" s="260"/>
      <c r="FM67" s="261"/>
      <c r="FN67" s="261"/>
      <c r="FO67" s="62"/>
      <c r="FP67" s="62"/>
      <c r="FQ67" s="264"/>
      <c r="FR67" s="258"/>
      <c r="FS67" s="265"/>
      <c r="FT67" s="224"/>
      <c r="FU67" s="260"/>
      <c r="FV67" s="261"/>
      <c r="FW67" s="261"/>
      <c r="FZ67" s="264"/>
      <c r="GA67" s="258"/>
      <c r="GB67" s="265"/>
      <c r="GC67" s="224"/>
      <c r="GD67" s="260"/>
      <c r="GE67" s="261"/>
      <c r="GF67" s="261"/>
      <c r="GI67" s="264"/>
      <c r="GJ67" s="258"/>
      <c r="GK67" s="265"/>
      <c r="GL67" s="224"/>
      <c r="GM67" s="260"/>
      <c r="GN67" s="261"/>
      <c r="GO67" s="261"/>
      <c r="GR67" s="264"/>
      <c r="GS67" s="258"/>
      <c r="GT67" s="265"/>
      <c r="GU67" s="224"/>
      <c r="GV67" s="260"/>
      <c r="GW67" s="261"/>
      <c r="GX67" s="261"/>
      <c r="GY67" s="62"/>
      <c r="GZ67" s="62"/>
      <c r="HA67" s="264"/>
      <c r="HB67" s="258"/>
      <c r="HC67" s="265"/>
      <c r="HD67" s="224"/>
      <c r="HE67" s="260"/>
      <c r="HF67" s="261"/>
      <c r="HG67" s="261"/>
      <c r="HJ67" s="264"/>
      <c r="HK67" s="258"/>
      <c r="HL67" s="265"/>
      <c r="HM67" s="224"/>
      <c r="HN67" s="260"/>
      <c r="HO67" s="261"/>
      <c r="HP67" s="261"/>
      <c r="HS67" s="264"/>
      <c r="HT67" s="258"/>
      <c r="HU67" s="265"/>
      <c r="HV67" s="224"/>
      <c r="HW67" s="260"/>
      <c r="HX67" s="261"/>
      <c r="HY67" s="261"/>
      <c r="IB67" s="264"/>
      <c r="IC67" s="258"/>
      <c r="ID67" s="265"/>
      <c r="IE67" s="224"/>
      <c r="IF67" s="260"/>
      <c r="IG67" s="261"/>
      <c r="IH67" s="261"/>
      <c r="II67" s="62"/>
      <c r="IJ67" s="62"/>
      <c r="IK67" s="264"/>
      <c r="IL67" s="258"/>
      <c r="IM67" s="265"/>
      <c r="IN67" s="224"/>
      <c r="IO67" s="260"/>
      <c r="IP67" s="261"/>
      <c r="IQ67" s="261"/>
      <c r="IT67" s="264"/>
      <c r="IU67" s="258"/>
      <c r="IV67" s="265"/>
      <c r="IW67" s="224"/>
      <c r="IX67" s="260"/>
      <c r="IY67" s="261"/>
      <c r="IZ67" s="261"/>
      <c r="JC67" s="264"/>
      <c r="JD67" s="258"/>
      <c r="JE67" s="265"/>
      <c r="JF67" s="224"/>
      <c r="JG67" s="260"/>
      <c r="JH67" s="261"/>
      <c r="JI67" s="261"/>
      <c r="JL67" s="264"/>
      <c r="JM67" s="258"/>
      <c r="JN67" s="265"/>
      <c r="JO67" s="224"/>
      <c r="JP67" s="260"/>
      <c r="JQ67" s="261"/>
      <c r="JR67" s="261"/>
    </row>
    <row r="68" spans="1:278" ht="16.5" thickTop="1" thickBot="1">
      <c r="B68" s="267" t="s">
        <v>145</v>
      </c>
      <c r="C68" s="222" t="s">
        <v>260</v>
      </c>
      <c r="D68" s="265" t="s">
        <v>136</v>
      </c>
      <c r="E68" s="224">
        <v>14</v>
      </c>
      <c r="F68" s="234">
        <v>0</v>
      </c>
      <c r="G68" s="210">
        <f>ROUND((F68*E68),0)</f>
        <v>0</v>
      </c>
      <c r="H68" s="210"/>
      <c r="K68" s="267"/>
      <c r="L68" s="222"/>
      <c r="M68" s="265"/>
      <c r="N68" s="224"/>
      <c r="O68" s="234"/>
      <c r="P68" s="210"/>
      <c r="Q68" s="210"/>
      <c r="R68" s="101"/>
      <c r="S68" s="101"/>
      <c r="T68" s="267"/>
      <c r="U68" s="222"/>
      <c r="V68" s="265"/>
      <c r="W68" s="224"/>
      <c r="X68" s="234"/>
      <c r="Y68" s="210"/>
      <c r="Z68" s="210"/>
      <c r="AA68" s="101"/>
      <c r="AC68" s="267"/>
      <c r="AD68" s="222"/>
      <c r="AE68" s="265"/>
      <c r="AF68" s="224"/>
      <c r="AG68" s="234"/>
      <c r="AH68" s="210"/>
      <c r="AI68" s="210"/>
      <c r="AL68" s="267"/>
      <c r="AM68" s="222"/>
      <c r="AN68" s="265"/>
      <c r="AO68" s="224"/>
      <c r="AP68" s="234"/>
      <c r="AQ68" s="210"/>
      <c r="AR68" s="210"/>
      <c r="AU68" s="267"/>
      <c r="AV68" s="222"/>
      <c r="AW68" s="265"/>
      <c r="AX68" s="224"/>
      <c r="AY68" s="234"/>
      <c r="AZ68" s="210"/>
      <c r="BA68" s="210"/>
      <c r="BD68" s="267"/>
      <c r="BE68" s="222"/>
      <c r="BF68" s="265"/>
      <c r="BG68" s="224"/>
      <c r="BH68" s="234"/>
      <c r="BI68" s="210"/>
      <c r="BJ68" s="210"/>
      <c r="BM68" s="267"/>
      <c r="BN68" s="222"/>
      <c r="BO68" s="265"/>
      <c r="BP68" s="224"/>
      <c r="BQ68" s="234"/>
      <c r="BR68" s="210"/>
      <c r="BS68" s="210"/>
      <c r="BV68" s="267"/>
      <c r="BW68" s="222"/>
      <c r="BX68" s="265"/>
      <c r="BY68" s="224"/>
      <c r="BZ68" s="234"/>
      <c r="CA68" s="210"/>
      <c r="CB68" s="210"/>
      <c r="CE68" s="267"/>
      <c r="CF68" s="222"/>
      <c r="CG68" s="265"/>
      <c r="CH68" s="224"/>
      <c r="CI68" s="234"/>
      <c r="CJ68" s="210"/>
      <c r="CK68" s="210"/>
      <c r="CN68" s="267"/>
      <c r="CO68" s="222"/>
      <c r="CP68" s="265"/>
      <c r="CQ68" s="224"/>
      <c r="CR68" s="234"/>
      <c r="CS68" s="210"/>
      <c r="CT68" s="210"/>
      <c r="CW68" s="267"/>
      <c r="CX68" s="222"/>
      <c r="CY68" s="265"/>
      <c r="CZ68" s="224"/>
      <c r="DA68" s="234"/>
      <c r="DB68" s="210"/>
      <c r="DC68" s="210"/>
      <c r="DF68" s="267"/>
      <c r="DG68" s="222"/>
      <c r="DH68" s="265"/>
      <c r="DI68" s="224"/>
      <c r="DJ68" s="234"/>
      <c r="DK68" s="210"/>
      <c r="DL68" s="210"/>
      <c r="DO68" s="267"/>
      <c r="DP68" s="222"/>
      <c r="DQ68" s="265"/>
      <c r="DR68" s="224"/>
      <c r="DS68" s="234"/>
      <c r="DT68" s="210"/>
      <c r="DU68" s="210"/>
      <c r="DX68" s="267"/>
      <c r="DY68" s="222"/>
      <c r="DZ68" s="265"/>
      <c r="EA68" s="224"/>
      <c r="EB68" s="234"/>
      <c r="EC68" s="210"/>
      <c r="ED68" s="210"/>
      <c r="EG68" s="267"/>
      <c r="EH68" s="222"/>
      <c r="EI68" s="265"/>
      <c r="EJ68" s="224"/>
      <c r="EK68" s="234"/>
      <c r="EL68" s="210"/>
      <c r="EM68" s="210"/>
      <c r="EP68" s="267"/>
      <c r="EQ68" s="222"/>
      <c r="ER68" s="265"/>
      <c r="ES68" s="224"/>
      <c r="ET68" s="234"/>
      <c r="EU68" s="210"/>
      <c r="EV68" s="210"/>
      <c r="EY68" s="267"/>
      <c r="EZ68" s="222"/>
      <c r="FA68" s="265"/>
      <c r="FB68" s="224"/>
      <c r="FC68" s="234"/>
      <c r="FD68" s="210"/>
      <c r="FE68" s="210"/>
      <c r="FH68" s="267"/>
      <c r="FI68" s="222"/>
      <c r="FJ68" s="265"/>
      <c r="FK68" s="224"/>
      <c r="FL68" s="234"/>
      <c r="FM68" s="210"/>
      <c r="FN68" s="210"/>
      <c r="FO68" s="62"/>
      <c r="FP68" s="62"/>
      <c r="FQ68" s="267"/>
      <c r="FR68" s="222"/>
      <c r="FS68" s="265"/>
      <c r="FT68" s="224"/>
      <c r="FU68" s="234"/>
      <c r="FV68" s="210"/>
      <c r="FW68" s="210"/>
      <c r="FZ68" s="267"/>
      <c r="GA68" s="222"/>
      <c r="GB68" s="265"/>
      <c r="GC68" s="224"/>
      <c r="GD68" s="234"/>
      <c r="GE68" s="210"/>
      <c r="GF68" s="210"/>
      <c r="GI68" s="267"/>
      <c r="GJ68" s="222"/>
      <c r="GK68" s="265"/>
      <c r="GL68" s="224"/>
      <c r="GM68" s="234"/>
      <c r="GN68" s="210"/>
      <c r="GO68" s="210"/>
      <c r="GR68" s="267"/>
      <c r="GS68" s="222"/>
      <c r="GT68" s="265"/>
      <c r="GU68" s="224"/>
      <c r="GV68" s="234"/>
      <c r="GW68" s="210"/>
      <c r="GX68" s="210"/>
      <c r="GY68" s="62"/>
      <c r="GZ68" s="62"/>
      <c r="HA68" s="267"/>
      <c r="HB68" s="222"/>
      <c r="HC68" s="265"/>
      <c r="HD68" s="224"/>
      <c r="HE68" s="234"/>
      <c r="HF68" s="210"/>
      <c r="HG68" s="210"/>
      <c r="HJ68" s="267"/>
      <c r="HK68" s="222"/>
      <c r="HL68" s="265"/>
      <c r="HM68" s="224"/>
      <c r="HN68" s="234"/>
      <c r="HO68" s="210"/>
      <c r="HP68" s="210"/>
      <c r="HS68" s="267"/>
      <c r="HT68" s="222"/>
      <c r="HU68" s="265"/>
      <c r="HV68" s="224"/>
      <c r="HW68" s="234"/>
      <c r="HX68" s="210"/>
      <c r="HY68" s="210"/>
      <c r="IB68" s="267"/>
      <c r="IC68" s="222"/>
      <c r="ID68" s="265"/>
      <c r="IE68" s="224"/>
      <c r="IF68" s="234"/>
      <c r="IG68" s="210"/>
      <c r="IH68" s="210"/>
      <c r="II68" s="62"/>
      <c r="IJ68" s="62"/>
      <c r="IK68" s="267"/>
      <c r="IL68" s="222"/>
      <c r="IM68" s="265"/>
      <c r="IN68" s="224"/>
      <c r="IO68" s="234"/>
      <c r="IP68" s="210"/>
      <c r="IQ68" s="210"/>
      <c r="IT68" s="267"/>
      <c r="IU68" s="222"/>
      <c r="IV68" s="265"/>
      <c r="IW68" s="224"/>
      <c r="IX68" s="234"/>
      <c r="IY68" s="210"/>
      <c r="IZ68" s="210"/>
      <c r="JC68" s="267"/>
      <c r="JD68" s="222"/>
      <c r="JE68" s="265"/>
      <c r="JF68" s="224"/>
      <c r="JG68" s="234"/>
      <c r="JH68" s="210"/>
      <c r="JI68" s="210"/>
      <c r="JL68" s="267"/>
      <c r="JM68" s="222"/>
      <c r="JN68" s="265"/>
      <c r="JO68" s="224"/>
      <c r="JP68" s="234"/>
      <c r="JQ68" s="210"/>
      <c r="JR68" s="210"/>
    </row>
    <row r="69" spans="1:278" ht="16.5" thickTop="1" thickBot="1">
      <c r="B69" s="267" t="s">
        <v>146</v>
      </c>
      <c r="C69" s="222" t="s">
        <v>261</v>
      </c>
      <c r="D69" s="265" t="s">
        <v>136</v>
      </c>
      <c r="E69" s="224">
        <v>14</v>
      </c>
      <c r="F69" s="234">
        <v>0</v>
      </c>
      <c r="G69" s="210">
        <f>ROUND((F69*E69),0)</f>
        <v>0</v>
      </c>
      <c r="H69" s="210"/>
      <c r="K69" s="267"/>
      <c r="L69" s="222"/>
      <c r="M69" s="265"/>
      <c r="N69" s="224"/>
      <c r="O69" s="234"/>
      <c r="P69" s="210"/>
      <c r="Q69" s="210"/>
      <c r="R69" s="101"/>
      <c r="S69" s="101"/>
      <c r="T69" s="267"/>
      <c r="U69" s="222"/>
      <c r="V69" s="265"/>
      <c r="W69" s="224"/>
      <c r="X69" s="234"/>
      <c r="Y69" s="210"/>
      <c r="Z69" s="210"/>
      <c r="AA69" s="101"/>
      <c r="AC69" s="267"/>
      <c r="AD69" s="222"/>
      <c r="AE69" s="265"/>
      <c r="AF69" s="224"/>
      <c r="AG69" s="234"/>
      <c r="AH69" s="210"/>
      <c r="AI69" s="210"/>
      <c r="AL69" s="267"/>
      <c r="AM69" s="222"/>
      <c r="AN69" s="265"/>
      <c r="AO69" s="224"/>
      <c r="AP69" s="234"/>
      <c r="AQ69" s="210"/>
      <c r="AR69" s="210"/>
      <c r="AU69" s="267"/>
      <c r="AV69" s="222"/>
      <c r="AW69" s="265"/>
      <c r="AX69" s="224"/>
      <c r="AY69" s="234"/>
      <c r="AZ69" s="210"/>
      <c r="BA69" s="210"/>
      <c r="BD69" s="267"/>
      <c r="BE69" s="222"/>
      <c r="BF69" s="265"/>
      <c r="BG69" s="224"/>
      <c r="BH69" s="234"/>
      <c r="BI69" s="210"/>
      <c r="BJ69" s="210"/>
      <c r="BM69" s="267"/>
      <c r="BN69" s="222"/>
      <c r="BO69" s="265"/>
      <c r="BP69" s="224"/>
      <c r="BQ69" s="234"/>
      <c r="BR69" s="210"/>
      <c r="BS69" s="210"/>
      <c r="BV69" s="267"/>
      <c r="BW69" s="222"/>
      <c r="BX69" s="265"/>
      <c r="BY69" s="224"/>
      <c r="BZ69" s="234"/>
      <c r="CA69" s="210"/>
      <c r="CB69" s="210"/>
      <c r="CE69" s="267"/>
      <c r="CF69" s="222"/>
      <c r="CG69" s="265"/>
      <c r="CH69" s="224"/>
      <c r="CI69" s="234"/>
      <c r="CJ69" s="210"/>
      <c r="CK69" s="210"/>
      <c r="CN69" s="267"/>
      <c r="CO69" s="222"/>
      <c r="CP69" s="265"/>
      <c r="CQ69" s="224"/>
      <c r="CR69" s="234"/>
      <c r="CS69" s="210"/>
      <c r="CT69" s="210"/>
      <c r="CW69" s="267"/>
      <c r="CX69" s="222"/>
      <c r="CY69" s="265"/>
      <c r="CZ69" s="224"/>
      <c r="DA69" s="234"/>
      <c r="DB69" s="210"/>
      <c r="DC69" s="210"/>
      <c r="DF69" s="267"/>
      <c r="DG69" s="222"/>
      <c r="DH69" s="265"/>
      <c r="DI69" s="224"/>
      <c r="DJ69" s="234"/>
      <c r="DK69" s="210"/>
      <c r="DL69" s="210"/>
      <c r="DO69" s="267"/>
      <c r="DP69" s="222"/>
      <c r="DQ69" s="265"/>
      <c r="DR69" s="224"/>
      <c r="DS69" s="234"/>
      <c r="DT69" s="210"/>
      <c r="DU69" s="210"/>
      <c r="DX69" s="267"/>
      <c r="DY69" s="222"/>
      <c r="DZ69" s="265"/>
      <c r="EA69" s="224"/>
      <c r="EB69" s="234"/>
      <c r="EC69" s="210"/>
      <c r="ED69" s="210"/>
      <c r="EG69" s="267"/>
      <c r="EH69" s="222"/>
      <c r="EI69" s="265"/>
      <c r="EJ69" s="224"/>
      <c r="EK69" s="234"/>
      <c r="EL69" s="210"/>
      <c r="EM69" s="210"/>
      <c r="EP69" s="267"/>
      <c r="EQ69" s="222"/>
      <c r="ER69" s="265"/>
      <c r="ES69" s="224"/>
      <c r="ET69" s="234"/>
      <c r="EU69" s="210"/>
      <c r="EV69" s="210"/>
      <c r="EY69" s="267"/>
      <c r="EZ69" s="222"/>
      <c r="FA69" s="265"/>
      <c r="FB69" s="224"/>
      <c r="FC69" s="234"/>
      <c r="FD69" s="210"/>
      <c r="FE69" s="210"/>
      <c r="FH69" s="267"/>
      <c r="FI69" s="222"/>
      <c r="FJ69" s="265"/>
      <c r="FK69" s="224"/>
      <c r="FL69" s="234"/>
      <c r="FM69" s="210"/>
      <c r="FN69" s="210"/>
      <c r="FO69" s="62"/>
      <c r="FP69" s="62"/>
      <c r="FQ69" s="267"/>
      <c r="FR69" s="222"/>
      <c r="FS69" s="265"/>
      <c r="FT69" s="224"/>
      <c r="FU69" s="234"/>
      <c r="FV69" s="210"/>
      <c r="FW69" s="210"/>
      <c r="FZ69" s="267"/>
      <c r="GA69" s="222"/>
      <c r="GB69" s="265"/>
      <c r="GC69" s="224"/>
      <c r="GD69" s="234"/>
      <c r="GE69" s="210"/>
      <c r="GF69" s="210"/>
      <c r="GI69" s="267"/>
      <c r="GJ69" s="222"/>
      <c r="GK69" s="265"/>
      <c r="GL69" s="224"/>
      <c r="GM69" s="234"/>
      <c r="GN69" s="210"/>
      <c r="GO69" s="210"/>
      <c r="GR69" s="267"/>
      <c r="GS69" s="222"/>
      <c r="GT69" s="265"/>
      <c r="GU69" s="224"/>
      <c r="GV69" s="234"/>
      <c r="GW69" s="210"/>
      <c r="GX69" s="210"/>
      <c r="GY69" s="62"/>
      <c r="GZ69" s="62"/>
      <c r="HA69" s="267"/>
      <c r="HB69" s="222"/>
      <c r="HC69" s="265"/>
      <c r="HD69" s="224"/>
      <c r="HE69" s="234"/>
      <c r="HF69" s="210"/>
      <c r="HG69" s="210"/>
      <c r="HJ69" s="267"/>
      <c r="HK69" s="222"/>
      <c r="HL69" s="265"/>
      <c r="HM69" s="224"/>
      <c r="HN69" s="234"/>
      <c r="HO69" s="210"/>
      <c r="HP69" s="210"/>
      <c r="HS69" s="267"/>
      <c r="HT69" s="222"/>
      <c r="HU69" s="265"/>
      <c r="HV69" s="224"/>
      <c r="HW69" s="234"/>
      <c r="HX69" s="210"/>
      <c r="HY69" s="210"/>
      <c r="IB69" s="267"/>
      <c r="IC69" s="222"/>
      <c r="ID69" s="265"/>
      <c r="IE69" s="224"/>
      <c r="IF69" s="234"/>
      <c r="IG69" s="210"/>
      <c r="IH69" s="210"/>
      <c r="II69" s="62"/>
      <c r="IJ69" s="62"/>
      <c r="IK69" s="267"/>
      <c r="IL69" s="222"/>
      <c r="IM69" s="265"/>
      <c r="IN69" s="224"/>
      <c r="IO69" s="234"/>
      <c r="IP69" s="210"/>
      <c r="IQ69" s="210"/>
      <c r="IT69" s="267"/>
      <c r="IU69" s="222"/>
      <c r="IV69" s="265"/>
      <c r="IW69" s="224"/>
      <c r="IX69" s="234"/>
      <c r="IY69" s="210"/>
      <c r="IZ69" s="210"/>
      <c r="JC69" s="267"/>
      <c r="JD69" s="222"/>
      <c r="JE69" s="265"/>
      <c r="JF69" s="224"/>
      <c r="JG69" s="234"/>
      <c r="JH69" s="210"/>
      <c r="JI69" s="210"/>
      <c r="JL69" s="267"/>
      <c r="JM69" s="222"/>
      <c r="JN69" s="265"/>
      <c r="JO69" s="224"/>
      <c r="JP69" s="234"/>
      <c r="JQ69" s="210"/>
      <c r="JR69" s="210"/>
    </row>
    <row r="70" spans="1:278" ht="17.25" thickTop="1" thickBot="1">
      <c r="B70" s="269"/>
      <c r="C70" s="273" t="s">
        <v>262</v>
      </c>
      <c r="D70" s="274"/>
      <c r="E70" s="275"/>
      <c r="F70" s="276"/>
      <c r="G70" s="277">
        <f>SUM(G68:G69)</f>
        <v>0</v>
      </c>
      <c r="H70" s="277"/>
      <c r="K70" s="269"/>
      <c r="L70" s="273"/>
      <c r="M70" s="274"/>
      <c r="N70" s="275"/>
      <c r="O70" s="276"/>
      <c r="P70" s="277"/>
      <c r="Q70" s="277"/>
      <c r="R70" s="101"/>
      <c r="S70" s="101"/>
      <c r="T70" s="269"/>
      <c r="U70" s="273"/>
      <c r="V70" s="274"/>
      <c r="W70" s="275"/>
      <c r="X70" s="276"/>
      <c r="Y70" s="277"/>
      <c r="Z70" s="277"/>
      <c r="AA70" s="101"/>
      <c r="AC70" s="269"/>
      <c r="AD70" s="273"/>
      <c r="AE70" s="274"/>
      <c r="AF70" s="275"/>
      <c r="AG70" s="276"/>
      <c r="AH70" s="277"/>
      <c r="AI70" s="277"/>
      <c r="AL70" s="269"/>
      <c r="AM70" s="273"/>
      <c r="AN70" s="274"/>
      <c r="AO70" s="275"/>
      <c r="AP70" s="276"/>
      <c r="AQ70" s="277"/>
      <c r="AR70" s="277"/>
      <c r="AU70" s="269"/>
      <c r="AV70" s="273"/>
      <c r="AW70" s="274"/>
      <c r="AX70" s="275"/>
      <c r="AY70" s="276"/>
      <c r="AZ70" s="277"/>
      <c r="BA70" s="277"/>
      <c r="BD70" s="269"/>
      <c r="BE70" s="273"/>
      <c r="BF70" s="274"/>
      <c r="BG70" s="275"/>
      <c r="BH70" s="276"/>
      <c r="BI70" s="277"/>
      <c r="BJ70" s="277"/>
      <c r="BM70" s="269"/>
      <c r="BN70" s="273"/>
      <c r="BO70" s="274"/>
      <c r="BP70" s="275"/>
      <c r="BQ70" s="276"/>
      <c r="BR70" s="277"/>
      <c r="BS70" s="277"/>
      <c r="BV70" s="269"/>
      <c r="BW70" s="273"/>
      <c r="BX70" s="274"/>
      <c r="BY70" s="275"/>
      <c r="BZ70" s="276"/>
      <c r="CA70" s="277"/>
      <c r="CB70" s="277"/>
      <c r="CE70" s="269"/>
      <c r="CF70" s="273"/>
      <c r="CG70" s="274"/>
      <c r="CH70" s="275"/>
      <c r="CI70" s="276"/>
      <c r="CJ70" s="277"/>
      <c r="CK70" s="277"/>
      <c r="CN70" s="269"/>
      <c r="CO70" s="273"/>
      <c r="CP70" s="274"/>
      <c r="CQ70" s="275"/>
      <c r="CR70" s="276"/>
      <c r="CS70" s="277"/>
      <c r="CT70" s="277"/>
      <c r="CW70" s="269"/>
      <c r="CX70" s="273"/>
      <c r="CY70" s="274"/>
      <c r="CZ70" s="275"/>
      <c r="DA70" s="276"/>
      <c r="DB70" s="277"/>
      <c r="DC70" s="277"/>
      <c r="DF70" s="269"/>
      <c r="DG70" s="273"/>
      <c r="DH70" s="274"/>
      <c r="DI70" s="275"/>
      <c r="DJ70" s="276"/>
      <c r="DK70" s="277"/>
      <c r="DL70" s="277"/>
      <c r="DO70" s="269"/>
      <c r="DP70" s="273"/>
      <c r="DQ70" s="274"/>
      <c r="DR70" s="275"/>
      <c r="DS70" s="276"/>
      <c r="DT70" s="277"/>
      <c r="DU70" s="277"/>
      <c r="DX70" s="269"/>
      <c r="DY70" s="273"/>
      <c r="DZ70" s="274"/>
      <c r="EA70" s="275"/>
      <c r="EB70" s="276"/>
      <c r="EC70" s="277"/>
      <c r="ED70" s="277"/>
      <c r="EG70" s="269"/>
      <c r="EH70" s="273"/>
      <c r="EI70" s="274"/>
      <c r="EJ70" s="275"/>
      <c r="EK70" s="276"/>
      <c r="EL70" s="277"/>
      <c r="EM70" s="277"/>
      <c r="EP70" s="269"/>
      <c r="EQ70" s="273"/>
      <c r="ER70" s="274"/>
      <c r="ES70" s="275"/>
      <c r="ET70" s="276"/>
      <c r="EU70" s="277"/>
      <c r="EV70" s="277"/>
      <c r="EY70" s="269"/>
      <c r="EZ70" s="273"/>
      <c r="FA70" s="274"/>
      <c r="FB70" s="275"/>
      <c r="FC70" s="276"/>
      <c r="FD70" s="277"/>
      <c r="FE70" s="277"/>
      <c r="FH70" s="269"/>
      <c r="FI70" s="273"/>
      <c r="FJ70" s="274"/>
      <c r="FK70" s="275"/>
      <c r="FL70" s="276"/>
      <c r="FM70" s="277"/>
      <c r="FN70" s="277"/>
      <c r="FO70" s="62"/>
      <c r="FP70" s="62"/>
      <c r="FQ70" s="269"/>
      <c r="FR70" s="273"/>
      <c r="FS70" s="274"/>
      <c r="FT70" s="275"/>
      <c r="FU70" s="276"/>
      <c r="FV70" s="277"/>
      <c r="FW70" s="277"/>
      <c r="FZ70" s="269"/>
      <c r="GA70" s="273"/>
      <c r="GB70" s="274"/>
      <c r="GC70" s="275"/>
      <c r="GD70" s="276"/>
      <c r="GE70" s="277"/>
      <c r="GF70" s="277"/>
      <c r="GI70" s="269"/>
      <c r="GJ70" s="273"/>
      <c r="GK70" s="274"/>
      <c r="GL70" s="275"/>
      <c r="GM70" s="276"/>
      <c r="GN70" s="277"/>
      <c r="GO70" s="277"/>
      <c r="GR70" s="269"/>
      <c r="GS70" s="273"/>
      <c r="GT70" s="274"/>
      <c r="GU70" s="275"/>
      <c r="GV70" s="276"/>
      <c r="GW70" s="277"/>
      <c r="GX70" s="277"/>
      <c r="GY70" s="62"/>
      <c r="GZ70" s="62"/>
      <c r="HA70" s="269"/>
      <c r="HB70" s="273"/>
      <c r="HC70" s="274"/>
      <c r="HD70" s="275"/>
      <c r="HE70" s="276"/>
      <c r="HF70" s="277"/>
      <c r="HG70" s="277"/>
      <c r="HJ70" s="269"/>
      <c r="HK70" s="273"/>
      <c r="HL70" s="274"/>
      <c r="HM70" s="275"/>
      <c r="HN70" s="276"/>
      <c r="HO70" s="277"/>
      <c r="HP70" s="277"/>
      <c r="HS70" s="269"/>
      <c r="HT70" s="273"/>
      <c r="HU70" s="274"/>
      <c r="HV70" s="275"/>
      <c r="HW70" s="276"/>
      <c r="HX70" s="277"/>
      <c r="HY70" s="277"/>
      <c r="IB70" s="269"/>
      <c r="IC70" s="273"/>
      <c r="ID70" s="274"/>
      <c r="IE70" s="275"/>
      <c r="IF70" s="276"/>
      <c r="IG70" s="277"/>
      <c r="IH70" s="277"/>
      <c r="II70" s="62"/>
      <c r="IJ70" s="62"/>
      <c r="IK70" s="269"/>
      <c r="IL70" s="273"/>
      <c r="IM70" s="274"/>
      <c r="IN70" s="275"/>
      <c r="IO70" s="276"/>
      <c r="IP70" s="277"/>
      <c r="IQ70" s="277"/>
      <c r="IT70" s="269"/>
      <c r="IU70" s="273"/>
      <c r="IV70" s="274"/>
      <c r="IW70" s="275"/>
      <c r="IX70" s="276"/>
      <c r="IY70" s="277"/>
      <c r="IZ70" s="277"/>
      <c r="JC70" s="269"/>
      <c r="JD70" s="273"/>
      <c r="JE70" s="274"/>
      <c r="JF70" s="275"/>
      <c r="JG70" s="276"/>
      <c r="JH70" s="277"/>
      <c r="JI70" s="277"/>
      <c r="JL70" s="269"/>
      <c r="JM70" s="273"/>
      <c r="JN70" s="274"/>
      <c r="JO70" s="275"/>
      <c r="JP70" s="276"/>
      <c r="JQ70" s="277"/>
      <c r="JR70" s="277"/>
    </row>
    <row r="71" spans="1:278" ht="17.25" thickTop="1" thickBot="1">
      <c r="B71" s="159"/>
      <c r="C71" s="160"/>
      <c r="D71" s="160"/>
      <c r="E71" s="161"/>
      <c r="F71" s="154"/>
      <c r="G71" s="155">
        <f>G31+G65+G70</f>
        <v>0</v>
      </c>
      <c r="H71" s="156"/>
      <c r="K71" s="159"/>
      <c r="L71" s="160"/>
      <c r="M71" s="160"/>
      <c r="N71" s="161"/>
      <c r="O71" s="154"/>
      <c r="P71" s="155"/>
      <c r="Q71" s="156"/>
      <c r="T71" s="159"/>
      <c r="U71" s="160"/>
      <c r="V71" s="160"/>
      <c r="W71" s="161"/>
      <c r="X71" s="154"/>
      <c r="Y71" s="155"/>
      <c r="Z71" s="156"/>
      <c r="AC71" s="159"/>
      <c r="AD71" s="160"/>
      <c r="AE71" s="160"/>
      <c r="AF71" s="161"/>
      <c r="AG71" s="154"/>
      <c r="AH71" s="155"/>
      <c r="AI71" s="156"/>
      <c r="AL71" s="159"/>
      <c r="AM71" s="160"/>
      <c r="AN71" s="160"/>
      <c r="AO71" s="161"/>
      <c r="AP71" s="154"/>
      <c r="AQ71" s="155"/>
      <c r="AR71" s="156"/>
      <c r="AU71" s="159"/>
      <c r="AV71" s="160"/>
      <c r="AW71" s="160"/>
      <c r="AX71" s="161"/>
      <c r="AY71" s="154"/>
      <c r="AZ71" s="155"/>
      <c r="BA71" s="156"/>
      <c r="BD71" s="159"/>
      <c r="BE71" s="160"/>
      <c r="BF71" s="160"/>
      <c r="BG71" s="161"/>
      <c r="BH71" s="154"/>
      <c r="BI71" s="155"/>
      <c r="BJ71" s="156"/>
      <c r="BM71" s="159"/>
      <c r="BN71" s="160"/>
      <c r="BO71" s="160"/>
      <c r="BP71" s="161"/>
      <c r="BQ71" s="154"/>
      <c r="BR71" s="155"/>
      <c r="BS71" s="156"/>
      <c r="BV71" s="159"/>
      <c r="BW71" s="160"/>
      <c r="BX71" s="160"/>
      <c r="BY71" s="161"/>
      <c r="BZ71" s="154"/>
      <c r="CA71" s="155"/>
      <c r="CB71" s="156"/>
      <c r="CE71" s="159"/>
      <c r="CF71" s="160"/>
      <c r="CG71" s="160"/>
      <c r="CH71" s="161"/>
      <c r="CI71" s="154"/>
      <c r="CJ71" s="155"/>
      <c r="CK71" s="156"/>
      <c r="CN71" s="159"/>
      <c r="CO71" s="160"/>
      <c r="CP71" s="160"/>
      <c r="CQ71" s="161"/>
      <c r="CR71" s="154"/>
      <c r="CS71" s="155"/>
      <c r="CT71" s="156"/>
      <c r="CW71" s="159"/>
      <c r="CX71" s="160"/>
      <c r="CY71" s="160"/>
      <c r="CZ71" s="161"/>
      <c r="DA71" s="154"/>
      <c r="DB71" s="155"/>
      <c r="DC71" s="156"/>
      <c r="DF71" s="159"/>
      <c r="DG71" s="160"/>
      <c r="DH71" s="160"/>
      <c r="DI71" s="161"/>
      <c r="DJ71" s="154"/>
      <c r="DK71" s="155"/>
      <c r="DL71" s="156"/>
      <c r="DO71" s="159"/>
      <c r="DP71" s="160"/>
      <c r="DQ71" s="160"/>
      <c r="DR71" s="161"/>
      <c r="DS71" s="154"/>
      <c r="DT71" s="155"/>
      <c r="DU71" s="156"/>
      <c r="DX71" s="159"/>
      <c r="DY71" s="160"/>
      <c r="DZ71" s="160"/>
      <c r="EA71" s="161"/>
      <c r="EB71" s="154"/>
      <c r="EC71" s="155"/>
      <c r="ED71" s="156"/>
      <c r="EG71" s="159"/>
      <c r="EH71" s="160"/>
      <c r="EI71" s="160"/>
      <c r="EJ71" s="161"/>
      <c r="EK71" s="154"/>
      <c r="EL71" s="155"/>
      <c r="EM71" s="156"/>
      <c r="EP71" s="159"/>
      <c r="EQ71" s="160"/>
      <c r="ER71" s="160"/>
      <c r="ES71" s="161"/>
      <c r="ET71" s="154"/>
      <c r="EU71" s="155"/>
      <c r="EV71" s="156"/>
      <c r="EY71" s="159"/>
      <c r="EZ71" s="160"/>
      <c r="FA71" s="160"/>
      <c r="FB71" s="161"/>
      <c r="FC71" s="154"/>
      <c r="FD71" s="155"/>
      <c r="FE71" s="156"/>
      <c r="FH71" s="159"/>
      <c r="FI71" s="160"/>
      <c r="FJ71" s="160"/>
      <c r="FK71" s="161"/>
      <c r="FL71" s="154"/>
      <c r="FM71" s="155"/>
      <c r="FN71" s="156"/>
      <c r="FO71" s="62"/>
      <c r="FP71" s="62"/>
      <c r="FQ71" s="159"/>
      <c r="FR71" s="160"/>
      <c r="FS71" s="160"/>
      <c r="FT71" s="161"/>
      <c r="FU71" s="154"/>
      <c r="FV71" s="155"/>
      <c r="FW71" s="156"/>
      <c r="FZ71" s="159"/>
      <c r="GA71" s="160"/>
      <c r="GB71" s="160"/>
      <c r="GC71" s="161"/>
      <c r="GD71" s="154"/>
      <c r="GE71" s="155"/>
      <c r="GF71" s="156"/>
      <c r="GI71" s="159"/>
      <c r="GJ71" s="160"/>
      <c r="GK71" s="160"/>
      <c r="GL71" s="161"/>
      <c r="GM71" s="154"/>
      <c r="GN71" s="155"/>
      <c r="GO71" s="156"/>
      <c r="GR71" s="159"/>
      <c r="GS71" s="160"/>
      <c r="GT71" s="160"/>
      <c r="GU71" s="161"/>
      <c r="GV71" s="154"/>
      <c r="GW71" s="155"/>
      <c r="GX71" s="156"/>
      <c r="GY71" s="62"/>
      <c r="GZ71" s="62"/>
      <c r="HA71" s="159"/>
      <c r="HB71" s="160"/>
      <c r="HC71" s="160"/>
      <c r="HD71" s="161"/>
      <c r="HE71" s="154"/>
      <c r="HF71" s="155"/>
      <c r="HG71" s="156"/>
      <c r="HJ71" s="159"/>
      <c r="HK71" s="160"/>
      <c r="HL71" s="160"/>
      <c r="HM71" s="161"/>
      <c r="HN71" s="154"/>
      <c r="HO71" s="155"/>
      <c r="HP71" s="156"/>
      <c r="HS71" s="159"/>
      <c r="HT71" s="160"/>
      <c r="HU71" s="160"/>
      <c r="HV71" s="161"/>
      <c r="HW71" s="154"/>
      <c r="HX71" s="155"/>
      <c r="HY71" s="156"/>
      <c r="IB71" s="159"/>
      <c r="IC71" s="160"/>
      <c r="ID71" s="160"/>
      <c r="IE71" s="161"/>
      <c r="IF71" s="154"/>
      <c r="IG71" s="155"/>
      <c r="IH71" s="156"/>
      <c r="II71" s="62"/>
      <c r="IJ71" s="62"/>
      <c r="IK71" s="159"/>
      <c r="IL71" s="160"/>
      <c r="IM71" s="160"/>
      <c r="IN71" s="161"/>
      <c r="IO71" s="154"/>
      <c r="IP71" s="155"/>
      <c r="IQ71" s="156"/>
      <c r="IT71" s="159"/>
      <c r="IU71" s="160"/>
      <c r="IV71" s="160"/>
      <c r="IW71" s="161"/>
      <c r="IX71" s="154"/>
      <c r="IY71" s="155"/>
      <c r="IZ71" s="156"/>
      <c r="JC71" s="159"/>
      <c r="JD71" s="160"/>
      <c r="JE71" s="160"/>
      <c r="JF71" s="161"/>
      <c r="JG71" s="154"/>
      <c r="JH71" s="155"/>
      <c r="JI71" s="156"/>
      <c r="JL71" s="159"/>
      <c r="JM71" s="160"/>
      <c r="JN71" s="160"/>
      <c r="JO71" s="161"/>
      <c r="JP71" s="154"/>
      <c r="JQ71" s="155"/>
      <c r="JR71" s="156"/>
    </row>
    <row r="72" spans="1:278" ht="38.25" customHeight="1" thickBot="1">
      <c r="B72" s="105"/>
      <c r="C72" s="106"/>
      <c r="D72" s="106"/>
      <c r="E72" s="106"/>
      <c r="F72" s="106"/>
      <c r="G72" s="106"/>
      <c r="H72" s="100"/>
      <c r="K72" s="105"/>
      <c r="L72" s="106"/>
      <c r="M72" s="106"/>
      <c r="N72" s="106"/>
      <c r="O72" s="106"/>
      <c r="P72" s="106"/>
      <c r="Q72" s="100"/>
      <c r="T72" s="105"/>
      <c r="U72" s="106"/>
      <c r="V72" s="106"/>
      <c r="W72" s="106"/>
      <c r="X72" s="106"/>
      <c r="Y72" s="106"/>
      <c r="Z72" s="100"/>
      <c r="AC72" s="105"/>
      <c r="AD72" s="106"/>
      <c r="AE72" s="106"/>
      <c r="AF72" s="106"/>
      <c r="AG72" s="106"/>
      <c r="AH72" s="106"/>
      <c r="AI72" s="100"/>
      <c r="AL72" s="105"/>
      <c r="AM72" s="106"/>
      <c r="AN72" s="106"/>
      <c r="AO72" s="106"/>
      <c r="AP72" s="106"/>
      <c r="AQ72" s="106"/>
      <c r="AR72" s="100"/>
      <c r="AU72" s="105"/>
      <c r="AV72" s="106"/>
      <c r="AW72" s="106"/>
      <c r="AX72" s="106"/>
      <c r="AY72" s="106"/>
      <c r="AZ72" s="106"/>
      <c r="BA72" s="100"/>
      <c r="BD72" s="105"/>
      <c r="BE72" s="106"/>
      <c r="BF72" s="106"/>
      <c r="BG72" s="106"/>
      <c r="BH72" s="106"/>
      <c r="BI72" s="106"/>
      <c r="BJ72" s="100"/>
      <c r="BM72" s="105"/>
      <c r="BN72" s="106"/>
      <c r="BO72" s="106"/>
      <c r="BP72" s="106"/>
      <c r="BQ72" s="106"/>
      <c r="BR72" s="106"/>
      <c r="BS72" s="100"/>
      <c r="BV72" s="105"/>
      <c r="BW72" s="106"/>
      <c r="BX72" s="106"/>
      <c r="BY72" s="106"/>
      <c r="BZ72" s="106"/>
      <c r="CA72" s="106"/>
      <c r="CB72" s="100"/>
      <c r="CE72" s="105"/>
      <c r="CF72" s="106"/>
      <c r="CG72" s="106"/>
      <c r="CH72" s="106"/>
      <c r="CI72" s="106"/>
      <c r="CJ72" s="106"/>
      <c r="CK72" s="100"/>
      <c r="CN72" s="105"/>
      <c r="CO72" s="106"/>
      <c r="CP72" s="106"/>
      <c r="CQ72" s="106"/>
      <c r="CR72" s="106"/>
      <c r="CS72" s="106"/>
      <c r="CT72" s="100"/>
      <c r="CW72" s="105"/>
      <c r="CX72" s="106"/>
      <c r="CY72" s="106"/>
      <c r="CZ72" s="106"/>
      <c r="DA72" s="106"/>
      <c r="DB72" s="106"/>
      <c r="DC72" s="100"/>
      <c r="DF72" s="105"/>
      <c r="DG72" s="106"/>
      <c r="DH72" s="106"/>
      <c r="DI72" s="106"/>
      <c r="DJ72" s="106"/>
      <c r="DK72" s="106"/>
      <c r="DL72" s="100"/>
      <c r="DO72" s="105"/>
      <c r="DP72" s="106"/>
      <c r="DQ72" s="106"/>
      <c r="DR72" s="106"/>
      <c r="DS72" s="106"/>
      <c r="DT72" s="106"/>
      <c r="DU72" s="100"/>
      <c r="DX72" s="105"/>
      <c r="DY72" s="106"/>
      <c r="DZ72" s="106"/>
      <c r="EA72" s="106"/>
      <c r="EB72" s="106"/>
      <c r="EC72" s="106"/>
      <c r="ED72" s="100"/>
      <c r="EG72" s="105"/>
      <c r="EH72" s="106"/>
      <c r="EI72" s="106"/>
      <c r="EJ72" s="106"/>
      <c r="EK72" s="106"/>
      <c r="EL72" s="106"/>
      <c r="EM72" s="100"/>
      <c r="EP72" s="105"/>
      <c r="EQ72" s="106"/>
      <c r="ER72" s="106"/>
      <c r="ES72" s="106"/>
      <c r="ET72" s="106"/>
      <c r="EU72" s="106"/>
      <c r="EV72" s="100"/>
      <c r="EY72" s="105"/>
      <c r="EZ72" s="106"/>
      <c r="FA72" s="106"/>
      <c r="FB72" s="106"/>
      <c r="FC72" s="106"/>
      <c r="FD72" s="106"/>
      <c r="FE72" s="100"/>
      <c r="FH72" s="105"/>
      <c r="FI72" s="106"/>
      <c r="FJ72" s="106"/>
      <c r="FK72" s="106"/>
      <c r="FL72" s="106"/>
      <c r="FM72" s="106"/>
      <c r="FN72" s="100"/>
      <c r="FO72" s="62"/>
      <c r="FP72" s="62"/>
      <c r="FQ72" s="105"/>
      <c r="FR72" s="106"/>
      <c r="FS72" s="106"/>
      <c r="FT72" s="106"/>
      <c r="FU72" s="106"/>
      <c r="FV72" s="106"/>
      <c r="FW72" s="100"/>
      <c r="FZ72" s="105"/>
      <c r="GA72" s="106"/>
      <c r="GB72" s="106"/>
      <c r="GC72" s="106"/>
      <c r="GD72" s="106"/>
      <c r="GE72" s="106"/>
      <c r="GF72" s="100"/>
      <c r="GI72" s="105"/>
      <c r="GJ72" s="106"/>
      <c r="GK72" s="106"/>
      <c r="GL72" s="106"/>
      <c r="GM72" s="106"/>
      <c r="GN72" s="106"/>
      <c r="GO72" s="100"/>
      <c r="GR72" s="105"/>
      <c r="GS72" s="106"/>
      <c r="GT72" s="106"/>
      <c r="GU72" s="106"/>
      <c r="GV72" s="106"/>
      <c r="GW72" s="106"/>
      <c r="GX72" s="100"/>
      <c r="GY72" s="62"/>
      <c r="GZ72" s="62"/>
      <c r="HA72" s="105"/>
      <c r="HB72" s="106"/>
      <c r="HC72" s="106"/>
      <c r="HD72" s="106"/>
      <c r="HE72" s="106"/>
      <c r="HF72" s="106"/>
      <c r="HG72" s="100"/>
      <c r="HJ72" s="105"/>
      <c r="HK72" s="106"/>
      <c r="HL72" s="106"/>
      <c r="HM72" s="106"/>
      <c r="HN72" s="106"/>
      <c r="HO72" s="106"/>
      <c r="HP72" s="100"/>
      <c r="HS72" s="105"/>
      <c r="HT72" s="106"/>
      <c r="HU72" s="106"/>
      <c r="HV72" s="106"/>
      <c r="HW72" s="106"/>
      <c r="HX72" s="106"/>
      <c r="HY72" s="100"/>
      <c r="IB72" s="105"/>
      <c r="IC72" s="106"/>
      <c r="ID72" s="106"/>
      <c r="IE72" s="106"/>
      <c r="IF72" s="106"/>
      <c r="IG72" s="106"/>
      <c r="IH72" s="100"/>
      <c r="II72" s="62"/>
      <c r="IJ72" s="62"/>
      <c r="IK72" s="105"/>
      <c r="IL72" s="106"/>
      <c r="IM72" s="106"/>
      <c r="IN72" s="106"/>
      <c r="IO72" s="106"/>
      <c r="IP72" s="106"/>
      <c r="IQ72" s="100"/>
      <c r="IT72" s="105"/>
      <c r="IU72" s="106"/>
      <c r="IV72" s="106"/>
      <c r="IW72" s="106"/>
      <c r="IX72" s="106"/>
      <c r="IY72" s="106"/>
      <c r="IZ72" s="100"/>
      <c r="JC72" s="105"/>
      <c r="JD72" s="106"/>
      <c r="JE72" s="106"/>
      <c r="JF72" s="106"/>
      <c r="JG72" s="106"/>
      <c r="JH72" s="106"/>
      <c r="JI72" s="100"/>
      <c r="JL72" s="105"/>
      <c r="JM72" s="106"/>
      <c r="JN72" s="106"/>
      <c r="JO72" s="106"/>
      <c r="JP72" s="106"/>
      <c r="JQ72" s="106"/>
      <c r="JR72" s="100"/>
    </row>
    <row r="73" spans="1:278" ht="27" thickBot="1">
      <c r="F73" s="128" t="s">
        <v>115</v>
      </c>
      <c r="G73" s="129"/>
      <c r="H73" s="100"/>
      <c r="I73" s="100"/>
      <c r="K73" s="130" t="str">
        <f>M2</f>
        <v>SERVISEL S.A.S</v>
      </c>
      <c r="L73" s="131"/>
      <c r="M73" s="131"/>
      <c r="N73" s="131"/>
      <c r="O73" s="131"/>
      <c r="P73" s="132"/>
      <c r="T73" s="130" t="str">
        <f>V2</f>
        <v>FRISSON TECHNOLOGIES S.A.S</v>
      </c>
      <c r="U73" s="131"/>
      <c r="V73" s="131"/>
      <c r="W73" s="131"/>
      <c r="X73" s="131"/>
      <c r="Y73" s="132"/>
      <c r="AC73" s="130" t="str">
        <f>AE2</f>
        <v>SEGURIDAD ATLAS LTDA.</v>
      </c>
      <c r="AD73" s="131"/>
      <c r="AE73" s="131"/>
      <c r="AF73" s="131"/>
      <c r="AG73" s="131"/>
      <c r="AH73" s="132"/>
      <c r="AL73" s="130" t="str">
        <f>AN2</f>
        <v>SECURITY SHOPS LTDA</v>
      </c>
      <c r="AM73" s="131"/>
      <c r="AN73" s="131"/>
      <c r="AO73" s="131"/>
      <c r="AP73" s="131"/>
      <c r="AQ73" s="132"/>
      <c r="AU73" s="130" t="str">
        <f>AW2</f>
        <v>CYS TECNOLOGIA SAS</v>
      </c>
      <c r="AV73" s="131"/>
      <c r="AW73" s="131"/>
      <c r="AX73" s="131"/>
      <c r="AY73" s="131"/>
      <c r="AZ73" s="132"/>
      <c r="BD73" s="130" t="str">
        <f>BF2</f>
        <v>F</v>
      </c>
      <c r="BE73" s="131"/>
      <c r="BF73" s="131"/>
      <c r="BG73" s="131"/>
      <c r="BH73" s="131"/>
      <c r="BI73" s="132"/>
      <c r="BM73" s="130" t="str">
        <f>BO2</f>
        <v>G</v>
      </c>
      <c r="BN73" s="131"/>
      <c r="BO73" s="131"/>
      <c r="BP73" s="131"/>
      <c r="BQ73" s="131"/>
      <c r="BR73" s="132"/>
      <c r="BV73" s="130" t="str">
        <f>BX2</f>
        <v>H</v>
      </c>
      <c r="BW73" s="131"/>
      <c r="BX73" s="131"/>
      <c r="BY73" s="131"/>
      <c r="BZ73" s="131"/>
      <c r="CA73" s="132"/>
      <c r="CE73" s="130" t="str">
        <f>CG2</f>
        <v>I</v>
      </c>
      <c r="CF73" s="131"/>
      <c r="CG73" s="131"/>
      <c r="CH73" s="131"/>
      <c r="CI73" s="131"/>
      <c r="CJ73" s="132"/>
      <c r="CN73" s="130" t="str">
        <f>CP2</f>
        <v>J</v>
      </c>
      <c r="CO73" s="131"/>
      <c r="CP73" s="131"/>
      <c r="CQ73" s="131"/>
      <c r="CR73" s="131"/>
      <c r="CS73" s="132"/>
      <c r="CW73" s="130" t="str">
        <f>CY2</f>
        <v>K</v>
      </c>
      <c r="CX73" s="131"/>
      <c r="CY73" s="131"/>
      <c r="CZ73" s="131"/>
      <c r="DA73" s="131"/>
      <c r="DB73" s="132"/>
      <c r="DF73" s="130" t="str">
        <f>DH2</f>
        <v>L</v>
      </c>
      <c r="DG73" s="131"/>
      <c r="DH73" s="131"/>
      <c r="DI73" s="131"/>
      <c r="DJ73" s="131"/>
      <c r="DK73" s="132"/>
      <c r="DO73" s="130" t="str">
        <f>DQ2</f>
        <v>M</v>
      </c>
      <c r="DP73" s="131"/>
      <c r="DQ73" s="131"/>
      <c r="DR73" s="131"/>
      <c r="DS73" s="131"/>
      <c r="DT73" s="132"/>
      <c r="DX73" s="130" t="str">
        <f>DZ2</f>
        <v>N</v>
      </c>
      <c r="DY73" s="131"/>
      <c r="DZ73" s="131"/>
      <c r="EA73" s="131"/>
      <c r="EB73" s="131"/>
      <c r="EC73" s="132"/>
      <c r="EG73" s="130" t="str">
        <f>EI2</f>
        <v>Ñ</v>
      </c>
      <c r="EH73" s="131"/>
      <c r="EI73" s="131"/>
      <c r="EJ73" s="131"/>
      <c r="EK73" s="131"/>
      <c r="EL73" s="132"/>
      <c r="EP73" s="130" t="str">
        <f>ER2</f>
        <v>O1</v>
      </c>
      <c r="EQ73" s="131"/>
      <c r="ER73" s="131"/>
      <c r="ES73" s="131"/>
      <c r="ET73" s="131"/>
      <c r="EU73" s="132"/>
      <c r="EV73" s="62"/>
      <c r="EY73" s="130" t="str">
        <f>FA2</f>
        <v>O2</v>
      </c>
      <c r="EZ73" s="131"/>
      <c r="FA73" s="131"/>
      <c r="FB73" s="131"/>
      <c r="FC73" s="131"/>
      <c r="FD73" s="132"/>
      <c r="FE73" s="62"/>
      <c r="FH73" s="130" t="str">
        <f>FJ2</f>
        <v>O3</v>
      </c>
      <c r="FI73" s="131"/>
      <c r="FJ73" s="131"/>
      <c r="FK73" s="131"/>
      <c r="FL73" s="131"/>
      <c r="FM73" s="132"/>
      <c r="FN73" s="62"/>
      <c r="FO73" s="62"/>
      <c r="FP73" s="62"/>
      <c r="FQ73" s="130" t="str">
        <f>FS2</f>
        <v>O4</v>
      </c>
      <c r="FR73" s="131"/>
      <c r="FS73" s="131"/>
      <c r="FT73" s="131"/>
      <c r="FU73" s="131"/>
      <c r="FV73" s="132"/>
      <c r="FW73" s="62"/>
      <c r="FZ73" s="130" t="str">
        <f>GB2</f>
        <v>O5</v>
      </c>
      <c r="GA73" s="131"/>
      <c r="GB73" s="131"/>
      <c r="GC73" s="131"/>
      <c r="GD73" s="131"/>
      <c r="GE73" s="132"/>
      <c r="GF73" s="62"/>
      <c r="GI73" s="130" t="str">
        <f>GK2</f>
        <v>O6</v>
      </c>
      <c r="GJ73" s="131"/>
      <c r="GK73" s="131"/>
      <c r="GL73" s="131"/>
      <c r="GM73" s="131"/>
      <c r="GN73" s="132"/>
      <c r="GO73" s="62"/>
      <c r="GR73" s="130" t="str">
        <f>GT2</f>
        <v>O7</v>
      </c>
      <c r="GS73" s="131"/>
      <c r="GT73" s="131"/>
      <c r="GU73" s="131"/>
      <c r="GV73" s="131"/>
      <c r="GW73" s="132"/>
      <c r="GX73" s="62"/>
      <c r="GY73" s="62"/>
      <c r="GZ73" s="62"/>
      <c r="HA73" s="130" t="str">
        <f>HC2</f>
        <v>O8</v>
      </c>
      <c r="HB73" s="131"/>
      <c r="HC73" s="131"/>
      <c r="HD73" s="131"/>
      <c r="HE73" s="131"/>
      <c r="HF73" s="132"/>
      <c r="HG73" s="62"/>
      <c r="HJ73" s="130" t="str">
        <f>HL2</f>
        <v>O9</v>
      </c>
      <c r="HK73" s="131"/>
      <c r="HL73" s="131"/>
      <c r="HM73" s="131"/>
      <c r="HN73" s="131"/>
      <c r="HO73" s="132"/>
      <c r="HP73" s="62"/>
      <c r="HS73" s="130" t="str">
        <f>HU2</f>
        <v>O10</v>
      </c>
      <c r="HT73" s="131"/>
      <c r="HU73" s="131"/>
      <c r="HV73" s="131"/>
      <c r="HW73" s="131"/>
      <c r="HX73" s="132"/>
      <c r="HY73" s="62"/>
      <c r="IB73" s="130" t="str">
        <f>ID2</f>
        <v>O11</v>
      </c>
      <c r="IC73" s="131"/>
      <c r="ID73" s="131"/>
      <c r="IE73" s="131"/>
      <c r="IF73" s="131"/>
      <c r="IG73" s="132"/>
      <c r="IH73" s="62"/>
      <c r="II73" s="62"/>
      <c r="IJ73" s="62"/>
      <c r="IK73" s="130" t="str">
        <f>IM2</f>
        <v>O12</v>
      </c>
      <c r="IL73" s="131"/>
      <c r="IM73" s="131"/>
      <c r="IN73" s="131"/>
      <c r="IO73" s="131"/>
      <c r="IP73" s="132"/>
      <c r="IQ73" s="62"/>
      <c r="IT73" s="130" t="str">
        <f>IV2</f>
        <v>O13</v>
      </c>
      <c r="IU73" s="131"/>
      <c r="IV73" s="131"/>
      <c r="IW73" s="131"/>
      <c r="IX73" s="131"/>
      <c r="IY73" s="132"/>
      <c r="IZ73" s="62"/>
      <c r="JC73" s="130" t="str">
        <f>JE2</f>
        <v>O14</v>
      </c>
      <c r="JD73" s="131"/>
      <c r="JE73" s="131"/>
      <c r="JF73" s="131"/>
      <c r="JG73" s="131"/>
      <c r="JH73" s="132"/>
      <c r="JI73" s="62"/>
      <c r="JL73" s="130" t="str">
        <f>JN2</f>
        <v>O15</v>
      </c>
      <c r="JM73" s="131"/>
      <c r="JN73" s="131"/>
      <c r="JO73" s="131"/>
      <c r="JP73" s="131"/>
      <c r="JQ73" s="132"/>
      <c r="JR73" s="62"/>
    </row>
    <row r="74" spans="1:278" s="92" customFormat="1" ht="60">
      <c r="A74" s="62"/>
      <c r="B74" s="114"/>
      <c r="C74" s="115"/>
      <c r="D74" s="115"/>
      <c r="E74" s="62"/>
      <c r="F74" s="61" t="s">
        <v>114</v>
      </c>
      <c r="G74" s="61" t="s">
        <v>113</v>
      </c>
      <c r="H74" s="100"/>
      <c r="I74" s="100"/>
      <c r="J74" s="62"/>
    </row>
    <row r="75" spans="1:278" ht="27" customHeight="1">
      <c r="B75" s="115"/>
      <c r="C75" s="115"/>
      <c r="D75" s="115"/>
      <c r="F75" s="139">
        <v>16</v>
      </c>
      <c r="G75" s="139">
        <v>9</v>
      </c>
      <c r="H75" s="100"/>
      <c r="I75" s="100"/>
      <c r="FH75" s="62"/>
      <c r="FI75" s="62"/>
      <c r="FJ75" s="62"/>
      <c r="FK75" s="62"/>
      <c r="FL75" s="62"/>
      <c r="FM75" s="62"/>
      <c r="FN75" s="62"/>
      <c r="FO75" s="62"/>
      <c r="FP75" s="62"/>
      <c r="FQ75" s="62"/>
      <c r="FR75" s="62"/>
      <c r="FS75" s="62"/>
      <c r="FT75" s="62"/>
      <c r="FU75" s="62"/>
      <c r="FV75" s="62"/>
      <c r="FW75" s="62"/>
      <c r="GR75" s="62"/>
      <c r="GS75" s="62"/>
      <c r="GT75" s="62"/>
      <c r="GU75" s="62"/>
      <c r="GV75" s="62"/>
      <c r="GW75" s="62"/>
      <c r="GX75" s="62"/>
      <c r="GY75" s="62"/>
      <c r="GZ75" s="62"/>
      <c r="HA75" s="62"/>
      <c r="HB75" s="62"/>
      <c r="HC75" s="62"/>
      <c r="HD75" s="62"/>
      <c r="HE75" s="62"/>
      <c r="HF75" s="62"/>
      <c r="HG75" s="62"/>
      <c r="IB75" s="62"/>
      <c r="IC75" s="62"/>
      <c r="ID75" s="62"/>
      <c r="IE75" s="62"/>
      <c r="IF75" s="62"/>
      <c r="IG75" s="62"/>
      <c r="IH75" s="62"/>
      <c r="II75" s="62"/>
      <c r="IJ75" s="62"/>
      <c r="IK75" s="62"/>
      <c r="IL75" s="62"/>
      <c r="IM75" s="62"/>
      <c r="IN75" s="62"/>
      <c r="IO75" s="62"/>
      <c r="IP75" s="62"/>
      <c r="IQ75" s="62"/>
    </row>
    <row r="76" spans="1:278" s="116" customFormat="1">
      <c r="A76" s="62"/>
      <c r="B76" s="115"/>
      <c r="C76" s="115"/>
      <c r="D76" s="115"/>
      <c r="E76" s="62"/>
      <c r="F76" s="62"/>
      <c r="G76" s="62"/>
      <c r="H76" s="111"/>
      <c r="I76" s="111"/>
      <c r="J76" s="111"/>
      <c r="K76" s="111"/>
      <c r="L76" s="111"/>
      <c r="M76" s="111"/>
      <c r="N76" s="111"/>
      <c r="O76" s="111"/>
      <c r="P76" s="111"/>
      <c r="Q76" s="111"/>
      <c r="R76" s="111"/>
      <c r="S76" s="111"/>
      <c r="T76" s="111"/>
      <c r="U76" s="111"/>
      <c r="V76" s="111"/>
      <c r="W76" s="111"/>
      <c r="X76" s="111"/>
      <c r="Y76" s="111"/>
      <c r="Z76" s="111"/>
      <c r="AA76" s="111"/>
      <c r="AB76" s="111"/>
      <c r="AC76" s="111"/>
      <c r="AD76" s="111"/>
      <c r="AE76" s="111"/>
      <c r="AF76" s="111"/>
      <c r="AG76" s="111"/>
      <c r="AH76" s="111"/>
      <c r="AI76" s="111"/>
      <c r="AJ76" s="111"/>
      <c r="AK76" s="111"/>
      <c r="AL76" s="111"/>
      <c r="AM76" s="111"/>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1"/>
      <c r="BR76" s="111"/>
      <c r="BS76" s="111"/>
      <c r="BT76" s="111"/>
      <c r="BU76" s="111"/>
      <c r="BV76" s="111"/>
      <c r="BW76" s="111"/>
      <c r="BX76" s="111"/>
      <c r="BY76" s="111"/>
      <c r="BZ76" s="111"/>
      <c r="CA76" s="111"/>
      <c r="CB76" s="111"/>
      <c r="CC76" s="111"/>
      <c r="CD76" s="111"/>
      <c r="CE76" s="111"/>
      <c r="CF76" s="111"/>
      <c r="CG76" s="111"/>
      <c r="CH76" s="111"/>
      <c r="CI76" s="111"/>
      <c r="CJ76" s="111"/>
      <c r="CK76" s="111"/>
      <c r="CL76" s="111"/>
      <c r="CM76" s="111"/>
      <c r="CN76" s="111"/>
      <c r="CO76" s="111"/>
      <c r="CP76" s="111"/>
      <c r="CQ76" s="111"/>
      <c r="CR76" s="111"/>
      <c r="CS76" s="111"/>
      <c r="CT76" s="111"/>
      <c r="CU76" s="111"/>
      <c r="CV76" s="111"/>
      <c r="CW76" s="111"/>
      <c r="CX76" s="111"/>
      <c r="CY76" s="111"/>
      <c r="CZ76" s="111"/>
      <c r="DA76" s="111"/>
      <c r="DB76" s="111"/>
      <c r="DC76" s="111"/>
      <c r="DD76" s="111"/>
      <c r="DE76" s="111"/>
      <c r="DF76" s="111"/>
      <c r="DG76" s="111"/>
      <c r="DH76" s="111"/>
      <c r="DI76" s="111"/>
      <c r="DJ76" s="111"/>
      <c r="DK76" s="111"/>
      <c r="DL76" s="111"/>
      <c r="DM76" s="111"/>
      <c r="DN76" s="111"/>
      <c r="DO76" s="111"/>
      <c r="DP76" s="111"/>
      <c r="DQ76" s="111"/>
      <c r="DR76" s="111"/>
      <c r="DS76" s="111"/>
      <c r="DT76" s="111"/>
      <c r="DU76" s="111"/>
      <c r="DV76" s="111"/>
      <c r="DW76" s="111"/>
      <c r="DX76" s="111"/>
      <c r="DY76" s="111"/>
      <c r="DZ76" s="111"/>
      <c r="EA76" s="111"/>
      <c r="EB76" s="111"/>
      <c r="EC76" s="111"/>
      <c r="ED76" s="111"/>
      <c r="EE76" s="111"/>
      <c r="EF76" s="111"/>
      <c r="EG76" s="111"/>
      <c r="EH76" s="111"/>
      <c r="EI76" s="111"/>
      <c r="EJ76" s="111"/>
      <c r="EK76" s="111"/>
      <c r="EL76" s="111"/>
      <c r="EM76" s="111"/>
    </row>
    <row r="77" spans="1:278" s="116" customFormat="1" ht="30" customHeight="1">
      <c r="A77" s="66"/>
      <c r="B77" s="133"/>
      <c r="C77" s="133"/>
      <c r="D77" s="117"/>
      <c r="E77" s="82"/>
      <c r="F77" s="149" t="s">
        <v>3</v>
      </c>
      <c r="G77" s="90" t="s">
        <v>118</v>
      </c>
      <c r="H77" s="111"/>
      <c r="I77" s="111"/>
      <c r="J77" s="111"/>
      <c r="K77" s="111"/>
      <c r="L77" s="111"/>
      <c r="M77" s="111"/>
      <c r="N77" s="111"/>
      <c r="O77" s="111"/>
      <c r="P77" s="111"/>
      <c r="Q77" s="111"/>
      <c r="R77" s="111"/>
      <c r="S77" s="111"/>
      <c r="T77" s="111"/>
      <c r="U77" s="111"/>
      <c r="V77" s="111"/>
      <c r="W77" s="111"/>
      <c r="X77" s="111"/>
      <c r="Y77" s="111"/>
      <c r="Z77" s="111"/>
      <c r="AA77" s="111"/>
      <c r="AB77" s="111"/>
      <c r="AC77" s="111"/>
      <c r="AD77" s="111"/>
      <c r="AE77" s="111"/>
      <c r="AF77" s="111"/>
      <c r="AG77" s="111"/>
      <c r="AH77" s="111"/>
      <c r="AI77" s="111"/>
      <c r="AJ77" s="111"/>
      <c r="AK77" s="111"/>
      <c r="AL77" s="111"/>
      <c r="AM77" s="111"/>
      <c r="AN77" s="111"/>
      <c r="AO77" s="111"/>
      <c r="AP77" s="111"/>
      <c r="AQ77" s="111"/>
      <c r="AR77" s="111"/>
      <c r="AS77" s="111"/>
      <c r="AT77" s="111"/>
      <c r="AU77" s="111"/>
      <c r="AV77" s="111"/>
      <c r="AW77" s="111"/>
      <c r="AX77" s="111"/>
      <c r="AY77" s="111"/>
      <c r="AZ77" s="111"/>
      <c r="BA77" s="111"/>
      <c r="BB77" s="111"/>
      <c r="BC77" s="111"/>
      <c r="BD77" s="111"/>
      <c r="BE77" s="111"/>
      <c r="BF77" s="111"/>
      <c r="BG77" s="111"/>
      <c r="BH77" s="111"/>
      <c r="BI77" s="111"/>
      <c r="BJ77" s="111"/>
      <c r="BK77" s="111"/>
      <c r="BL77" s="111"/>
      <c r="BM77" s="111"/>
      <c r="BN77" s="111"/>
      <c r="BO77" s="111"/>
      <c r="BP77" s="111"/>
      <c r="BQ77" s="111"/>
      <c r="BR77" s="111"/>
      <c r="BS77" s="111"/>
      <c r="BT77" s="111"/>
      <c r="BU77" s="111"/>
      <c r="BV77" s="111"/>
      <c r="BW77" s="111"/>
      <c r="BX77" s="111"/>
      <c r="BY77" s="111"/>
      <c r="BZ77" s="111"/>
      <c r="CA77" s="111"/>
      <c r="CB77" s="111"/>
      <c r="CC77" s="111"/>
      <c r="CD77" s="111"/>
      <c r="CE77" s="111"/>
      <c r="CF77" s="111"/>
      <c r="CG77" s="111"/>
      <c r="CH77" s="111"/>
      <c r="CI77" s="111"/>
      <c r="CJ77" s="111"/>
      <c r="CK77" s="111"/>
      <c r="CL77" s="111"/>
      <c r="CM77" s="111"/>
      <c r="CN77" s="111"/>
      <c r="CO77" s="111"/>
      <c r="CP77" s="111"/>
      <c r="CQ77" s="111"/>
      <c r="CR77" s="111"/>
      <c r="CS77" s="111"/>
      <c r="CT77" s="111"/>
      <c r="CU77" s="111"/>
      <c r="CV77" s="111"/>
      <c r="CW77" s="111"/>
      <c r="CX77" s="111"/>
      <c r="CY77" s="111"/>
      <c r="CZ77" s="111"/>
      <c r="DA77" s="111"/>
      <c r="DB77" s="111"/>
      <c r="DC77" s="111"/>
      <c r="DD77" s="111"/>
      <c r="DE77" s="111"/>
      <c r="DF77" s="111"/>
      <c r="DG77" s="111"/>
      <c r="DH77" s="111"/>
      <c r="DI77" s="111"/>
      <c r="DJ77" s="111"/>
      <c r="DK77" s="111"/>
      <c r="DL77" s="111"/>
      <c r="DM77" s="111"/>
      <c r="DN77" s="111"/>
      <c r="DO77" s="111"/>
      <c r="DP77" s="111"/>
      <c r="DQ77" s="111"/>
      <c r="DR77" s="111"/>
      <c r="DS77" s="111"/>
      <c r="DT77" s="111"/>
      <c r="DU77" s="111"/>
      <c r="DV77" s="111"/>
      <c r="DW77" s="111"/>
      <c r="DX77" s="111"/>
      <c r="DY77" s="111"/>
      <c r="DZ77" s="111"/>
      <c r="EA77" s="111"/>
      <c r="EB77" s="111"/>
      <c r="EC77" s="111"/>
      <c r="ED77" s="111"/>
      <c r="EE77" s="111"/>
      <c r="EF77" s="111"/>
      <c r="EG77" s="111"/>
      <c r="EH77" s="111"/>
      <c r="EI77" s="111"/>
      <c r="EJ77" s="111"/>
      <c r="EK77" s="111"/>
      <c r="EL77" s="111"/>
      <c r="EM77" s="111"/>
    </row>
    <row r="78" spans="1:278" s="116" customFormat="1" ht="30" customHeight="1">
      <c r="A78" s="66"/>
      <c r="B78" s="117"/>
      <c r="C78" s="117"/>
      <c r="D78" s="117"/>
      <c r="E78" s="82"/>
      <c r="F78" s="61">
        <v>1</v>
      </c>
      <c r="G78" s="89">
        <f ca="1">INDIRECT(H78,TRUE)</f>
        <v>0</v>
      </c>
      <c r="H78" s="112" t="str">
        <f t="shared" ref="H78:H93" si="3">ADDRESS(78,I78,1,1)</f>
        <v>$P$78</v>
      </c>
      <c r="I78" s="112">
        <f>F75</f>
        <v>16</v>
      </c>
      <c r="J78" s="111"/>
      <c r="K78" s="111"/>
      <c r="L78" s="111"/>
      <c r="M78" s="111"/>
      <c r="N78" s="111"/>
      <c r="O78" s="111"/>
      <c r="P78" s="111"/>
      <c r="Q78" s="111"/>
      <c r="R78" s="111"/>
      <c r="S78" s="111"/>
      <c r="T78" s="111"/>
      <c r="U78" s="111"/>
      <c r="V78" s="111"/>
      <c r="W78" s="111"/>
      <c r="X78" s="111"/>
      <c r="Y78" s="111"/>
      <c r="Z78" s="111"/>
      <c r="AA78" s="111"/>
      <c r="AB78" s="111"/>
      <c r="AC78" s="111"/>
      <c r="AD78" s="111"/>
      <c r="AE78" s="111"/>
      <c r="AF78" s="111"/>
      <c r="AG78" s="111"/>
      <c r="AH78" s="111"/>
      <c r="AI78" s="111"/>
      <c r="AJ78" s="111"/>
      <c r="AK78" s="111"/>
      <c r="AL78" s="111"/>
      <c r="AM78" s="111"/>
      <c r="AN78" s="111"/>
      <c r="AO78" s="111"/>
      <c r="AP78" s="111"/>
      <c r="AQ78" s="111"/>
      <c r="AR78" s="111"/>
      <c r="AS78" s="111"/>
      <c r="AT78" s="111"/>
      <c r="AU78" s="111"/>
      <c r="AV78" s="111"/>
      <c r="AW78" s="111"/>
      <c r="AX78" s="111"/>
      <c r="AY78" s="111"/>
      <c r="AZ78" s="111"/>
      <c r="BA78" s="111"/>
      <c r="BB78" s="111"/>
      <c r="BC78" s="111"/>
      <c r="BD78" s="111"/>
      <c r="BE78" s="111"/>
      <c r="BF78" s="111"/>
      <c r="BG78" s="111"/>
      <c r="BH78" s="111"/>
      <c r="BI78" s="111"/>
      <c r="BJ78" s="111"/>
      <c r="BK78" s="111"/>
      <c r="BL78" s="111"/>
      <c r="BM78" s="111"/>
      <c r="BN78" s="111"/>
      <c r="BO78" s="111"/>
      <c r="BP78" s="111"/>
      <c r="BQ78" s="111"/>
      <c r="BR78" s="111"/>
      <c r="BS78" s="111"/>
      <c r="BT78" s="111"/>
      <c r="BU78" s="111"/>
      <c r="BV78" s="111"/>
      <c r="BW78" s="111"/>
      <c r="BX78" s="111"/>
      <c r="BY78" s="111"/>
      <c r="BZ78" s="111"/>
      <c r="CA78" s="111"/>
      <c r="CB78" s="111"/>
      <c r="CC78" s="111"/>
      <c r="CD78" s="111"/>
      <c r="CE78" s="111"/>
      <c r="CF78" s="111"/>
      <c r="CG78" s="111"/>
      <c r="CH78" s="111"/>
      <c r="CI78" s="111"/>
      <c r="CJ78" s="111"/>
      <c r="CK78" s="111"/>
      <c r="CL78" s="111"/>
      <c r="CM78" s="111"/>
      <c r="CN78" s="111"/>
      <c r="CO78" s="111"/>
      <c r="CP78" s="111"/>
      <c r="CQ78" s="111"/>
      <c r="CR78" s="111"/>
      <c r="CS78" s="111"/>
      <c r="CT78" s="111"/>
      <c r="CU78" s="111"/>
      <c r="CV78" s="111"/>
      <c r="CW78" s="111"/>
      <c r="CX78" s="111"/>
      <c r="CY78" s="111"/>
      <c r="CZ78" s="111"/>
      <c r="DA78" s="111"/>
      <c r="DB78" s="111"/>
      <c r="DC78" s="111"/>
      <c r="DD78" s="111"/>
      <c r="DE78" s="111"/>
      <c r="DF78" s="111"/>
      <c r="DG78" s="111"/>
      <c r="DH78" s="111"/>
      <c r="DI78" s="111"/>
      <c r="DJ78" s="111"/>
      <c r="DK78" s="111"/>
      <c r="DL78" s="111"/>
      <c r="DM78" s="111"/>
      <c r="DN78" s="111"/>
      <c r="DO78" s="111"/>
      <c r="DP78" s="111"/>
      <c r="DQ78" s="111"/>
      <c r="DR78" s="111"/>
      <c r="DS78" s="111"/>
      <c r="DT78" s="111"/>
      <c r="DU78" s="111"/>
      <c r="DV78" s="111"/>
      <c r="DW78" s="111"/>
      <c r="DX78" s="111"/>
      <c r="DY78" s="111"/>
      <c r="DZ78" s="111"/>
      <c r="EA78" s="111"/>
      <c r="EB78" s="111"/>
      <c r="EC78" s="111"/>
      <c r="ED78" s="111"/>
      <c r="EE78" s="111"/>
      <c r="EF78" s="111"/>
      <c r="EG78" s="111"/>
      <c r="EH78" s="111"/>
      <c r="EI78" s="111"/>
      <c r="EJ78" s="111"/>
      <c r="EK78" s="111"/>
      <c r="EL78" s="111"/>
      <c r="EM78" s="111"/>
    </row>
    <row r="79" spans="1:278" s="116" customFormat="1" ht="30" customHeight="1">
      <c r="A79" s="66"/>
      <c r="B79" s="117"/>
      <c r="C79" s="117"/>
      <c r="D79" s="117"/>
      <c r="E79" s="82"/>
      <c r="F79" s="61">
        <v>2</v>
      </c>
      <c r="G79" s="89">
        <f ca="1">INDIRECT(H79,TRUE)</f>
        <v>0</v>
      </c>
      <c r="H79" s="112" t="str">
        <f t="shared" si="3"/>
        <v>$Y$78</v>
      </c>
      <c r="I79" s="112">
        <f>$I78+$G$75</f>
        <v>25</v>
      </c>
      <c r="J79" s="111"/>
      <c r="K79" s="111"/>
      <c r="L79" s="111"/>
      <c r="M79" s="111"/>
      <c r="N79" s="111"/>
      <c r="O79" s="111"/>
      <c r="P79" s="111"/>
      <c r="Q79" s="111"/>
      <c r="R79" s="111"/>
      <c r="S79" s="111"/>
      <c r="T79" s="111"/>
      <c r="U79" s="111"/>
      <c r="V79" s="111"/>
      <c r="W79" s="111"/>
      <c r="X79" s="111"/>
      <c r="Y79" s="111"/>
      <c r="Z79" s="111"/>
      <c r="AA79" s="111"/>
      <c r="AB79" s="111"/>
      <c r="AC79" s="111"/>
      <c r="AD79" s="111"/>
      <c r="AE79" s="111"/>
      <c r="AF79" s="111"/>
      <c r="AG79" s="111"/>
      <c r="AH79" s="111"/>
      <c r="AI79" s="111"/>
      <c r="AJ79" s="111"/>
      <c r="AK79" s="111"/>
      <c r="AL79" s="111"/>
      <c r="AM79" s="111"/>
      <c r="AN79" s="111"/>
      <c r="AO79" s="111"/>
      <c r="AP79" s="111"/>
      <c r="AQ79" s="111"/>
      <c r="AR79" s="111"/>
      <c r="AS79" s="111"/>
      <c r="AT79" s="111"/>
      <c r="AU79" s="111"/>
      <c r="AV79" s="111"/>
      <c r="AW79" s="111"/>
      <c r="AX79" s="111"/>
      <c r="AY79" s="111"/>
      <c r="AZ79" s="111"/>
      <c r="BA79" s="111"/>
      <c r="BB79" s="111"/>
      <c r="BC79" s="111"/>
      <c r="BD79" s="111"/>
      <c r="BE79" s="111"/>
      <c r="BF79" s="111"/>
      <c r="BG79" s="111"/>
      <c r="BH79" s="111"/>
      <c r="BI79" s="111"/>
      <c r="BJ79" s="111"/>
      <c r="BK79" s="111"/>
      <c r="BL79" s="111"/>
      <c r="BM79" s="111"/>
      <c r="BN79" s="111"/>
      <c r="BO79" s="111"/>
      <c r="BP79" s="111"/>
      <c r="BQ79" s="111"/>
      <c r="BR79" s="111" t="e">
        <f>COLUMN(#REF!)</f>
        <v>#REF!</v>
      </c>
      <c r="BS79" s="111"/>
      <c r="BT79" s="111"/>
      <c r="BU79" s="111"/>
      <c r="BV79" s="111"/>
      <c r="BW79" s="111"/>
      <c r="BX79" s="111"/>
      <c r="BY79" s="111"/>
      <c r="BZ79" s="111"/>
      <c r="CA79" s="111"/>
      <c r="CB79" s="111"/>
      <c r="CC79" s="111"/>
      <c r="CD79" s="111"/>
      <c r="CE79" s="111"/>
      <c r="CF79" s="111"/>
      <c r="CG79" s="111"/>
      <c r="CH79" s="111"/>
      <c r="CI79" s="111"/>
      <c r="CJ79" s="111"/>
      <c r="CK79" s="111"/>
      <c r="CL79" s="111"/>
      <c r="CM79" s="111"/>
      <c r="CN79" s="111"/>
      <c r="CO79" s="111"/>
      <c r="CP79" s="111"/>
      <c r="CQ79" s="111"/>
      <c r="CR79" s="111"/>
      <c r="CS79" s="111"/>
      <c r="CT79" s="111"/>
      <c r="CU79" s="111"/>
      <c r="CV79" s="111"/>
      <c r="CW79" s="111"/>
      <c r="CX79" s="111"/>
      <c r="CY79" s="111"/>
      <c r="CZ79" s="111"/>
      <c r="DA79" s="111"/>
      <c r="DB79" s="111"/>
      <c r="DC79" s="111"/>
      <c r="DD79" s="111"/>
      <c r="DE79" s="111"/>
      <c r="DF79" s="111"/>
      <c r="DG79" s="111"/>
      <c r="DH79" s="111"/>
      <c r="DI79" s="111"/>
      <c r="DJ79" s="111"/>
      <c r="DK79" s="111"/>
      <c r="DL79" s="111"/>
      <c r="DM79" s="111"/>
      <c r="DN79" s="111"/>
      <c r="DO79" s="111"/>
      <c r="DP79" s="111"/>
      <c r="DQ79" s="111"/>
      <c r="DR79" s="111"/>
      <c r="DS79" s="111"/>
      <c r="DT79" s="111"/>
      <c r="DU79" s="111"/>
      <c r="DV79" s="111"/>
      <c r="DW79" s="111"/>
      <c r="DX79" s="111"/>
      <c r="DY79" s="111"/>
      <c r="DZ79" s="111"/>
      <c r="EA79" s="111"/>
      <c r="EB79" s="111"/>
      <c r="EC79" s="111"/>
      <c r="ED79" s="111"/>
      <c r="EE79" s="111"/>
      <c r="EF79" s="111"/>
      <c r="EG79" s="111"/>
      <c r="EH79" s="111"/>
      <c r="EI79" s="111"/>
      <c r="EJ79" s="111"/>
      <c r="EK79" s="111"/>
      <c r="EL79" s="111"/>
      <c r="EM79" s="111"/>
    </row>
    <row r="80" spans="1:278" s="116" customFormat="1" ht="30" customHeight="1">
      <c r="A80" s="66"/>
      <c r="B80" s="117"/>
      <c r="C80" s="117"/>
      <c r="D80" s="117"/>
      <c r="E80" s="82"/>
      <c r="F80" s="61">
        <v>3</v>
      </c>
      <c r="G80" s="89">
        <f t="shared" ref="G80:G91" ca="1" si="4">INDIRECT(H80,TRUE)</f>
        <v>0</v>
      </c>
      <c r="H80" s="112" t="str">
        <f t="shared" si="3"/>
        <v>$AH$78</v>
      </c>
      <c r="I80" s="112">
        <f t="shared" ref="I80:I107" si="5">$I79+$G$75</f>
        <v>34</v>
      </c>
      <c r="J80" s="111"/>
      <c r="K80" s="111"/>
      <c r="L80" s="111"/>
      <c r="M80" s="111"/>
      <c r="N80" s="111"/>
      <c r="O80" s="111"/>
      <c r="P80" s="111"/>
      <c r="Q80" s="111"/>
      <c r="R80" s="111"/>
      <c r="S80" s="111"/>
      <c r="T80" s="111"/>
      <c r="U80" s="111"/>
      <c r="V80" s="111"/>
      <c r="W80" s="111"/>
      <c r="X80" s="111"/>
      <c r="Y80" s="111"/>
      <c r="Z80" s="111"/>
      <c r="AA80" s="111"/>
      <c r="AB80" s="111"/>
      <c r="AC80" s="111"/>
      <c r="AD80" s="111"/>
      <c r="AE80" s="111"/>
      <c r="AF80" s="111"/>
      <c r="AG80" s="111"/>
      <c r="AH80" s="111"/>
      <c r="AI80" s="111"/>
      <c r="AJ80" s="111"/>
      <c r="AK80" s="111"/>
      <c r="AL80" s="111"/>
      <c r="AM80" s="111"/>
      <c r="AN80" s="111"/>
      <c r="AO80" s="111"/>
      <c r="AP80" s="111"/>
      <c r="AQ80" s="111"/>
      <c r="AR80" s="111"/>
      <c r="AS80" s="111"/>
      <c r="AT80" s="111"/>
      <c r="AU80" s="111"/>
      <c r="AV80" s="111"/>
      <c r="AW80" s="111"/>
      <c r="AX80" s="111"/>
      <c r="AY80" s="111"/>
      <c r="AZ80" s="111"/>
      <c r="BA80" s="111"/>
      <c r="BB80" s="111"/>
      <c r="BC80" s="111"/>
      <c r="BD80" s="111"/>
      <c r="BE80" s="111"/>
      <c r="BF80" s="111"/>
      <c r="BG80" s="111"/>
      <c r="BH80" s="111"/>
      <c r="BI80" s="111"/>
      <c r="BJ80" s="111"/>
      <c r="BK80" s="111"/>
      <c r="BL80" s="111"/>
      <c r="BM80" s="111"/>
      <c r="BN80" s="111"/>
      <c r="BO80" s="111"/>
      <c r="BP80" s="111"/>
      <c r="BQ80" s="111"/>
      <c r="BR80" s="111"/>
      <c r="BS80" s="111"/>
      <c r="BT80" s="111"/>
      <c r="BU80" s="111"/>
      <c r="BV80" s="111"/>
      <c r="BW80" s="111"/>
      <c r="BX80" s="111"/>
      <c r="BY80" s="111"/>
      <c r="BZ80" s="111"/>
      <c r="CA80" s="111"/>
      <c r="CB80" s="111"/>
      <c r="CC80" s="111"/>
      <c r="CD80" s="111"/>
      <c r="CE80" s="111"/>
      <c r="CF80" s="111"/>
      <c r="CG80" s="111"/>
      <c r="CH80" s="111"/>
      <c r="CI80" s="111"/>
      <c r="CJ80" s="111"/>
      <c r="CK80" s="111"/>
      <c r="CL80" s="111"/>
      <c r="CM80" s="111"/>
      <c r="CN80" s="111"/>
      <c r="CO80" s="111"/>
      <c r="CP80" s="111"/>
      <c r="CQ80" s="111"/>
      <c r="CR80" s="111"/>
      <c r="CS80" s="111"/>
      <c r="CT80" s="111"/>
      <c r="CU80" s="111"/>
      <c r="CV80" s="111"/>
      <c r="CW80" s="111"/>
      <c r="CX80" s="111"/>
      <c r="CY80" s="111"/>
      <c r="CZ80" s="111"/>
      <c r="DA80" s="111"/>
      <c r="DB80" s="111"/>
      <c r="DC80" s="111"/>
      <c r="DD80" s="111"/>
      <c r="DE80" s="111"/>
      <c r="DF80" s="111"/>
      <c r="DG80" s="111"/>
      <c r="DH80" s="111"/>
      <c r="DI80" s="111"/>
      <c r="DJ80" s="111"/>
      <c r="DK80" s="111"/>
      <c r="DL80" s="111"/>
      <c r="DM80" s="111"/>
      <c r="DN80" s="111"/>
      <c r="DO80" s="111"/>
      <c r="DP80" s="111"/>
      <c r="DQ80" s="111"/>
      <c r="DR80" s="111"/>
      <c r="DS80" s="111"/>
      <c r="DT80" s="111"/>
      <c r="DU80" s="111"/>
      <c r="DV80" s="111"/>
      <c r="DW80" s="111"/>
      <c r="DX80" s="111"/>
      <c r="DY80" s="111"/>
      <c r="DZ80" s="111"/>
      <c r="EA80" s="111"/>
      <c r="EB80" s="111"/>
      <c r="EC80" s="111"/>
      <c r="ED80" s="111"/>
      <c r="EE80" s="111"/>
      <c r="EF80" s="111"/>
      <c r="EG80" s="111"/>
      <c r="EH80" s="111"/>
      <c r="EI80" s="111"/>
      <c r="EJ80" s="111"/>
      <c r="EK80" s="111"/>
      <c r="EL80" s="111"/>
      <c r="EM80" s="111"/>
    </row>
    <row r="81" spans="1:143" s="116" customFormat="1" ht="30" customHeight="1">
      <c r="A81" s="66"/>
      <c r="B81" s="117"/>
      <c r="C81" s="117"/>
      <c r="D81" s="117"/>
      <c r="E81" s="82"/>
      <c r="F81" s="61">
        <v>4</v>
      </c>
      <c r="G81" s="89">
        <f t="shared" ca="1" si="4"/>
        <v>0</v>
      </c>
      <c r="H81" s="112" t="str">
        <f t="shared" si="3"/>
        <v>$AQ$78</v>
      </c>
      <c r="I81" s="112">
        <f t="shared" si="5"/>
        <v>43</v>
      </c>
      <c r="J81" s="111"/>
      <c r="K81" s="111"/>
      <c r="L81" s="111"/>
      <c r="M81" s="111"/>
      <c r="N81" s="111"/>
      <c r="O81" s="111"/>
      <c r="P81" s="111"/>
      <c r="Q81" s="111"/>
      <c r="R81" s="111"/>
      <c r="S81" s="111"/>
      <c r="T81" s="111"/>
      <c r="U81" s="111"/>
      <c r="V81" s="111"/>
      <c r="W81" s="111"/>
      <c r="X81" s="111"/>
      <c r="Y81" s="111"/>
      <c r="Z81" s="111"/>
      <c r="AA81" s="111"/>
      <c r="AB81" s="111"/>
      <c r="AC81" s="111"/>
      <c r="AD81" s="111"/>
      <c r="AE81" s="111"/>
      <c r="AF81" s="111"/>
      <c r="AG81" s="111"/>
      <c r="AH81" s="111"/>
      <c r="AI81" s="111"/>
      <c r="AJ81" s="111"/>
      <c r="AK81" s="111"/>
      <c r="AL81" s="111"/>
      <c r="AM81" s="111"/>
      <c r="AN81" s="111"/>
      <c r="AO81" s="111"/>
      <c r="AP81" s="111"/>
      <c r="AQ81" s="111"/>
      <c r="AR81" s="111"/>
      <c r="AS81" s="111"/>
      <c r="AT81" s="111"/>
      <c r="AU81" s="111"/>
      <c r="AV81" s="111"/>
      <c r="AW81" s="111"/>
      <c r="AX81" s="111"/>
      <c r="AY81" s="111"/>
      <c r="AZ81" s="111"/>
      <c r="BA81" s="111"/>
      <c r="BB81" s="111"/>
      <c r="BC81" s="111"/>
      <c r="BD81" s="111"/>
      <c r="BE81" s="111"/>
      <c r="BF81" s="111"/>
      <c r="BG81" s="111"/>
      <c r="BH81" s="111"/>
      <c r="BI81" s="111"/>
      <c r="BJ81" s="111"/>
      <c r="BK81" s="111"/>
      <c r="BL81" s="111"/>
      <c r="BM81" s="111"/>
      <c r="BN81" s="111"/>
      <c r="BO81" s="111"/>
      <c r="BP81" s="111"/>
      <c r="BQ81" s="111"/>
      <c r="BR81" s="111"/>
      <c r="BS81" s="111"/>
      <c r="BT81" s="111"/>
      <c r="BU81" s="111"/>
      <c r="BV81" s="111"/>
      <c r="BW81" s="111"/>
      <c r="BX81" s="111"/>
      <c r="BY81" s="111"/>
      <c r="BZ81" s="111"/>
      <c r="CA81" s="111"/>
      <c r="CB81" s="111"/>
      <c r="CC81" s="111"/>
      <c r="CD81" s="111"/>
      <c r="CE81" s="111"/>
      <c r="CF81" s="111"/>
      <c r="CG81" s="111"/>
      <c r="CH81" s="111"/>
      <c r="CI81" s="111"/>
      <c r="CJ81" s="111"/>
      <c r="CK81" s="111"/>
      <c r="CL81" s="111"/>
      <c r="CM81" s="111"/>
      <c r="CN81" s="111"/>
      <c r="CO81" s="111"/>
      <c r="CP81" s="111"/>
      <c r="CQ81" s="111"/>
      <c r="CR81" s="111"/>
      <c r="CS81" s="111"/>
      <c r="CT81" s="111"/>
      <c r="CU81" s="111"/>
      <c r="CV81" s="111"/>
      <c r="CW81" s="111"/>
      <c r="CX81" s="111"/>
      <c r="CY81" s="111"/>
      <c r="CZ81" s="111"/>
      <c r="DA81" s="111"/>
      <c r="DB81" s="111"/>
      <c r="DC81" s="111"/>
      <c r="DD81" s="111"/>
      <c r="DE81" s="111"/>
      <c r="DF81" s="111"/>
      <c r="DG81" s="111"/>
      <c r="DH81" s="111"/>
      <c r="DI81" s="111"/>
      <c r="DJ81" s="111"/>
      <c r="DK81" s="111"/>
      <c r="DL81" s="111"/>
      <c r="DM81" s="111"/>
      <c r="DN81" s="111"/>
      <c r="DO81" s="111"/>
      <c r="DP81" s="111"/>
      <c r="DQ81" s="111"/>
      <c r="DR81" s="111"/>
      <c r="DS81" s="111"/>
      <c r="DT81" s="111"/>
      <c r="DU81" s="111"/>
      <c r="DV81" s="111"/>
      <c r="DW81" s="111"/>
      <c r="DX81" s="111"/>
      <c r="DY81" s="111"/>
      <c r="DZ81" s="111"/>
      <c r="EA81" s="111"/>
      <c r="EB81" s="111"/>
      <c r="EC81" s="111"/>
      <c r="ED81" s="111"/>
      <c r="EE81" s="111"/>
      <c r="EF81" s="111"/>
      <c r="EG81" s="111"/>
      <c r="EH81" s="111"/>
      <c r="EI81" s="111"/>
      <c r="EJ81" s="111"/>
      <c r="EK81" s="111"/>
      <c r="EL81" s="111"/>
      <c r="EM81" s="111"/>
    </row>
    <row r="82" spans="1:143" s="116" customFormat="1" ht="30" customHeight="1">
      <c r="A82" s="66"/>
      <c r="B82" s="117"/>
      <c r="C82" s="117"/>
      <c r="D82" s="117"/>
      <c r="E82" s="82"/>
      <c r="F82" s="61">
        <v>5</v>
      </c>
      <c r="G82" s="89">
        <f t="shared" ca="1" si="4"/>
        <v>0</v>
      </c>
      <c r="H82" s="112" t="str">
        <f t="shared" si="3"/>
        <v>$AZ$78</v>
      </c>
      <c r="I82" s="112">
        <f t="shared" si="5"/>
        <v>52</v>
      </c>
      <c r="J82" s="111"/>
      <c r="K82" s="111"/>
      <c r="L82" s="111"/>
      <c r="M82" s="111"/>
      <c r="N82" s="111"/>
      <c r="O82" s="111"/>
      <c r="P82" s="111"/>
      <c r="Q82" s="111"/>
      <c r="R82" s="111"/>
      <c r="S82" s="111"/>
      <c r="T82" s="111"/>
      <c r="U82" s="111"/>
      <c r="V82" s="111"/>
      <c r="W82" s="111"/>
      <c r="X82" s="111"/>
      <c r="Y82" s="111"/>
      <c r="Z82" s="111"/>
      <c r="AA82" s="111"/>
      <c r="AB82" s="111"/>
      <c r="AC82" s="111"/>
      <c r="AD82" s="111"/>
      <c r="AE82" s="111"/>
      <c r="AF82" s="111"/>
      <c r="AG82" s="111"/>
      <c r="AH82" s="111"/>
      <c r="AI82" s="111"/>
      <c r="AJ82" s="111"/>
      <c r="AK82" s="111"/>
      <c r="AL82" s="111"/>
      <c r="AM82" s="111"/>
      <c r="AN82" s="111"/>
      <c r="AO82" s="111"/>
      <c r="AP82" s="111"/>
      <c r="AQ82" s="111"/>
      <c r="AR82" s="111"/>
      <c r="AS82" s="111"/>
      <c r="AT82" s="111"/>
      <c r="AU82" s="111"/>
      <c r="AV82" s="111"/>
      <c r="AW82" s="111"/>
      <c r="AX82" s="111"/>
      <c r="AY82" s="111"/>
      <c r="AZ82" s="111"/>
      <c r="BA82" s="111"/>
      <c r="BB82" s="111"/>
      <c r="BC82" s="111"/>
      <c r="BD82" s="111"/>
      <c r="BE82" s="111"/>
      <c r="BF82" s="111"/>
      <c r="BG82" s="111"/>
      <c r="BH82" s="111"/>
      <c r="BI82" s="111"/>
      <c r="BJ82" s="111"/>
      <c r="BK82" s="111"/>
      <c r="BL82" s="111"/>
      <c r="BM82" s="111"/>
      <c r="BN82" s="111"/>
      <c r="BO82" s="111"/>
      <c r="BP82" s="111"/>
      <c r="BQ82" s="111"/>
      <c r="BR82" s="111"/>
      <c r="BS82" s="111"/>
      <c r="BT82" s="111"/>
      <c r="BU82" s="111"/>
      <c r="BV82" s="111"/>
      <c r="BW82" s="111"/>
      <c r="BX82" s="111"/>
      <c r="BY82" s="111"/>
      <c r="BZ82" s="111"/>
      <c r="CA82" s="111"/>
      <c r="CB82" s="111"/>
      <c r="CC82" s="111"/>
      <c r="CD82" s="111"/>
      <c r="CE82" s="111"/>
      <c r="CF82" s="111"/>
      <c r="CG82" s="111"/>
      <c r="CH82" s="111"/>
      <c r="CI82" s="111"/>
      <c r="CJ82" s="111"/>
      <c r="CK82" s="111"/>
      <c r="CL82" s="111"/>
      <c r="CM82" s="111"/>
      <c r="CN82" s="111"/>
      <c r="CO82" s="111"/>
      <c r="CP82" s="111"/>
      <c r="CQ82" s="111"/>
      <c r="CR82" s="111"/>
      <c r="CS82" s="111"/>
      <c r="CT82" s="111"/>
      <c r="CU82" s="111"/>
      <c r="CV82" s="111"/>
      <c r="CW82" s="111"/>
      <c r="CX82" s="111"/>
      <c r="CY82" s="111"/>
      <c r="CZ82" s="111"/>
      <c r="DA82" s="111"/>
      <c r="DB82" s="111"/>
      <c r="DC82" s="111"/>
      <c r="DD82" s="111"/>
      <c r="DE82" s="111"/>
      <c r="DF82" s="111"/>
      <c r="DG82" s="111"/>
      <c r="DH82" s="111"/>
      <c r="DI82" s="111"/>
      <c r="DJ82" s="111"/>
      <c r="DK82" s="111"/>
      <c r="DL82" s="111"/>
      <c r="DM82" s="111"/>
      <c r="DN82" s="111"/>
      <c r="DO82" s="111"/>
      <c r="DP82" s="111"/>
      <c r="DQ82" s="111"/>
      <c r="DR82" s="111"/>
      <c r="DS82" s="111"/>
      <c r="DT82" s="111"/>
      <c r="DU82" s="111"/>
      <c r="DV82" s="111"/>
      <c r="DW82" s="111"/>
      <c r="DX82" s="111"/>
      <c r="DY82" s="111"/>
      <c r="DZ82" s="111"/>
      <c r="EA82" s="111"/>
      <c r="EB82" s="111"/>
      <c r="EC82" s="111"/>
      <c r="ED82" s="111"/>
      <c r="EE82" s="111"/>
      <c r="EF82" s="111"/>
      <c r="EG82" s="111"/>
      <c r="EH82" s="111"/>
      <c r="EI82" s="111"/>
      <c r="EJ82" s="111"/>
      <c r="EK82" s="111"/>
      <c r="EL82" s="111"/>
      <c r="EM82" s="111"/>
    </row>
    <row r="83" spans="1:143" s="116" customFormat="1" ht="30" customHeight="1">
      <c r="A83" s="66"/>
      <c r="B83" s="117"/>
      <c r="C83" s="117"/>
      <c r="D83" s="117"/>
      <c r="E83" s="82"/>
      <c r="F83" s="61">
        <v>6</v>
      </c>
      <c r="G83" s="89">
        <f t="shared" ca="1" si="4"/>
        <v>0</v>
      </c>
      <c r="H83" s="112" t="str">
        <f t="shared" si="3"/>
        <v>$BI$78</v>
      </c>
      <c r="I83" s="112">
        <f t="shared" si="5"/>
        <v>61</v>
      </c>
      <c r="J83" s="111"/>
      <c r="K83" s="111"/>
      <c r="L83" s="111"/>
      <c r="M83" s="111"/>
      <c r="N83" s="111"/>
      <c r="O83" s="111"/>
      <c r="P83" s="111"/>
      <c r="Q83" s="111"/>
      <c r="R83" s="111"/>
      <c r="S83" s="111"/>
      <c r="T83" s="111"/>
      <c r="U83" s="111"/>
      <c r="V83" s="111"/>
      <c r="W83" s="111"/>
      <c r="X83" s="111"/>
      <c r="Y83" s="111"/>
      <c r="Z83" s="111"/>
      <c r="AA83" s="111"/>
      <c r="AB83" s="111"/>
      <c r="AC83" s="111"/>
      <c r="AD83" s="111"/>
      <c r="AE83" s="111"/>
      <c r="AF83" s="111"/>
      <c r="AG83" s="111"/>
      <c r="AH83" s="111"/>
      <c r="AI83" s="111"/>
      <c r="AJ83" s="111"/>
      <c r="AK83" s="111"/>
      <c r="AL83" s="111"/>
      <c r="AM83" s="111"/>
      <c r="AN83" s="111"/>
      <c r="AO83" s="111"/>
      <c r="AP83" s="111"/>
      <c r="AQ83" s="111"/>
      <c r="AR83" s="111"/>
      <c r="AS83" s="111"/>
      <c r="AT83" s="111"/>
      <c r="AU83" s="111"/>
      <c r="AV83" s="111"/>
      <c r="AW83" s="111"/>
      <c r="AX83" s="111"/>
      <c r="AY83" s="111"/>
      <c r="AZ83" s="111"/>
      <c r="BA83" s="111"/>
      <c r="BB83" s="111"/>
      <c r="BC83" s="111"/>
      <c r="BD83" s="111"/>
      <c r="BE83" s="111"/>
      <c r="BF83" s="111"/>
      <c r="BG83" s="111"/>
      <c r="BH83" s="111"/>
      <c r="BI83" s="111"/>
      <c r="BJ83" s="111"/>
      <c r="BK83" s="111"/>
      <c r="BL83" s="111"/>
      <c r="BM83" s="111"/>
      <c r="BN83" s="111"/>
      <c r="BO83" s="111"/>
      <c r="BP83" s="111"/>
      <c r="BQ83" s="111"/>
      <c r="BR83" s="111"/>
      <c r="BS83" s="111"/>
      <c r="BT83" s="111"/>
      <c r="BU83" s="111"/>
      <c r="BV83" s="111"/>
      <c r="BW83" s="111"/>
      <c r="BX83" s="111"/>
      <c r="BY83" s="111"/>
      <c r="BZ83" s="111"/>
      <c r="CA83" s="111"/>
      <c r="CB83" s="111"/>
      <c r="CC83" s="111"/>
      <c r="CD83" s="111"/>
      <c r="CE83" s="111"/>
      <c r="CF83" s="111"/>
      <c r="CG83" s="111"/>
      <c r="CH83" s="111"/>
      <c r="CI83" s="111"/>
      <c r="CJ83" s="111"/>
      <c r="CK83" s="111"/>
      <c r="CL83" s="111"/>
      <c r="CM83" s="111"/>
      <c r="CN83" s="111"/>
      <c r="CO83" s="111"/>
      <c r="CP83" s="111"/>
      <c r="CQ83" s="111"/>
      <c r="CR83" s="111"/>
      <c r="CS83" s="111"/>
      <c r="CT83" s="111"/>
      <c r="CU83" s="111"/>
      <c r="CV83" s="111"/>
      <c r="CW83" s="111"/>
      <c r="CX83" s="111"/>
      <c r="CY83" s="111"/>
      <c r="CZ83" s="111"/>
      <c r="DA83" s="111"/>
      <c r="DB83" s="111"/>
      <c r="DC83" s="111"/>
      <c r="DD83" s="111"/>
      <c r="DE83" s="111"/>
      <c r="DF83" s="111"/>
      <c r="DG83" s="111"/>
      <c r="DH83" s="111"/>
      <c r="DI83" s="111"/>
      <c r="DJ83" s="111"/>
      <c r="DK83" s="111"/>
      <c r="DL83" s="111"/>
      <c r="DM83" s="111"/>
      <c r="DN83" s="111"/>
      <c r="DO83" s="111"/>
      <c r="DP83" s="111"/>
      <c r="DQ83" s="111"/>
      <c r="DR83" s="111"/>
      <c r="DS83" s="111"/>
      <c r="DT83" s="111"/>
      <c r="DU83" s="111"/>
      <c r="DV83" s="111"/>
      <c r="DW83" s="111"/>
      <c r="DX83" s="111"/>
      <c r="DY83" s="111"/>
      <c r="DZ83" s="111"/>
      <c r="EA83" s="111"/>
      <c r="EB83" s="111"/>
      <c r="EC83" s="111"/>
      <c r="ED83" s="111"/>
      <c r="EE83" s="111"/>
      <c r="EF83" s="111"/>
      <c r="EG83" s="111"/>
      <c r="EH83" s="111"/>
      <c r="EI83" s="111"/>
      <c r="EJ83" s="111"/>
      <c r="EK83" s="111"/>
      <c r="EL83" s="111"/>
      <c r="EM83" s="111"/>
    </row>
    <row r="84" spans="1:143" s="116" customFormat="1" ht="30" customHeight="1">
      <c r="A84" s="66"/>
      <c r="B84" s="117"/>
      <c r="C84" s="117"/>
      <c r="D84" s="117"/>
      <c r="E84" s="82"/>
      <c r="F84" s="61">
        <v>7</v>
      </c>
      <c r="G84" s="89">
        <f t="shared" ca="1" si="4"/>
        <v>0</v>
      </c>
      <c r="H84" s="112" t="str">
        <f t="shared" si="3"/>
        <v>$BR$78</v>
      </c>
      <c r="I84" s="112">
        <f t="shared" si="5"/>
        <v>70</v>
      </c>
      <c r="J84" s="111"/>
      <c r="K84" s="111"/>
      <c r="L84" s="111"/>
      <c r="M84" s="111"/>
      <c r="N84" s="111"/>
      <c r="O84" s="111"/>
      <c r="P84" s="111"/>
      <c r="Q84" s="111"/>
      <c r="R84" s="111"/>
      <c r="S84" s="111"/>
      <c r="T84" s="111"/>
      <c r="U84" s="111"/>
      <c r="V84" s="111"/>
      <c r="W84" s="111"/>
      <c r="X84" s="111"/>
      <c r="Y84" s="111"/>
      <c r="Z84" s="111"/>
      <c r="AA84" s="111"/>
      <c r="AB84" s="111"/>
      <c r="AC84" s="111"/>
      <c r="AD84" s="111"/>
      <c r="AE84" s="111"/>
      <c r="AF84" s="111"/>
      <c r="AG84" s="111"/>
      <c r="AH84" s="111"/>
      <c r="AI84" s="111"/>
      <c r="AJ84" s="111"/>
      <c r="AK84" s="111"/>
      <c r="AL84" s="111"/>
      <c r="AM84" s="111"/>
      <c r="AN84" s="111"/>
      <c r="AO84" s="111"/>
      <c r="AP84" s="111"/>
      <c r="AQ84" s="111"/>
      <c r="AR84" s="111"/>
      <c r="AS84" s="111"/>
      <c r="AT84" s="111"/>
      <c r="AU84" s="111"/>
      <c r="AV84" s="111"/>
      <c r="AW84" s="111"/>
      <c r="AX84" s="111"/>
      <c r="AY84" s="111"/>
      <c r="AZ84" s="111"/>
      <c r="BA84" s="111"/>
      <c r="BB84" s="111"/>
      <c r="BC84" s="111"/>
      <c r="BD84" s="111"/>
      <c r="BE84" s="111"/>
      <c r="BF84" s="111"/>
      <c r="BG84" s="111"/>
      <c r="BH84" s="111"/>
      <c r="BI84" s="111"/>
      <c r="BJ84" s="111"/>
      <c r="BK84" s="111"/>
      <c r="BL84" s="111"/>
      <c r="BM84" s="111"/>
      <c r="BN84" s="111"/>
      <c r="BO84" s="111"/>
      <c r="BP84" s="111"/>
      <c r="BQ84" s="111"/>
      <c r="BR84" s="111"/>
      <c r="BS84" s="111"/>
      <c r="BT84" s="111"/>
      <c r="BU84" s="111"/>
      <c r="BV84" s="111"/>
      <c r="BW84" s="111"/>
      <c r="BX84" s="111"/>
      <c r="BY84" s="111"/>
      <c r="BZ84" s="111"/>
      <c r="CA84" s="111"/>
      <c r="CB84" s="111"/>
      <c r="CC84" s="111"/>
      <c r="CD84" s="111"/>
      <c r="CE84" s="111"/>
      <c r="CF84" s="111"/>
      <c r="CG84" s="111"/>
      <c r="CH84" s="111"/>
      <c r="CI84" s="111"/>
      <c r="CJ84" s="111"/>
      <c r="CK84" s="111"/>
      <c r="CL84" s="111"/>
      <c r="CM84" s="111"/>
      <c r="CN84" s="111"/>
      <c r="CO84" s="111"/>
      <c r="CP84" s="111"/>
      <c r="CQ84" s="111"/>
      <c r="CR84" s="111"/>
      <c r="CS84" s="111"/>
      <c r="CT84" s="111"/>
      <c r="CU84" s="111"/>
      <c r="CV84" s="111"/>
      <c r="CW84" s="111"/>
      <c r="CX84" s="111"/>
      <c r="CY84" s="111"/>
      <c r="CZ84" s="111"/>
      <c r="DA84" s="111"/>
      <c r="DB84" s="111"/>
      <c r="DC84" s="111"/>
      <c r="DD84" s="111"/>
      <c r="DE84" s="111"/>
      <c r="DF84" s="111"/>
      <c r="DG84" s="111"/>
      <c r="DH84" s="111"/>
      <c r="DI84" s="111"/>
      <c r="DJ84" s="111"/>
      <c r="DK84" s="111"/>
      <c r="DL84" s="111"/>
      <c r="DM84" s="111"/>
      <c r="DN84" s="111"/>
      <c r="DO84" s="111"/>
      <c r="DP84" s="111"/>
      <c r="DQ84" s="111"/>
      <c r="DR84" s="111"/>
      <c r="DS84" s="111"/>
      <c r="DT84" s="111"/>
      <c r="DU84" s="111"/>
      <c r="DV84" s="111"/>
      <c r="DW84" s="111"/>
      <c r="DX84" s="111"/>
      <c r="DY84" s="111"/>
      <c r="DZ84" s="111"/>
      <c r="EA84" s="111"/>
      <c r="EB84" s="111"/>
      <c r="EC84" s="111"/>
      <c r="ED84" s="111"/>
      <c r="EE84" s="111"/>
      <c r="EF84" s="111"/>
      <c r="EG84" s="111"/>
      <c r="EH84" s="111"/>
      <c r="EI84" s="111"/>
      <c r="EJ84" s="111"/>
      <c r="EK84" s="111"/>
      <c r="EL84" s="111"/>
      <c r="EM84" s="111"/>
    </row>
    <row r="85" spans="1:143" s="116" customFormat="1" ht="30" customHeight="1">
      <c r="A85" s="66"/>
      <c r="B85" s="117"/>
      <c r="C85" s="117"/>
      <c r="D85" s="117"/>
      <c r="E85" s="82"/>
      <c r="F85" s="61">
        <v>8</v>
      </c>
      <c r="G85" s="89">
        <f t="shared" ca="1" si="4"/>
        <v>0</v>
      </c>
      <c r="H85" s="112" t="str">
        <f t="shared" si="3"/>
        <v>$CA$78</v>
      </c>
      <c r="I85" s="112">
        <f t="shared" si="5"/>
        <v>79</v>
      </c>
      <c r="J85" s="111"/>
      <c r="K85" s="111"/>
      <c r="L85" s="111"/>
      <c r="M85" s="111"/>
      <c r="N85" s="111"/>
      <c r="O85" s="111"/>
      <c r="P85" s="111"/>
      <c r="Q85" s="111"/>
      <c r="R85" s="111"/>
      <c r="S85" s="111"/>
      <c r="T85" s="111"/>
      <c r="U85" s="111"/>
      <c r="V85" s="111"/>
      <c r="W85" s="111"/>
      <c r="X85" s="111"/>
      <c r="Y85" s="111"/>
      <c r="Z85" s="111"/>
      <c r="AA85" s="111"/>
      <c r="AB85" s="111"/>
      <c r="AC85" s="111"/>
      <c r="AD85" s="111"/>
      <c r="AE85" s="111"/>
      <c r="AF85" s="111"/>
      <c r="AG85" s="111"/>
      <c r="AH85" s="111"/>
      <c r="AI85" s="111"/>
      <c r="AJ85" s="111"/>
      <c r="AK85" s="111"/>
      <c r="AL85" s="111"/>
      <c r="AM85" s="111"/>
      <c r="AN85" s="111"/>
      <c r="AO85" s="111"/>
      <c r="AP85" s="111"/>
      <c r="AQ85" s="111"/>
      <c r="AR85" s="111"/>
      <c r="AS85" s="111"/>
      <c r="AT85" s="111"/>
      <c r="AU85" s="111"/>
      <c r="AV85" s="111"/>
      <c r="AW85" s="111"/>
      <c r="AX85" s="111"/>
      <c r="AY85" s="111"/>
      <c r="AZ85" s="111"/>
      <c r="BA85" s="111"/>
      <c r="BB85" s="111"/>
      <c r="BC85" s="111"/>
      <c r="BD85" s="111"/>
      <c r="BE85" s="111"/>
      <c r="BF85" s="111"/>
      <c r="BG85" s="111"/>
      <c r="BH85" s="111"/>
      <c r="BI85" s="111"/>
      <c r="BJ85" s="111"/>
      <c r="BK85" s="111"/>
      <c r="BL85" s="111"/>
      <c r="BM85" s="111"/>
      <c r="BN85" s="111"/>
      <c r="BO85" s="111"/>
      <c r="BP85" s="111"/>
      <c r="BQ85" s="111"/>
      <c r="BR85" s="111"/>
      <c r="BS85" s="111"/>
      <c r="BT85" s="111"/>
      <c r="BU85" s="111"/>
      <c r="BV85" s="111"/>
      <c r="BW85" s="111"/>
      <c r="BX85" s="111"/>
      <c r="BY85" s="111"/>
      <c r="BZ85" s="111"/>
      <c r="CA85" s="111"/>
      <c r="CB85" s="111"/>
      <c r="CC85" s="111"/>
      <c r="CD85" s="111"/>
      <c r="CE85" s="111"/>
      <c r="CF85" s="111"/>
      <c r="CG85" s="111"/>
      <c r="CH85" s="111"/>
      <c r="CI85" s="111"/>
      <c r="CJ85" s="111"/>
      <c r="CK85" s="111"/>
      <c r="CL85" s="111"/>
      <c r="CM85" s="111"/>
      <c r="CN85" s="111"/>
      <c r="CO85" s="111"/>
      <c r="CP85" s="111"/>
      <c r="CQ85" s="111"/>
      <c r="CR85" s="111"/>
      <c r="CS85" s="111"/>
      <c r="CT85" s="111"/>
      <c r="CU85" s="111"/>
      <c r="CV85" s="111"/>
      <c r="CW85" s="111"/>
      <c r="CX85" s="111"/>
      <c r="CY85" s="111"/>
      <c r="CZ85" s="111"/>
      <c r="DA85" s="111"/>
      <c r="DB85" s="111"/>
      <c r="DC85" s="111"/>
      <c r="DD85" s="111"/>
      <c r="DE85" s="111"/>
      <c r="DF85" s="111"/>
      <c r="DG85" s="111"/>
      <c r="DH85" s="111"/>
      <c r="DI85" s="111"/>
      <c r="DJ85" s="111"/>
      <c r="DK85" s="111"/>
      <c r="DL85" s="111"/>
      <c r="DM85" s="111"/>
      <c r="DN85" s="111"/>
      <c r="DO85" s="111"/>
      <c r="DP85" s="111"/>
      <c r="DQ85" s="111"/>
      <c r="DR85" s="111"/>
      <c r="DS85" s="111"/>
      <c r="DT85" s="111"/>
      <c r="DU85" s="111"/>
      <c r="DV85" s="111"/>
      <c r="DW85" s="111"/>
      <c r="DX85" s="111"/>
      <c r="DY85" s="111"/>
      <c r="DZ85" s="111"/>
      <c r="EA85" s="111"/>
      <c r="EB85" s="111"/>
      <c r="EC85" s="111"/>
      <c r="ED85" s="111"/>
      <c r="EE85" s="111"/>
      <c r="EF85" s="111"/>
      <c r="EG85" s="111"/>
      <c r="EH85" s="111"/>
      <c r="EI85" s="111"/>
      <c r="EJ85" s="111"/>
      <c r="EK85" s="111"/>
      <c r="EL85" s="111"/>
      <c r="EM85" s="111"/>
    </row>
    <row r="86" spans="1:143" s="116" customFormat="1" ht="30" customHeight="1">
      <c r="A86" s="66"/>
      <c r="B86" s="117"/>
      <c r="C86" s="117"/>
      <c r="D86" s="117"/>
      <c r="E86" s="82"/>
      <c r="F86" s="61">
        <v>9</v>
      </c>
      <c r="G86" s="89">
        <f t="shared" ca="1" si="4"/>
        <v>0</v>
      </c>
      <c r="H86" s="112" t="str">
        <f t="shared" si="3"/>
        <v>$CJ$78</v>
      </c>
      <c r="I86" s="112">
        <f t="shared" si="5"/>
        <v>88</v>
      </c>
      <c r="J86" s="111"/>
      <c r="K86" s="111"/>
      <c r="L86" s="111"/>
      <c r="M86" s="111"/>
      <c r="N86" s="111"/>
      <c r="O86" s="111"/>
      <c r="P86" s="111"/>
      <c r="Q86" s="111"/>
      <c r="R86" s="111"/>
      <c r="S86" s="111"/>
      <c r="T86" s="111"/>
      <c r="U86" s="111"/>
      <c r="V86" s="111"/>
      <c r="W86" s="111"/>
      <c r="X86" s="111"/>
      <c r="Y86" s="111"/>
      <c r="Z86" s="111"/>
      <c r="AA86" s="111"/>
      <c r="AB86" s="111"/>
      <c r="AC86" s="111"/>
      <c r="AD86" s="111"/>
      <c r="AE86" s="111"/>
      <c r="AF86" s="111"/>
      <c r="AG86" s="111"/>
      <c r="AH86" s="111"/>
      <c r="AI86" s="111"/>
      <c r="AJ86" s="111"/>
      <c r="AK86" s="111"/>
      <c r="AL86" s="111"/>
      <c r="AM86" s="111"/>
      <c r="AN86" s="111"/>
      <c r="AO86" s="111"/>
      <c r="AP86" s="111"/>
      <c r="AQ86" s="111"/>
      <c r="AR86" s="111"/>
      <c r="AS86" s="111"/>
      <c r="AT86" s="111"/>
      <c r="AU86" s="111"/>
      <c r="AV86" s="111"/>
      <c r="AW86" s="111"/>
      <c r="AX86" s="111"/>
      <c r="AY86" s="111"/>
      <c r="AZ86" s="111"/>
      <c r="BA86" s="111"/>
      <c r="BB86" s="111"/>
      <c r="BC86" s="111"/>
      <c r="BD86" s="111"/>
      <c r="BE86" s="111"/>
      <c r="BF86" s="111"/>
      <c r="BG86" s="111"/>
      <c r="BH86" s="111"/>
      <c r="BI86" s="111"/>
      <c r="BJ86" s="111"/>
      <c r="BK86" s="111"/>
      <c r="BL86" s="111"/>
      <c r="BM86" s="111"/>
      <c r="BN86" s="111"/>
      <c r="BO86" s="111"/>
      <c r="BP86" s="111"/>
      <c r="BQ86" s="111"/>
      <c r="BR86" s="111"/>
      <c r="BS86" s="111"/>
      <c r="BT86" s="111"/>
      <c r="BU86" s="111"/>
      <c r="BV86" s="111"/>
      <c r="BW86" s="111"/>
      <c r="BX86" s="111"/>
      <c r="BY86" s="111"/>
      <c r="BZ86" s="111"/>
      <c r="CA86" s="111"/>
      <c r="CB86" s="111"/>
      <c r="CC86" s="111"/>
      <c r="CD86" s="111"/>
      <c r="CE86" s="111"/>
      <c r="CF86" s="111"/>
      <c r="CG86" s="111"/>
      <c r="CH86" s="111"/>
      <c r="CI86" s="111"/>
      <c r="CJ86" s="111"/>
      <c r="CK86" s="111"/>
      <c r="CL86" s="111"/>
      <c r="CM86" s="111"/>
      <c r="CN86" s="111"/>
      <c r="CO86" s="111"/>
      <c r="CP86" s="111"/>
      <c r="CQ86" s="111"/>
      <c r="CR86" s="111"/>
      <c r="CS86" s="111"/>
      <c r="CT86" s="111"/>
      <c r="CU86" s="111"/>
      <c r="CV86" s="111"/>
      <c r="CW86" s="111"/>
      <c r="CX86" s="111"/>
      <c r="CY86" s="111"/>
      <c r="CZ86" s="111"/>
      <c r="DA86" s="111"/>
      <c r="DB86" s="111"/>
      <c r="DC86" s="111"/>
      <c r="DD86" s="111"/>
      <c r="DE86" s="111"/>
      <c r="DF86" s="111"/>
      <c r="DG86" s="111"/>
      <c r="DH86" s="111"/>
      <c r="DI86" s="111"/>
      <c r="DJ86" s="111"/>
      <c r="DK86" s="111"/>
      <c r="DL86" s="111"/>
      <c r="DM86" s="111"/>
      <c r="DN86" s="111"/>
      <c r="DO86" s="111"/>
      <c r="DP86" s="111"/>
      <c r="DQ86" s="111"/>
      <c r="DR86" s="111"/>
      <c r="DS86" s="111"/>
      <c r="DT86" s="111"/>
      <c r="DU86" s="111"/>
      <c r="DV86" s="111"/>
      <c r="DW86" s="111"/>
      <c r="DX86" s="111"/>
      <c r="DY86" s="111"/>
      <c r="DZ86" s="111"/>
      <c r="EA86" s="111"/>
      <c r="EB86" s="111"/>
      <c r="EC86" s="111"/>
      <c r="ED86" s="111"/>
      <c r="EE86" s="111"/>
      <c r="EF86" s="111"/>
      <c r="EG86" s="111"/>
      <c r="EH86" s="111"/>
      <c r="EI86" s="111"/>
      <c r="EJ86" s="111"/>
      <c r="EK86" s="111"/>
      <c r="EL86" s="111"/>
      <c r="EM86" s="111"/>
    </row>
    <row r="87" spans="1:143" s="116" customFormat="1" ht="30" customHeight="1">
      <c r="A87" s="66"/>
      <c r="B87" s="117"/>
      <c r="C87" s="117"/>
      <c r="D87" s="117"/>
      <c r="E87" s="82"/>
      <c r="F87" s="61">
        <v>10</v>
      </c>
      <c r="G87" s="89">
        <f t="shared" ca="1" si="4"/>
        <v>0</v>
      </c>
      <c r="H87" s="112" t="str">
        <f t="shared" si="3"/>
        <v>$CS$78</v>
      </c>
      <c r="I87" s="112">
        <f t="shared" si="5"/>
        <v>97</v>
      </c>
      <c r="J87" s="111"/>
      <c r="K87" s="111"/>
      <c r="L87" s="111"/>
      <c r="M87" s="111"/>
      <c r="N87" s="111"/>
      <c r="O87" s="111"/>
      <c r="P87" s="111"/>
      <c r="Q87" s="111"/>
      <c r="R87" s="111"/>
      <c r="S87" s="111"/>
      <c r="T87" s="111"/>
      <c r="U87" s="111"/>
      <c r="V87" s="111"/>
      <c r="W87" s="111"/>
      <c r="X87" s="111"/>
      <c r="Y87" s="111"/>
      <c r="Z87" s="111"/>
      <c r="AA87" s="111"/>
      <c r="AB87" s="111"/>
      <c r="AC87" s="111"/>
      <c r="AD87" s="111"/>
      <c r="AE87" s="111"/>
      <c r="AF87" s="111"/>
      <c r="AG87" s="111"/>
      <c r="AH87" s="111"/>
      <c r="AI87" s="111"/>
      <c r="AJ87" s="111"/>
      <c r="AK87" s="111"/>
      <c r="AL87" s="111"/>
      <c r="AM87" s="111"/>
      <c r="AN87" s="111"/>
      <c r="AO87" s="111"/>
      <c r="AP87" s="111"/>
      <c r="AQ87" s="111"/>
      <c r="AR87" s="111"/>
      <c r="AS87" s="111"/>
      <c r="AT87" s="111"/>
      <c r="AU87" s="111"/>
      <c r="AV87" s="111"/>
      <c r="AW87" s="111"/>
      <c r="AX87" s="111"/>
      <c r="AY87" s="111"/>
      <c r="AZ87" s="111"/>
      <c r="BA87" s="111"/>
      <c r="BB87" s="111"/>
      <c r="BC87" s="111"/>
      <c r="BD87" s="111"/>
      <c r="BE87" s="111"/>
      <c r="BF87" s="111"/>
      <c r="BG87" s="111"/>
      <c r="BH87" s="111"/>
      <c r="BI87" s="111"/>
      <c r="BJ87" s="111"/>
      <c r="BK87" s="111"/>
      <c r="BL87" s="111"/>
      <c r="BM87" s="111"/>
      <c r="BN87" s="111"/>
      <c r="BO87" s="111"/>
      <c r="BP87" s="111"/>
      <c r="BQ87" s="111"/>
      <c r="BR87" s="111"/>
      <c r="BS87" s="111"/>
      <c r="BT87" s="111"/>
      <c r="BU87" s="111"/>
      <c r="BV87" s="111"/>
      <c r="BW87" s="111"/>
      <c r="BX87" s="111"/>
      <c r="BY87" s="111"/>
      <c r="BZ87" s="111"/>
      <c r="CA87" s="111"/>
      <c r="CB87" s="111"/>
      <c r="CC87" s="111"/>
      <c r="CD87" s="111"/>
      <c r="CE87" s="111"/>
      <c r="CF87" s="111"/>
      <c r="CG87" s="111"/>
      <c r="CH87" s="111"/>
      <c r="CI87" s="111"/>
      <c r="CJ87" s="111"/>
      <c r="CK87" s="111"/>
      <c r="CL87" s="111"/>
      <c r="CM87" s="111"/>
      <c r="CN87" s="111"/>
      <c r="CO87" s="111"/>
      <c r="CP87" s="111"/>
      <c r="CQ87" s="111"/>
      <c r="CR87" s="111"/>
      <c r="CS87" s="111"/>
      <c r="CT87" s="111"/>
      <c r="CU87" s="111"/>
      <c r="CV87" s="111"/>
      <c r="CW87" s="111"/>
      <c r="CX87" s="111"/>
      <c r="CY87" s="111"/>
      <c r="CZ87" s="111"/>
      <c r="DA87" s="111"/>
      <c r="DB87" s="111"/>
      <c r="DC87" s="111"/>
      <c r="DD87" s="111"/>
      <c r="DE87" s="111"/>
      <c r="DF87" s="111"/>
      <c r="DG87" s="111"/>
      <c r="DH87" s="111"/>
      <c r="DI87" s="111"/>
      <c r="DJ87" s="111"/>
      <c r="DK87" s="111"/>
      <c r="DL87" s="111"/>
      <c r="DM87" s="111"/>
      <c r="DN87" s="111"/>
      <c r="DO87" s="111"/>
      <c r="DP87" s="111"/>
      <c r="DQ87" s="111"/>
      <c r="DR87" s="111"/>
      <c r="DS87" s="111"/>
      <c r="DT87" s="111"/>
      <c r="DU87" s="111"/>
      <c r="DV87" s="111"/>
      <c r="DW87" s="111"/>
      <c r="DX87" s="111"/>
      <c r="DY87" s="111"/>
      <c r="DZ87" s="111"/>
      <c r="EA87" s="111"/>
      <c r="EB87" s="111"/>
      <c r="EC87" s="111"/>
      <c r="ED87" s="111"/>
      <c r="EE87" s="111"/>
      <c r="EF87" s="111"/>
      <c r="EG87" s="111"/>
      <c r="EH87" s="111"/>
      <c r="EI87" s="111"/>
      <c r="EJ87" s="111"/>
      <c r="EK87" s="111"/>
      <c r="EL87" s="111"/>
      <c r="EM87" s="111"/>
    </row>
    <row r="88" spans="1:143" s="116" customFormat="1" ht="30" customHeight="1">
      <c r="A88" s="66"/>
      <c r="B88" s="117"/>
      <c r="C88" s="117"/>
      <c r="D88" s="117"/>
      <c r="E88" s="82"/>
      <c r="F88" s="61">
        <v>11</v>
      </c>
      <c r="G88" s="89">
        <f t="shared" ca="1" si="4"/>
        <v>0</v>
      </c>
      <c r="H88" s="112" t="str">
        <f t="shared" si="3"/>
        <v>$DB$78</v>
      </c>
      <c r="I88" s="112">
        <f t="shared" si="5"/>
        <v>106</v>
      </c>
      <c r="J88" s="111"/>
      <c r="K88" s="111"/>
      <c r="L88" s="111"/>
      <c r="M88" s="111"/>
      <c r="N88" s="111"/>
      <c r="O88" s="111"/>
      <c r="P88" s="111"/>
      <c r="Q88" s="111"/>
      <c r="R88" s="111"/>
      <c r="S88" s="111"/>
      <c r="T88" s="111"/>
      <c r="U88" s="111"/>
      <c r="V88" s="111"/>
      <c r="W88" s="111"/>
      <c r="X88" s="111"/>
      <c r="Y88" s="111"/>
      <c r="Z88" s="111"/>
      <c r="AA88" s="111"/>
      <c r="AB88" s="111"/>
      <c r="AC88" s="111"/>
      <c r="AD88" s="111"/>
      <c r="AE88" s="111"/>
      <c r="AF88" s="111"/>
      <c r="AG88" s="111"/>
      <c r="AH88" s="111"/>
      <c r="AI88" s="111"/>
      <c r="AJ88" s="111"/>
      <c r="AK88" s="111"/>
      <c r="AL88" s="111"/>
      <c r="AM88" s="111"/>
      <c r="AN88" s="111"/>
      <c r="AO88" s="111"/>
      <c r="AP88" s="111"/>
      <c r="AQ88" s="111"/>
      <c r="AR88" s="111"/>
      <c r="AS88" s="111"/>
      <c r="AT88" s="111"/>
      <c r="AU88" s="111"/>
      <c r="AV88" s="111"/>
      <c r="AW88" s="111"/>
      <c r="AX88" s="111"/>
      <c r="AY88" s="111"/>
      <c r="AZ88" s="111"/>
      <c r="BA88" s="111"/>
      <c r="BB88" s="111"/>
      <c r="BC88" s="111"/>
      <c r="BD88" s="111"/>
      <c r="BE88" s="111"/>
      <c r="BF88" s="111"/>
      <c r="BG88" s="111"/>
      <c r="BH88" s="111"/>
      <c r="BI88" s="111"/>
      <c r="BJ88" s="111"/>
      <c r="BK88" s="111"/>
      <c r="BL88" s="111"/>
      <c r="BM88" s="111"/>
      <c r="BN88" s="111"/>
      <c r="BO88" s="111"/>
      <c r="BP88" s="111"/>
      <c r="BQ88" s="111"/>
      <c r="BR88" s="111"/>
      <c r="BS88" s="111"/>
      <c r="BT88" s="111"/>
      <c r="BU88" s="111"/>
      <c r="BV88" s="111"/>
      <c r="BW88" s="111"/>
      <c r="BX88" s="111"/>
      <c r="BY88" s="111"/>
      <c r="BZ88" s="111"/>
      <c r="CA88" s="111"/>
      <c r="CB88" s="111"/>
      <c r="CC88" s="111"/>
      <c r="CD88" s="111"/>
      <c r="CE88" s="111"/>
      <c r="CF88" s="111"/>
      <c r="CG88" s="111"/>
      <c r="CH88" s="111"/>
      <c r="CI88" s="111"/>
      <c r="CJ88" s="111"/>
      <c r="CK88" s="111"/>
      <c r="CL88" s="111"/>
      <c r="CM88" s="111"/>
      <c r="CN88" s="111"/>
      <c r="CO88" s="111"/>
      <c r="CP88" s="111"/>
      <c r="CQ88" s="111"/>
      <c r="CR88" s="111"/>
      <c r="CS88" s="111"/>
      <c r="CT88" s="111"/>
      <c r="CU88" s="111"/>
      <c r="CV88" s="111"/>
      <c r="CW88" s="111"/>
      <c r="CX88" s="111"/>
      <c r="CY88" s="111"/>
      <c r="CZ88" s="111"/>
      <c r="DA88" s="111"/>
      <c r="DB88" s="111"/>
      <c r="DC88" s="111"/>
      <c r="DD88" s="111"/>
      <c r="DE88" s="111"/>
      <c r="DF88" s="111"/>
      <c r="DG88" s="111"/>
      <c r="DH88" s="111"/>
      <c r="DI88" s="111"/>
      <c r="DJ88" s="111"/>
      <c r="DK88" s="111"/>
      <c r="DL88" s="111"/>
      <c r="DM88" s="111"/>
      <c r="DN88" s="111"/>
      <c r="DO88" s="111"/>
      <c r="DP88" s="111"/>
      <c r="DQ88" s="111"/>
      <c r="DR88" s="111"/>
      <c r="DS88" s="111"/>
      <c r="DT88" s="111"/>
      <c r="DU88" s="111"/>
      <c r="DV88" s="111"/>
      <c r="DW88" s="111"/>
      <c r="DX88" s="111"/>
      <c r="DY88" s="111"/>
      <c r="DZ88" s="111"/>
      <c r="EA88" s="111"/>
      <c r="EB88" s="111"/>
      <c r="EC88" s="111"/>
      <c r="ED88" s="111"/>
      <c r="EE88" s="111"/>
      <c r="EF88" s="111"/>
      <c r="EG88" s="111"/>
      <c r="EH88" s="111"/>
      <c r="EI88" s="111"/>
      <c r="EJ88" s="111"/>
      <c r="EK88" s="111"/>
      <c r="EL88" s="111"/>
      <c r="EM88" s="111"/>
    </row>
    <row r="89" spans="1:143" s="116" customFormat="1" ht="30" customHeight="1">
      <c r="A89" s="66"/>
      <c r="B89" s="117"/>
      <c r="C89" s="117"/>
      <c r="D89" s="117"/>
      <c r="E89" s="82"/>
      <c r="F89" s="61">
        <v>12</v>
      </c>
      <c r="G89" s="89">
        <f t="shared" ca="1" si="4"/>
        <v>0</v>
      </c>
      <c r="H89" s="112" t="str">
        <f t="shared" si="3"/>
        <v>$DK$78</v>
      </c>
      <c r="I89" s="112">
        <f t="shared" si="5"/>
        <v>115</v>
      </c>
      <c r="J89" s="111"/>
      <c r="K89" s="111"/>
      <c r="L89" s="111"/>
      <c r="M89" s="111"/>
      <c r="N89" s="111"/>
      <c r="O89" s="111"/>
      <c r="P89" s="111"/>
      <c r="Q89" s="111"/>
      <c r="R89" s="111"/>
      <c r="S89" s="111"/>
      <c r="T89" s="111"/>
      <c r="U89" s="111"/>
      <c r="V89" s="111"/>
      <c r="W89" s="111"/>
      <c r="X89" s="111"/>
      <c r="Y89" s="111"/>
      <c r="Z89" s="111"/>
      <c r="AA89" s="111"/>
      <c r="AB89" s="111"/>
      <c r="AC89" s="111"/>
      <c r="AD89" s="111"/>
      <c r="AE89" s="111"/>
      <c r="AF89" s="111"/>
      <c r="AG89" s="111"/>
      <c r="AH89" s="111"/>
      <c r="AI89" s="111"/>
      <c r="AJ89" s="111"/>
      <c r="AK89" s="111"/>
      <c r="AL89" s="111"/>
      <c r="AM89" s="111"/>
      <c r="AN89" s="111"/>
      <c r="AO89" s="111"/>
      <c r="AP89" s="111"/>
      <c r="AQ89" s="111"/>
      <c r="AR89" s="111"/>
      <c r="AS89" s="111"/>
      <c r="AT89" s="111"/>
      <c r="AU89" s="111"/>
      <c r="AV89" s="111"/>
      <c r="AW89" s="111"/>
      <c r="AX89" s="111"/>
      <c r="AY89" s="111"/>
      <c r="AZ89" s="111"/>
      <c r="BA89" s="111"/>
      <c r="BB89" s="111"/>
      <c r="BC89" s="111"/>
      <c r="BD89" s="111"/>
      <c r="BE89" s="111"/>
      <c r="BF89" s="111"/>
      <c r="BG89" s="111"/>
      <c r="BH89" s="111"/>
      <c r="BI89" s="111"/>
      <c r="BJ89" s="111"/>
      <c r="BK89" s="111"/>
      <c r="BL89" s="111"/>
      <c r="BM89" s="111"/>
      <c r="BN89" s="111"/>
      <c r="BO89" s="111"/>
      <c r="BP89" s="111"/>
      <c r="BQ89" s="111"/>
      <c r="BR89" s="111"/>
      <c r="BS89" s="111"/>
      <c r="BT89" s="111"/>
      <c r="BU89" s="111"/>
      <c r="BV89" s="111"/>
      <c r="BW89" s="111"/>
      <c r="BX89" s="111"/>
      <c r="BY89" s="111"/>
      <c r="BZ89" s="111"/>
      <c r="CA89" s="111"/>
      <c r="CB89" s="111"/>
      <c r="CC89" s="111"/>
      <c r="CD89" s="111"/>
      <c r="CE89" s="111"/>
      <c r="CF89" s="111"/>
      <c r="CG89" s="111"/>
      <c r="CH89" s="111"/>
      <c r="CI89" s="111"/>
      <c r="CJ89" s="111"/>
      <c r="CK89" s="111"/>
      <c r="CL89" s="111"/>
      <c r="CM89" s="111"/>
      <c r="CN89" s="111"/>
      <c r="CO89" s="111"/>
      <c r="CP89" s="111"/>
      <c r="CQ89" s="111"/>
      <c r="CR89" s="111"/>
      <c r="CS89" s="111"/>
      <c r="CT89" s="111"/>
      <c r="CU89" s="111"/>
      <c r="CV89" s="111"/>
      <c r="CW89" s="111"/>
      <c r="CX89" s="111"/>
      <c r="CY89" s="111"/>
      <c r="CZ89" s="111"/>
      <c r="DA89" s="111"/>
      <c r="DB89" s="111"/>
      <c r="DC89" s="111"/>
      <c r="DD89" s="111"/>
      <c r="DE89" s="111"/>
      <c r="DF89" s="111"/>
      <c r="DG89" s="111"/>
      <c r="DH89" s="111"/>
      <c r="DI89" s="111"/>
      <c r="DJ89" s="111"/>
      <c r="DK89" s="111"/>
      <c r="DL89" s="111"/>
      <c r="DM89" s="111"/>
      <c r="DN89" s="111"/>
      <c r="DO89" s="111"/>
      <c r="DP89" s="111"/>
      <c r="DQ89" s="111"/>
      <c r="DR89" s="111"/>
      <c r="DS89" s="111"/>
      <c r="DT89" s="111"/>
      <c r="DU89" s="111"/>
      <c r="DV89" s="111"/>
      <c r="DW89" s="111"/>
      <c r="DX89" s="111"/>
      <c r="DY89" s="111"/>
      <c r="DZ89" s="111"/>
      <c r="EA89" s="111"/>
      <c r="EB89" s="111"/>
      <c r="EC89" s="111"/>
      <c r="ED89" s="111"/>
      <c r="EE89" s="111"/>
      <c r="EF89" s="111"/>
      <c r="EG89" s="111"/>
      <c r="EH89" s="111"/>
      <c r="EI89" s="111"/>
      <c r="EJ89" s="111"/>
      <c r="EK89" s="111"/>
      <c r="EL89" s="111"/>
      <c r="EM89" s="111"/>
    </row>
    <row r="90" spans="1:143" s="116" customFormat="1" ht="30" customHeight="1">
      <c r="A90" s="66"/>
      <c r="B90" s="117"/>
      <c r="C90" s="117"/>
      <c r="D90" s="117"/>
      <c r="E90" s="82"/>
      <c r="F90" s="61">
        <v>13</v>
      </c>
      <c r="G90" s="89">
        <f t="shared" ca="1" si="4"/>
        <v>0</v>
      </c>
      <c r="H90" s="112" t="str">
        <f t="shared" si="3"/>
        <v>$DT$78</v>
      </c>
      <c r="I90" s="112">
        <f t="shared" si="5"/>
        <v>124</v>
      </c>
      <c r="J90" s="111"/>
      <c r="K90" s="111"/>
      <c r="L90" s="111"/>
      <c r="M90" s="111"/>
      <c r="N90" s="111"/>
      <c r="O90" s="111"/>
      <c r="P90" s="111"/>
      <c r="Q90" s="111"/>
      <c r="R90" s="111"/>
      <c r="S90" s="111"/>
      <c r="T90" s="111"/>
      <c r="U90" s="111"/>
      <c r="V90" s="111"/>
      <c r="W90" s="111"/>
      <c r="X90" s="111"/>
      <c r="Y90" s="111"/>
      <c r="Z90" s="111"/>
      <c r="AA90" s="111"/>
      <c r="AB90" s="111"/>
      <c r="AC90" s="111"/>
      <c r="AD90" s="111"/>
      <c r="AE90" s="111"/>
      <c r="AF90" s="111"/>
      <c r="AG90" s="111"/>
      <c r="AH90" s="111"/>
      <c r="AI90" s="111"/>
      <c r="AJ90" s="111"/>
      <c r="AK90" s="111"/>
      <c r="AL90" s="111"/>
      <c r="AM90" s="111"/>
      <c r="AN90" s="111"/>
      <c r="AO90" s="111"/>
      <c r="AP90" s="111"/>
      <c r="AQ90" s="111"/>
      <c r="AR90" s="111"/>
      <c r="AS90" s="111"/>
      <c r="AT90" s="111"/>
      <c r="AU90" s="111"/>
      <c r="AV90" s="111"/>
      <c r="AW90" s="111"/>
      <c r="AX90" s="111"/>
      <c r="AY90" s="111"/>
      <c r="AZ90" s="111"/>
      <c r="BA90" s="111"/>
      <c r="BB90" s="111"/>
      <c r="BC90" s="111"/>
      <c r="BD90" s="111"/>
      <c r="BE90" s="111"/>
      <c r="BF90" s="111"/>
      <c r="BG90" s="111"/>
      <c r="BH90" s="111"/>
      <c r="BI90" s="111"/>
      <c r="BJ90" s="111"/>
      <c r="BK90" s="111"/>
      <c r="BL90" s="111"/>
      <c r="BM90" s="111"/>
      <c r="BN90" s="111"/>
      <c r="BO90" s="111"/>
      <c r="BP90" s="111"/>
      <c r="BQ90" s="111"/>
      <c r="BR90" s="111"/>
      <c r="BS90" s="111"/>
      <c r="BT90" s="111"/>
      <c r="BU90" s="111"/>
      <c r="BV90" s="111"/>
      <c r="BW90" s="111"/>
      <c r="BX90" s="111"/>
      <c r="BY90" s="111"/>
      <c r="BZ90" s="111"/>
      <c r="CA90" s="111"/>
      <c r="CB90" s="111"/>
      <c r="CC90" s="111"/>
      <c r="CD90" s="111"/>
      <c r="CE90" s="111"/>
      <c r="CF90" s="111"/>
      <c r="CG90" s="111"/>
      <c r="CH90" s="111"/>
      <c r="CI90" s="111"/>
      <c r="CJ90" s="111"/>
      <c r="CK90" s="111"/>
      <c r="CL90" s="111"/>
      <c r="CM90" s="111"/>
      <c r="CN90" s="111"/>
      <c r="CO90" s="111"/>
      <c r="CP90" s="111"/>
      <c r="CQ90" s="111"/>
      <c r="CR90" s="111"/>
      <c r="CS90" s="111"/>
      <c r="CT90" s="111"/>
      <c r="CU90" s="111"/>
      <c r="CV90" s="111"/>
      <c r="CW90" s="111"/>
      <c r="CX90" s="111"/>
      <c r="CY90" s="111"/>
      <c r="CZ90" s="111"/>
      <c r="DA90" s="111"/>
      <c r="DB90" s="111"/>
      <c r="DC90" s="111"/>
      <c r="DD90" s="111"/>
      <c r="DE90" s="111"/>
      <c r="DF90" s="111"/>
      <c r="DG90" s="111"/>
      <c r="DH90" s="111"/>
      <c r="DI90" s="111"/>
      <c r="DJ90" s="111"/>
      <c r="DK90" s="111"/>
      <c r="DL90" s="111"/>
      <c r="DM90" s="111"/>
      <c r="DN90" s="111"/>
      <c r="DO90" s="111"/>
      <c r="DP90" s="111"/>
      <c r="DQ90" s="111"/>
      <c r="DR90" s="111"/>
      <c r="DS90" s="111"/>
      <c r="DT90" s="111"/>
      <c r="DU90" s="111"/>
      <c r="DV90" s="111"/>
      <c r="DW90" s="111"/>
      <c r="DX90" s="111"/>
      <c r="DY90" s="111"/>
      <c r="DZ90" s="111"/>
      <c r="EA90" s="111"/>
      <c r="EB90" s="111"/>
      <c r="EC90" s="111"/>
      <c r="ED90" s="111"/>
      <c r="EE90" s="111"/>
      <c r="EF90" s="111"/>
      <c r="EG90" s="111"/>
      <c r="EH90" s="111"/>
      <c r="EI90" s="111"/>
      <c r="EJ90" s="111"/>
      <c r="EK90" s="111"/>
      <c r="EL90" s="111"/>
      <c r="EM90" s="111"/>
    </row>
    <row r="91" spans="1:143" s="116" customFormat="1" ht="30" customHeight="1">
      <c r="A91" s="66"/>
      <c r="B91" s="117"/>
      <c r="C91" s="117"/>
      <c r="D91" s="117"/>
      <c r="E91" s="82"/>
      <c r="F91" s="61">
        <v>14</v>
      </c>
      <c r="G91" s="89">
        <f t="shared" ca="1" si="4"/>
        <v>0</v>
      </c>
      <c r="H91" s="112" t="str">
        <f t="shared" si="3"/>
        <v>$EC$78</v>
      </c>
      <c r="I91" s="112">
        <f t="shared" si="5"/>
        <v>133</v>
      </c>
      <c r="J91" s="111"/>
      <c r="K91" s="111"/>
      <c r="L91" s="111"/>
      <c r="M91" s="111"/>
      <c r="N91" s="111"/>
      <c r="O91" s="111"/>
      <c r="P91" s="111"/>
      <c r="Q91" s="111"/>
      <c r="R91" s="111"/>
      <c r="S91" s="111"/>
      <c r="T91" s="111"/>
      <c r="U91" s="111"/>
      <c r="V91" s="111"/>
      <c r="W91" s="111"/>
      <c r="X91" s="111"/>
      <c r="Y91" s="111"/>
      <c r="Z91" s="111"/>
      <c r="AA91" s="111"/>
      <c r="AB91" s="111"/>
      <c r="AC91" s="111"/>
      <c r="AD91" s="111"/>
      <c r="AE91" s="111"/>
      <c r="AF91" s="111"/>
      <c r="AG91" s="111"/>
      <c r="AH91" s="111"/>
      <c r="AI91" s="111"/>
      <c r="AJ91" s="111"/>
      <c r="AK91" s="111"/>
      <c r="AL91" s="111"/>
      <c r="AM91" s="111"/>
      <c r="AN91" s="111"/>
      <c r="AO91" s="111"/>
      <c r="AP91" s="111"/>
      <c r="AQ91" s="111"/>
      <c r="AR91" s="111"/>
      <c r="AS91" s="111"/>
      <c r="AT91" s="111"/>
      <c r="AU91" s="111"/>
      <c r="AV91" s="111"/>
      <c r="AW91" s="111"/>
      <c r="AX91" s="111"/>
      <c r="AY91" s="111"/>
      <c r="AZ91" s="111"/>
      <c r="BA91" s="111"/>
      <c r="BB91" s="111"/>
      <c r="BC91" s="111"/>
      <c r="BD91" s="111"/>
      <c r="BE91" s="111"/>
      <c r="BF91" s="111"/>
      <c r="BG91" s="111"/>
      <c r="BH91" s="111"/>
      <c r="BI91" s="111"/>
      <c r="BJ91" s="111"/>
      <c r="BK91" s="111"/>
      <c r="BL91" s="111"/>
      <c r="BM91" s="111"/>
      <c r="BN91" s="111"/>
      <c r="BO91" s="111"/>
      <c r="BP91" s="111"/>
      <c r="BQ91" s="111"/>
      <c r="BR91" s="111"/>
      <c r="BS91" s="111"/>
      <c r="BT91" s="111"/>
      <c r="BU91" s="111"/>
      <c r="BV91" s="111"/>
      <c r="BW91" s="111"/>
      <c r="BX91" s="111"/>
      <c r="BY91" s="111"/>
      <c r="BZ91" s="111"/>
      <c r="CA91" s="111"/>
      <c r="CB91" s="111"/>
      <c r="CC91" s="111"/>
      <c r="CD91" s="111"/>
      <c r="CE91" s="111"/>
      <c r="CF91" s="111"/>
      <c r="CG91" s="111"/>
      <c r="CH91" s="111"/>
      <c r="CI91" s="111"/>
      <c r="CJ91" s="111"/>
      <c r="CK91" s="111"/>
      <c r="CL91" s="111"/>
      <c r="CM91" s="111"/>
      <c r="CN91" s="111"/>
      <c r="CO91" s="111"/>
      <c r="CP91" s="111"/>
      <c r="CQ91" s="111"/>
      <c r="CR91" s="111"/>
      <c r="CS91" s="111"/>
      <c r="CT91" s="111"/>
      <c r="CU91" s="111"/>
      <c r="CV91" s="111"/>
      <c r="CW91" s="111"/>
      <c r="CX91" s="111"/>
      <c r="CY91" s="111"/>
      <c r="CZ91" s="111"/>
      <c r="DA91" s="111"/>
      <c r="DB91" s="111"/>
      <c r="DC91" s="111"/>
      <c r="DD91" s="111"/>
      <c r="DE91" s="111"/>
      <c r="DF91" s="111"/>
      <c r="DG91" s="111"/>
      <c r="DH91" s="111"/>
      <c r="DI91" s="111"/>
      <c r="DJ91" s="111"/>
      <c r="DK91" s="111"/>
      <c r="DL91" s="111"/>
      <c r="DM91" s="111"/>
      <c r="DN91" s="111"/>
      <c r="DO91" s="111"/>
      <c r="DP91" s="111"/>
      <c r="DQ91" s="111"/>
      <c r="DR91" s="111"/>
      <c r="DS91" s="111"/>
      <c r="DT91" s="111"/>
      <c r="DU91" s="111"/>
      <c r="DV91" s="111"/>
      <c r="DW91" s="111"/>
      <c r="DX91" s="111"/>
      <c r="DY91" s="111"/>
      <c r="DZ91" s="111"/>
      <c r="EA91" s="111"/>
      <c r="EB91" s="111"/>
      <c r="EC91" s="111"/>
      <c r="ED91" s="111"/>
      <c r="EE91" s="111"/>
      <c r="EF91" s="111"/>
      <c r="EG91" s="111"/>
      <c r="EH91" s="111"/>
      <c r="EI91" s="111"/>
      <c r="EJ91" s="111"/>
      <c r="EK91" s="111"/>
      <c r="EL91" s="111"/>
      <c r="EM91" s="111"/>
    </row>
    <row r="92" spans="1:143" s="116" customFormat="1" ht="30" customHeight="1">
      <c r="A92" s="66"/>
      <c r="B92" s="117"/>
      <c r="C92" s="117"/>
      <c r="D92" s="117"/>
      <c r="E92" s="82"/>
      <c r="F92" s="61">
        <v>15</v>
      </c>
      <c r="G92" s="89">
        <f t="shared" ref="G92:G93" ca="1" si="6">INDIRECT(H92,TRUE)</f>
        <v>0</v>
      </c>
      <c r="H92" s="112" t="str">
        <f t="shared" si="3"/>
        <v>$EL$78</v>
      </c>
      <c r="I92" s="112">
        <f t="shared" si="5"/>
        <v>142</v>
      </c>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c r="AQ92" s="111"/>
      <c r="AR92" s="111"/>
      <c r="AS92" s="111"/>
      <c r="AT92" s="111"/>
      <c r="AU92" s="111"/>
      <c r="AV92" s="111"/>
      <c r="AW92" s="111"/>
      <c r="AX92" s="111"/>
      <c r="AY92" s="111"/>
      <c r="AZ92" s="111"/>
      <c r="BA92" s="111"/>
      <c r="BB92" s="111"/>
      <c r="BC92" s="111"/>
      <c r="BD92" s="111"/>
      <c r="BE92" s="111"/>
      <c r="BF92" s="111"/>
      <c r="BG92" s="111"/>
      <c r="BH92" s="111"/>
      <c r="BI92" s="111"/>
      <c r="BJ92" s="111"/>
      <c r="BK92" s="111"/>
      <c r="BL92" s="111"/>
      <c r="BM92" s="111"/>
      <c r="BN92" s="111"/>
      <c r="BO92" s="111"/>
      <c r="BP92" s="111"/>
      <c r="BQ92" s="111"/>
      <c r="BR92" s="111"/>
      <c r="BS92" s="111"/>
      <c r="BT92" s="111"/>
      <c r="BU92" s="111"/>
      <c r="BV92" s="111"/>
      <c r="BW92" s="111"/>
      <c r="BX92" s="111"/>
      <c r="BY92" s="111"/>
      <c r="BZ92" s="111"/>
      <c r="CA92" s="111"/>
      <c r="CB92" s="111"/>
      <c r="CC92" s="111"/>
      <c r="CD92" s="111"/>
      <c r="CE92" s="111"/>
      <c r="CF92" s="111"/>
      <c r="CG92" s="111"/>
      <c r="CH92" s="111"/>
      <c r="CI92" s="111"/>
      <c r="CJ92" s="111"/>
      <c r="CK92" s="111"/>
      <c r="CL92" s="111"/>
      <c r="CM92" s="111"/>
      <c r="CN92" s="111"/>
      <c r="CO92" s="111"/>
      <c r="CP92" s="111"/>
      <c r="CQ92" s="111"/>
      <c r="CR92" s="111"/>
      <c r="CS92" s="111"/>
      <c r="CT92" s="111"/>
      <c r="CU92" s="111"/>
      <c r="CV92" s="111"/>
      <c r="CW92" s="111"/>
      <c r="CX92" s="111"/>
      <c r="CY92" s="111"/>
      <c r="CZ92" s="111"/>
      <c r="DA92" s="111"/>
      <c r="DB92" s="111"/>
      <c r="DC92" s="111"/>
      <c r="DD92" s="111"/>
      <c r="DE92" s="111"/>
      <c r="DF92" s="111"/>
      <c r="DG92" s="111"/>
      <c r="DH92" s="111"/>
      <c r="DI92" s="111"/>
      <c r="DJ92" s="111"/>
      <c r="DK92" s="111"/>
      <c r="DL92" s="111"/>
      <c r="DM92" s="111"/>
      <c r="DN92" s="111"/>
      <c r="DO92" s="111"/>
      <c r="DP92" s="111"/>
      <c r="DQ92" s="111"/>
      <c r="DR92" s="111"/>
      <c r="DS92" s="111"/>
      <c r="DT92" s="111"/>
      <c r="DU92" s="111"/>
      <c r="DV92" s="111"/>
      <c r="DW92" s="111"/>
      <c r="DX92" s="111"/>
      <c r="DY92" s="111"/>
      <c r="DZ92" s="111"/>
      <c r="EA92" s="111"/>
      <c r="EB92" s="111"/>
      <c r="EC92" s="111"/>
      <c r="ED92" s="111"/>
      <c r="EE92" s="111"/>
      <c r="EF92" s="111"/>
      <c r="EG92" s="111"/>
      <c r="EH92" s="111"/>
      <c r="EI92" s="111"/>
      <c r="EJ92" s="111"/>
      <c r="EK92" s="111"/>
      <c r="EL92" s="111"/>
      <c r="EM92" s="111"/>
    </row>
    <row r="93" spans="1:143" s="116" customFormat="1" ht="30" customHeight="1">
      <c r="A93" s="66"/>
      <c r="B93" s="117"/>
      <c r="C93" s="117"/>
      <c r="D93" s="117"/>
      <c r="E93" s="82"/>
      <c r="F93" s="61">
        <v>16</v>
      </c>
      <c r="G93" s="89">
        <f t="shared" ca="1" si="6"/>
        <v>0</v>
      </c>
      <c r="H93" s="112" t="str">
        <f t="shared" si="3"/>
        <v>$EU$78</v>
      </c>
      <c r="I93" s="112">
        <f t="shared" si="5"/>
        <v>151</v>
      </c>
      <c r="J93" s="111"/>
      <c r="K93" s="111"/>
      <c r="L93" s="111"/>
      <c r="M93" s="111"/>
      <c r="N93" s="111"/>
      <c r="O93" s="111"/>
      <c r="P93" s="111"/>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c r="AP93" s="111"/>
      <c r="AQ93" s="111"/>
      <c r="AR93" s="111"/>
      <c r="AS93" s="111"/>
      <c r="AT93" s="111"/>
      <c r="AU93" s="111"/>
      <c r="AV93" s="111"/>
      <c r="AW93" s="111"/>
      <c r="AX93" s="111"/>
      <c r="AY93" s="111"/>
      <c r="AZ93" s="111"/>
      <c r="BA93" s="111"/>
      <c r="BB93" s="111"/>
      <c r="BC93" s="111"/>
      <c r="BD93" s="111"/>
      <c r="BE93" s="111"/>
      <c r="BF93" s="111"/>
      <c r="BG93" s="111"/>
      <c r="BH93" s="111"/>
      <c r="BI93" s="111"/>
      <c r="BJ93" s="111"/>
      <c r="BK93" s="111"/>
      <c r="BL93" s="111"/>
      <c r="BM93" s="111"/>
      <c r="BN93" s="111"/>
      <c r="BO93" s="111"/>
      <c r="BP93" s="111"/>
      <c r="BQ93" s="111"/>
      <c r="BR93" s="111"/>
      <c r="BS93" s="111"/>
      <c r="BT93" s="111"/>
      <c r="BU93" s="111"/>
      <c r="BV93" s="111"/>
      <c r="BW93" s="111"/>
      <c r="BX93" s="111"/>
      <c r="BY93" s="111"/>
      <c r="BZ93" s="111"/>
      <c r="CA93" s="111"/>
      <c r="CB93" s="111"/>
      <c r="CC93" s="111"/>
      <c r="CD93" s="111"/>
      <c r="CE93" s="111"/>
      <c r="CF93" s="111"/>
      <c r="CG93" s="111"/>
      <c r="CH93" s="111"/>
      <c r="CI93" s="111"/>
      <c r="CJ93" s="111"/>
      <c r="CK93" s="111"/>
      <c r="CL93" s="111"/>
      <c r="CM93" s="111"/>
      <c r="CN93" s="111"/>
      <c r="CO93" s="111"/>
      <c r="CP93" s="111"/>
      <c r="CQ93" s="111"/>
      <c r="CR93" s="111"/>
      <c r="CS93" s="111"/>
      <c r="CT93" s="111"/>
      <c r="CU93" s="111"/>
      <c r="CV93" s="111"/>
      <c r="CW93" s="111"/>
      <c r="CX93" s="111"/>
      <c r="CY93" s="111"/>
      <c r="CZ93" s="111"/>
      <c r="DA93" s="111"/>
      <c r="DB93" s="111"/>
      <c r="DC93" s="111"/>
      <c r="DD93" s="111"/>
      <c r="DE93" s="111"/>
      <c r="DF93" s="111"/>
      <c r="DG93" s="111"/>
      <c r="DH93" s="111"/>
      <c r="DI93" s="111"/>
      <c r="DJ93" s="111"/>
      <c r="DK93" s="111"/>
      <c r="DL93" s="111"/>
      <c r="DM93" s="111"/>
      <c r="DN93" s="111"/>
      <c r="DO93" s="111"/>
      <c r="DP93" s="111"/>
      <c r="DQ93" s="111"/>
      <c r="DR93" s="111"/>
      <c r="DS93" s="111"/>
      <c r="DT93" s="111"/>
      <c r="DU93" s="111"/>
      <c r="DV93" s="111"/>
      <c r="DW93" s="111"/>
      <c r="DX93" s="111"/>
      <c r="DY93" s="111"/>
      <c r="DZ93" s="111"/>
      <c r="EA93" s="111"/>
      <c r="EB93" s="111"/>
      <c r="EC93" s="111"/>
      <c r="ED93" s="111"/>
      <c r="EE93" s="111"/>
      <c r="EF93" s="111"/>
      <c r="EG93" s="111"/>
      <c r="EH93" s="111"/>
      <c r="EI93" s="111"/>
      <c r="EJ93" s="111"/>
      <c r="EK93" s="111"/>
      <c r="EL93" s="111"/>
      <c r="EM93" s="111"/>
    </row>
    <row r="94" spans="1:143" s="116" customFormat="1" ht="30" customHeight="1">
      <c r="A94" s="66"/>
      <c r="B94" s="117"/>
      <c r="C94" s="117"/>
      <c r="D94" s="117"/>
      <c r="E94" s="82"/>
      <c r="F94" s="61">
        <v>17</v>
      </c>
      <c r="G94" s="89">
        <f t="shared" ref="G94:G107" ca="1" si="7">INDIRECT(H94,TRUE)</f>
        <v>0</v>
      </c>
      <c r="H94" s="112" t="str">
        <f t="shared" ref="H94:H107" si="8">ADDRESS(78,I94,1,1)</f>
        <v>$FD$78</v>
      </c>
      <c r="I94" s="112">
        <f t="shared" si="5"/>
        <v>160</v>
      </c>
      <c r="J94" s="111"/>
      <c r="K94" s="111"/>
      <c r="L94" s="111"/>
      <c r="M94" s="111"/>
      <c r="N94" s="111"/>
      <c r="O94" s="111"/>
      <c r="P94" s="111"/>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1"/>
      <c r="BA94" s="111"/>
      <c r="BB94" s="111"/>
      <c r="BC94" s="111"/>
      <c r="BD94" s="111"/>
      <c r="BE94" s="111"/>
      <c r="BF94" s="111"/>
      <c r="BG94" s="111"/>
      <c r="BH94" s="111"/>
      <c r="BI94" s="111"/>
      <c r="BJ94" s="111"/>
      <c r="BK94" s="111"/>
      <c r="BL94" s="111"/>
      <c r="BM94" s="111"/>
      <c r="BN94" s="111"/>
      <c r="BO94" s="111"/>
      <c r="BP94" s="111"/>
      <c r="BQ94" s="111"/>
      <c r="BR94" s="111"/>
      <c r="BS94" s="111"/>
      <c r="BT94" s="111"/>
      <c r="BU94" s="111"/>
      <c r="BV94" s="111"/>
      <c r="BW94" s="111"/>
      <c r="BX94" s="111"/>
      <c r="BY94" s="111"/>
      <c r="BZ94" s="111"/>
      <c r="CA94" s="111"/>
      <c r="CB94" s="111"/>
      <c r="CC94" s="111"/>
      <c r="CD94" s="111"/>
      <c r="CE94" s="111"/>
      <c r="CF94" s="111"/>
      <c r="CG94" s="111"/>
      <c r="CH94" s="111"/>
      <c r="CI94" s="111"/>
      <c r="CJ94" s="111"/>
      <c r="CK94" s="111"/>
      <c r="CL94" s="111"/>
      <c r="CM94" s="111"/>
      <c r="CN94" s="111"/>
      <c r="CO94" s="111"/>
      <c r="CP94" s="111"/>
      <c r="CQ94" s="111"/>
      <c r="CR94" s="111"/>
      <c r="CS94" s="111"/>
      <c r="CT94" s="111"/>
      <c r="CU94" s="111"/>
      <c r="CV94" s="111"/>
      <c r="CW94" s="111"/>
      <c r="CX94" s="111"/>
      <c r="CY94" s="111"/>
      <c r="CZ94" s="111"/>
      <c r="DA94" s="111"/>
      <c r="DB94" s="111"/>
      <c r="DC94" s="111"/>
      <c r="DD94" s="111"/>
      <c r="DE94" s="111"/>
      <c r="DF94" s="111"/>
      <c r="DG94" s="111"/>
      <c r="DH94" s="111"/>
      <c r="DI94" s="111"/>
      <c r="DJ94" s="111"/>
      <c r="DK94" s="111"/>
      <c r="DL94" s="111"/>
      <c r="DM94" s="111"/>
      <c r="DN94" s="111"/>
      <c r="DO94" s="111"/>
      <c r="DP94" s="111"/>
      <c r="DQ94" s="111"/>
      <c r="DR94" s="111"/>
      <c r="DS94" s="111"/>
      <c r="DT94" s="111"/>
      <c r="DU94" s="111"/>
      <c r="DV94" s="111"/>
      <c r="DW94" s="111"/>
      <c r="DX94" s="111"/>
      <c r="DY94" s="111"/>
      <c r="DZ94" s="111"/>
      <c r="EA94" s="111"/>
      <c r="EB94" s="111"/>
      <c r="EC94" s="111"/>
      <c r="ED94" s="111"/>
      <c r="EE94" s="111"/>
      <c r="EF94" s="111"/>
      <c r="EG94" s="111"/>
      <c r="EH94" s="111"/>
      <c r="EI94" s="111"/>
      <c r="EJ94" s="111"/>
      <c r="EK94" s="111"/>
      <c r="EL94" s="111"/>
      <c r="EM94" s="111"/>
    </row>
    <row r="95" spans="1:143" s="116" customFormat="1" ht="30" customHeight="1">
      <c r="A95" s="66"/>
      <c r="B95" s="117"/>
      <c r="C95" s="117"/>
      <c r="D95" s="117"/>
      <c r="E95" s="82"/>
      <c r="F95" s="61">
        <v>18</v>
      </c>
      <c r="G95" s="89">
        <f t="shared" ca="1" si="7"/>
        <v>0</v>
      </c>
      <c r="H95" s="112" t="str">
        <f t="shared" si="8"/>
        <v>$FM$78</v>
      </c>
      <c r="I95" s="112">
        <f t="shared" si="5"/>
        <v>169</v>
      </c>
      <c r="J95" s="111"/>
      <c r="K95" s="111"/>
      <c r="L95" s="111"/>
      <c r="M95" s="111"/>
      <c r="N95" s="111"/>
      <c r="O95" s="111"/>
      <c r="P95" s="111"/>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c r="AQ95" s="111"/>
      <c r="AR95" s="111"/>
      <c r="AS95" s="111"/>
      <c r="AT95" s="111"/>
      <c r="AU95" s="111"/>
      <c r="AV95" s="111"/>
      <c r="AW95" s="111"/>
      <c r="AX95" s="111"/>
      <c r="AY95" s="111"/>
      <c r="AZ95" s="111"/>
      <c r="BA95" s="111"/>
      <c r="BB95" s="111"/>
      <c r="BC95" s="111"/>
      <c r="BD95" s="111"/>
      <c r="BE95" s="111"/>
      <c r="BF95" s="111"/>
      <c r="BG95" s="111"/>
      <c r="BH95" s="111"/>
      <c r="BI95" s="111"/>
      <c r="BJ95" s="111"/>
      <c r="BK95" s="111"/>
      <c r="BL95" s="111"/>
      <c r="BM95" s="111"/>
      <c r="BN95" s="111"/>
      <c r="BO95" s="111"/>
      <c r="BP95" s="111"/>
      <c r="BQ95" s="111"/>
      <c r="BR95" s="111"/>
      <c r="BS95" s="111"/>
      <c r="BT95" s="111"/>
      <c r="BU95" s="111"/>
      <c r="BV95" s="111"/>
      <c r="BW95" s="111"/>
      <c r="BX95" s="111"/>
      <c r="BY95" s="111"/>
      <c r="BZ95" s="111"/>
      <c r="CA95" s="111"/>
      <c r="CB95" s="111"/>
      <c r="CC95" s="111"/>
      <c r="CD95" s="111"/>
      <c r="CE95" s="111"/>
      <c r="CF95" s="111"/>
      <c r="CG95" s="111"/>
      <c r="CH95" s="111"/>
      <c r="CI95" s="111"/>
      <c r="CJ95" s="111"/>
      <c r="CK95" s="111"/>
      <c r="CL95" s="111"/>
      <c r="CM95" s="111"/>
      <c r="CN95" s="111"/>
      <c r="CO95" s="111"/>
      <c r="CP95" s="111"/>
      <c r="CQ95" s="111"/>
      <c r="CR95" s="111"/>
      <c r="CS95" s="111"/>
      <c r="CT95" s="111"/>
      <c r="CU95" s="111"/>
      <c r="CV95" s="111"/>
      <c r="CW95" s="111"/>
      <c r="CX95" s="111"/>
      <c r="CY95" s="111"/>
      <c r="CZ95" s="111"/>
      <c r="DA95" s="111"/>
      <c r="DB95" s="111"/>
      <c r="DC95" s="111"/>
      <c r="DD95" s="111"/>
      <c r="DE95" s="111"/>
      <c r="DF95" s="111"/>
      <c r="DG95" s="111"/>
      <c r="DH95" s="111"/>
      <c r="DI95" s="111"/>
      <c r="DJ95" s="111"/>
      <c r="DK95" s="111"/>
      <c r="DL95" s="111"/>
      <c r="DM95" s="111"/>
      <c r="DN95" s="111"/>
      <c r="DO95" s="111"/>
      <c r="DP95" s="111"/>
      <c r="DQ95" s="111"/>
      <c r="DR95" s="111"/>
      <c r="DS95" s="111"/>
      <c r="DT95" s="111"/>
      <c r="DU95" s="111"/>
      <c r="DV95" s="111"/>
      <c r="DW95" s="111"/>
      <c r="DX95" s="111"/>
      <c r="DY95" s="111"/>
      <c r="DZ95" s="111"/>
      <c r="EA95" s="111"/>
      <c r="EB95" s="111"/>
      <c r="EC95" s="111"/>
      <c r="ED95" s="111"/>
      <c r="EE95" s="111"/>
      <c r="EF95" s="111"/>
      <c r="EG95" s="111"/>
      <c r="EH95" s="111"/>
      <c r="EI95" s="111"/>
      <c r="EJ95" s="111"/>
      <c r="EK95" s="111"/>
      <c r="EL95" s="111"/>
      <c r="EM95" s="111"/>
    </row>
    <row r="96" spans="1:143" s="116" customFormat="1" ht="30" customHeight="1">
      <c r="A96" s="66"/>
      <c r="B96" s="117"/>
      <c r="C96" s="117"/>
      <c r="D96" s="117"/>
      <c r="E96" s="82"/>
      <c r="F96" s="61">
        <v>19</v>
      </c>
      <c r="G96" s="89">
        <f t="shared" ca="1" si="7"/>
        <v>0</v>
      </c>
      <c r="H96" s="112" t="str">
        <f t="shared" si="8"/>
        <v>$FV$78</v>
      </c>
      <c r="I96" s="112">
        <f t="shared" si="5"/>
        <v>178</v>
      </c>
      <c r="J96" s="111"/>
      <c r="K96" s="111"/>
      <c r="L96" s="111"/>
      <c r="M96" s="111"/>
      <c r="N96" s="111"/>
      <c r="O96" s="111"/>
      <c r="P96" s="111"/>
      <c r="Q96" s="111"/>
      <c r="R96" s="111"/>
      <c r="S96" s="111"/>
      <c r="T96" s="111"/>
      <c r="U96" s="111"/>
      <c r="V96" s="111"/>
      <c r="W96" s="111"/>
      <c r="X96" s="111"/>
      <c r="Y96" s="111"/>
      <c r="Z96" s="111"/>
      <c r="AA96" s="111"/>
      <c r="AB96" s="111"/>
      <c r="AC96" s="111"/>
      <c r="AD96" s="111"/>
      <c r="AE96" s="111"/>
      <c r="AF96" s="111"/>
      <c r="AG96" s="111"/>
      <c r="AH96" s="111"/>
      <c r="AI96" s="111"/>
      <c r="AJ96" s="111"/>
      <c r="AK96" s="111"/>
      <c r="AL96" s="111"/>
      <c r="AM96" s="111"/>
      <c r="AN96" s="111"/>
      <c r="AO96" s="111"/>
      <c r="AP96" s="111"/>
      <c r="AQ96" s="111"/>
      <c r="AR96" s="111"/>
      <c r="AS96" s="111"/>
      <c r="AT96" s="111"/>
      <c r="AU96" s="111"/>
      <c r="AV96" s="111"/>
      <c r="AW96" s="111"/>
      <c r="AX96" s="111"/>
      <c r="AY96" s="111"/>
      <c r="AZ96" s="111"/>
      <c r="BA96" s="111"/>
      <c r="BB96" s="111"/>
      <c r="BC96" s="111"/>
      <c r="BD96" s="111"/>
      <c r="BE96" s="111"/>
      <c r="BF96" s="111"/>
      <c r="BG96" s="111"/>
      <c r="BH96" s="111"/>
      <c r="BI96" s="111"/>
      <c r="BJ96" s="111"/>
      <c r="BK96" s="111"/>
      <c r="BL96" s="111"/>
      <c r="BM96" s="111"/>
      <c r="BN96" s="111"/>
      <c r="BO96" s="111"/>
      <c r="BP96" s="111"/>
      <c r="BQ96" s="111"/>
      <c r="BR96" s="111"/>
      <c r="BS96" s="111"/>
      <c r="BT96" s="111"/>
      <c r="BU96" s="111"/>
      <c r="BV96" s="111"/>
      <c r="BW96" s="111"/>
      <c r="BX96" s="111"/>
      <c r="BY96" s="111"/>
      <c r="BZ96" s="111"/>
      <c r="CA96" s="111"/>
      <c r="CB96" s="111"/>
      <c r="CC96" s="111"/>
      <c r="CD96" s="111"/>
      <c r="CE96" s="111"/>
      <c r="CF96" s="111"/>
      <c r="CG96" s="111"/>
      <c r="CH96" s="111"/>
      <c r="CI96" s="111"/>
      <c r="CJ96" s="111"/>
      <c r="CK96" s="111"/>
      <c r="CL96" s="111"/>
      <c r="CM96" s="111"/>
      <c r="CN96" s="111"/>
      <c r="CO96" s="111"/>
      <c r="CP96" s="111"/>
      <c r="CQ96" s="111"/>
      <c r="CR96" s="111"/>
      <c r="CS96" s="111"/>
      <c r="CT96" s="111"/>
      <c r="CU96" s="111"/>
      <c r="CV96" s="111"/>
      <c r="CW96" s="111"/>
      <c r="CX96" s="111"/>
      <c r="CY96" s="111"/>
      <c r="CZ96" s="111"/>
      <c r="DA96" s="111"/>
      <c r="DB96" s="111"/>
      <c r="DC96" s="111"/>
      <c r="DD96" s="111"/>
      <c r="DE96" s="111"/>
      <c r="DF96" s="111"/>
      <c r="DG96" s="111"/>
      <c r="DH96" s="111"/>
      <c r="DI96" s="111"/>
      <c r="DJ96" s="111"/>
      <c r="DK96" s="111"/>
      <c r="DL96" s="111"/>
      <c r="DM96" s="111"/>
      <c r="DN96" s="111"/>
      <c r="DO96" s="111"/>
      <c r="DP96" s="111"/>
      <c r="DQ96" s="111"/>
      <c r="DR96" s="111"/>
      <c r="DS96" s="111"/>
      <c r="DT96" s="111"/>
      <c r="DU96" s="111"/>
      <c r="DV96" s="111"/>
      <c r="DW96" s="111"/>
      <c r="DX96" s="111"/>
      <c r="DY96" s="111"/>
      <c r="DZ96" s="111"/>
      <c r="EA96" s="111"/>
      <c r="EB96" s="111"/>
      <c r="EC96" s="111"/>
      <c r="ED96" s="111"/>
      <c r="EE96" s="111"/>
      <c r="EF96" s="111"/>
      <c r="EG96" s="111"/>
      <c r="EH96" s="111"/>
      <c r="EI96" s="111"/>
      <c r="EJ96" s="111"/>
      <c r="EK96" s="111"/>
      <c r="EL96" s="111"/>
      <c r="EM96" s="111"/>
    </row>
    <row r="97" spans="1:143" s="116" customFormat="1" ht="30" customHeight="1">
      <c r="A97" s="66"/>
      <c r="B97" s="117"/>
      <c r="C97" s="117"/>
      <c r="D97" s="117"/>
      <c r="E97" s="82"/>
      <c r="F97" s="61">
        <v>20</v>
      </c>
      <c r="G97" s="89">
        <f t="shared" ca="1" si="7"/>
        <v>0</v>
      </c>
      <c r="H97" s="112" t="str">
        <f t="shared" si="8"/>
        <v>$GE$78</v>
      </c>
      <c r="I97" s="112">
        <f t="shared" si="5"/>
        <v>187</v>
      </c>
      <c r="J97" s="111"/>
      <c r="K97" s="111"/>
      <c r="L97" s="111"/>
      <c r="M97" s="111"/>
      <c r="N97" s="111"/>
      <c r="O97" s="111"/>
      <c r="P97" s="111"/>
      <c r="Q97" s="111"/>
      <c r="R97" s="111"/>
      <c r="S97" s="111"/>
      <c r="T97" s="111"/>
      <c r="U97" s="111"/>
      <c r="V97" s="111"/>
      <c r="W97" s="111"/>
      <c r="X97" s="111"/>
      <c r="Y97" s="111"/>
      <c r="Z97" s="111"/>
      <c r="AA97" s="111"/>
      <c r="AB97" s="111"/>
      <c r="AC97" s="111"/>
      <c r="AD97" s="111"/>
      <c r="AE97" s="111"/>
      <c r="AF97" s="111"/>
      <c r="AG97" s="111"/>
      <c r="AH97" s="111"/>
      <c r="AI97" s="111"/>
      <c r="AJ97" s="111"/>
      <c r="AK97" s="111"/>
      <c r="AL97" s="111"/>
      <c r="AM97" s="111"/>
      <c r="AN97" s="111"/>
      <c r="AO97" s="111"/>
      <c r="AP97" s="111"/>
      <c r="AQ97" s="111"/>
      <c r="AR97" s="111"/>
      <c r="AS97" s="111"/>
      <c r="AT97" s="111"/>
      <c r="AU97" s="111"/>
      <c r="AV97" s="111"/>
      <c r="AW97" s="111"/>
      <c r="AX97" s="111"/>
      <c r="AY97" s="111"/>
      <c r="AZ97" s="111"/>
      <c r="BA97" s="111"/>
      <c r="BB97" s="111"/>
      <c r="BC97" s="111"/>
      <c r="BD97" s="111"/>
      <c r="BE97" s="111"/>
      <c r="BF97" s="111"/>
      <c r="BG97" s="111"/>
      <c r="BH97" s="111"/>
      <c r="BI97" s="111"/>
      <c r="BJ97" s="111"/>
      <c r="BK97" s="111"/>
      <c r="BL97" s="111"/>
      <c r="BM97" s="111"/>
      <c r="BN97" s="111"/>
      <c r="BO97" s="111"/>
      <c r="BP97" s="111"/>
      <c r="BQ97" s="111"/>
      <c r="BR97" s="111"/>
      <c r="BS97" s="111"/>
      <c r="BT97" s="111"/>
      <c r="BU97" s="111"/>
      <c r="BV97" s="111"/>
      <c r="BW97" s="111"/>
      <c r="BX97" s="111"/>
      <c r="BY97" s="111"/>
      <c r="BZ97" s="111"/>
      <c r="CA97" s="111"/>
      <c r="CB97" s="111"/>
      <c r="CC97" s="111"/>
      <c r="CD97" s="111"/>
      <c r="CE97" s="111"/>
      <c r="CF97" s="111"/>
      <c r="CG97" s="111"/>
      <c r="CH97" s="111"/>
      <c r="CI97" s="111"/>
      <c r="CJ97" s="111"/>
      <c r="CK97" s="111"/>
      <c r="CL97" s="111"/>
      <c r="CM97" s="111"/>
      <c r="CN97" s="111"/>
      <c r="CO97" s="111"/>
      <c r="CP97" s="111"/>
      <c r="CQ97" s="111"/>
      <c r="CR97" s="111"/>
      <c r="CS97" s="111"/>
      <c r="CT97" s="111"/>
      <c r="CU97" s="111"/>
      <c r="CV97" s="111"/>
      <c r="CW97" s="111"/>
      <c r="CX97" s="111"/>
      <c r="CY97" s="111"/>
      <c r="CZ97" s="111"/>
      <c r="DA97" s="111"/>
      <c r="DB97" s="111"/>
      <c r="DC97" s="111"/>
      <c r="DD97" s="111"/>
      <c r="DE97" s="111"/>
      <c r="DF97" s="111"/>
      <c r="DG97" s="111"/>
      <c r="DH97" s="111"/>
      <c r="DI97" s="111"/>
      <c r="DJ97" s="111"/>
      <c r="DK97" s="111"/>
      <c r="DL97" s="111"/>
      <c r="DM97" s="111"/>
      <c r="DN97" s="111"/>
      <c r="DO97" s="111"/>
      <c r="DP97" s="111"/>
      <c r="DQ97" s="111"/>
      <c r="DR97" s="111"/>
      <c r="DS97" s="111"/>
      <c r="DT97" s="111"/>
      <c r="DU97" s="111"/>
      <c r="DV97" s="111"/>
      <c r="DW97" s="111"/>
      <c r="DX97" s="111"/>
      <c r="DY97" s="111"/>
      <c r="DZ97" s="111"/>
      <c r="EA97" s="111"/>
      <c r="EB97" s="111"/>
      <c r="EC97" s="111"/>
      <c r="ED97" s="111"/>
      <c r="EE97" s="111"/>
      <c r="EF97" s="111"/>
      <c r="EG97" s="111"/>
      <c r="EH97" s="111"/>
      <c r="EI97" s="111"/>
      <c r="EJ97" s="111"/>
      <c r="EK97" s="111"/>
      <c r="EL97" s="111"/>
      <c r="EM97" s="111"/>
    </row>
    <row r="98" spans="1:143" s="116" customFormat="1" ht="30" customHeight="1">
      <c r="A98" s="66"/>
      <c r="B98" s="117"/>
      <c r="C98" s="117"/>
      <c r="D98" s="117"/>
      <c r="E98" s="82"/>
      <c r="F98" s="61">
        <v>21</v>
      </c>
      <c r="G98" s="89">
        <f t="shared" ca="1" si="7"/>
        <v>0</v>
      </c>
      <c r="H98" s="112" t="str">
        <f t="shared" si="8"/>
        <v>$GN$78</v>
      </c>
      <c r="I98" s="112">
        <f t="shared" si="5"/>
        <v>196</v>
      </c>
      <c r="J98" s="111"/>
      <c r="K98" s="111"/>
      <c r="L98" s="111"/>
      <c r="M98" s="111"/>
      <c r="N98" s="111"/>
      <c r="O98" s="111"/>
      <c r="P98" s="111"/>
      <c r="Q98" s="111"/>
      <c r="R98" s="111"/>
      <c r="S98" s="111"/>
      <c r="T98" s="111"/>
      <c r="U98" s="111"/>
      <c r="V98" s="111"/>
      <c r="W98" s="111"/>
      <c r="X98" s="111"/>
      <c r="Y98" s="111"/>
      <c r="Z98" s="111"/>
      <c r="AA98" s="111"/>
      <c r="AB98" s="111"/>
      <c r="AC98" s="111"/>
      <c r="AD98" s="111"/>
      <c r="AE98" s="111"/>
      <c r="AF98" s="111"/>
      <c r="AG98" s="111"/>
      <c r="AH98" s="111"/>
      <c r="AI98" s="111"/>
      <c r="AJ98" s="111"/>
      <c r="AK98" s="111"/>
      <c r="AL98" s="111"/>
      <c r="AM98" s="111"/>
      <c r="AN98" s="111"/>
      <c r="AO98" s="111"/>
      <c r="AP98" s="111"/>
      <c r="AQ98" s="111"/>
      <c r="AR98" s="111"/>
      <c r="AS98" s="111"/>
      <c r="AT98" s="111"/>
      <c r="AU98" s="111"/>
      <c r="AV98" s="111"/>
      <c r="AW98" s="111"/>
      <c r="AX98" s="111"/>
      <c r="AY98" s="111"/>
      <c r="AZ98" s="111"/>
      <c r="BA98" s="111"/>
      <c r="BB98" s="111"/>
      <c r="BC98" s="111"/>
      <c r="BD98" s="111"/>
      <c r="BE98" s="111"/>
      <c r="BF98" s="111"/>
      <c r="BG98" s="111"/>
      <c r="BH98" s="111"/>
      <c r="BI98" s="111"/>
      <c r="BJ98" s="111"/>
      <c r="BK98" s="111"/>
      <c r="BL98" s="111"/>
      <c r="BM98" s="111"/>
      <c r="BN98" s="111"/>
      <c r="BO98" s="111"/>
      <c r="BP98" s="111"/>
      <c r="BQ98" s="111"/>
      <c r="BR98" s="111"/>
      <c r="BS98" s="111"/>
      <c r="BT98" s="111"/>
      <c r="BU98" s="111"/>
      <c r="BV98" s="111"/>
      <c r="BW98" s="111"/>
      <c r="BX98" s="111"/>
      <c r="BY98" s="111"/>
      <c r="BZ98" s="111"/>
      <c r="CA98" s="111"/>
      <c r="CB98" s="111"/>
      <c r="CC98" s="111"/>
      <c r="CD98" s="111"/>
      <c r="CE98" s="111"/>
      <c r="CF98" s="111"/>
      <c r="CG98" s="111"/>
      <c r="CH98" s="111"/>
      <c r="CI98" s="111"/>
      <c r="CJ98" s="111"/>
      <c r="CK98" s="111"/>
      <c r="CL98" s="111"/>
      <c r="CM98" s="111"/>
      <c r="CN98" s="111"/>
      <c r="CO98" s="111"/>
      <c r="CP98" s="111"/>
      <c r="CQ98" s="111"/>
      <c r="CR98" s="111"/>
      <c r="CS98" s="111"/>
      <c r="CT98" s="111"/>
      <c r="CU98" s="111"/>
      <c r="CV98" s="111"/>
      <c r="CW98" s="111"/>
      <c r="CX98" s="111"/>
      <c r="CY98" s="111"/>
      <c r="CZ98" s="111"/>
      <c r="DA98" s="111"/>
      <c r="DB98" s="111"/>
      <c r="DC98" s="111"/>
      <c r="DD98" s="111"/>
      <c r="DE98" s="111"/>
      <c r="DF98" s="111"/>
      <c r="DG98" s="111"/>
      <c r="DH98" s="111"/>
      <c r="DI98" s="111"/>
      <c r="DJ98" s="111"/>
      <c r="DK98" s="111"/>
      <c r="DL98" s="111"/>
      <c r="DM98" s="111"/>
      <c r="DN98" s="111"/>
      <c r="DO98" s="111"/>
      <c r="DP98" s="111"/>
      <c r="DQ98" s="111"/>
      <c r="DR98" s="111"/>
      <c r="DS98" s="111"/>
      <c r="DT98" s="111"/>
      <c r="DU98" s="111"/>
      <c r="DV98" s="111"/>
      <c r="DW98" s="111"/>
      <c r="DX98" s="111"/>
      <c r="DY98" s="111"/>
      <c r="DZ98" s="111"/>
      <c r="EA98" s="111"/>
      <c r="EB98" s="111"/>
      <c r="EC98" s="111"/>
      <c r="ED98" s="111"/>
      <c r="EE98" s="111"/>
      <c r="EF98" s="111"/>
      <c r="EG98" s="111"/>
      <c r="EH98" s="111"/>
      <c r="EI98" s="111"/>
      <c r="EJ98" s="111"/>
      <c r="EK98" s="111"/>
      <c r="EL98" s="111"/>
      <c r="EM98" s="111"/>
    </row>
    <row r="99" spans="1:143" s="116" customFormat="1" ht="30" customHeight="1">
      <c r="A99" s="66"/>
      <c r="B99" s="117"/>
      <c r="C99" s="117"/>
      <c r="D99" s="117"/>
      <c r="E99" s="82"/>
      <c r="F99" s="61">
        <v>22</v>
      </c>
      <c r="G99" s="89">
        <f t="shared" ca="1" si="7"/>
        <v>0</v>
      </c>
      <c r="H99" s="112" t="str">
        <f t="shared" si="8"/>
        <v>$GW$78</v>
      </c>
      <c r="I99" s="112">
        <f t="shared" si="5"/>
        <v>205</v>
      </c>
      <c r="J99" s="111"/>
      <c r="K99" s="111"/>
      <c r="L99" s="111"/>
      <c r="M99" s="111"/>
      <c r="N99" s="111"/>
      <c r="O99" s="111"/>
      <c r="P99" s="111"/>
      <c r="Q99" s="111"/>
      <c r="R99" s="111"/>
      <c r="S99" s="111"/>
      <c r="T99" s="111"/>
      <c r="U99" s="111"/>
      <c r="V99" s="111"/>
      <c r="W99" s="111"/>
      <c r="X99" s="111"/>
      <c r="Y99" s="111"/>
      <c r="Z99" s="111"/>
      <c r="AA99" s="111"/>
      <c r="AB99" s="111"/>
      <c r="AC99" s="111"/>
      <c r="AD99" s="111"/>
      <c r="AE99" s="111"/>
      <c r="AF99" s="111"/>
      <c r="AG99" s="111"/>
      <c r="AH99" s="111"/>
      <c r="AI99" s="111"/>
      <c r="AJ99" s="111"/>
      <c r="AK99" s="111"/>
      <c r="AL99" s="111"/>
      <c r="AM99" s="111"/>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1"/>
      <c r="BR99" s="111"/>
      <c r="BS99" s="111"/>
      <c r="BT99" s="111"/>
      <c r="BU99" s="111"/>
      <c r="BV99" s="111"/>
      <c r="BW99" s="111"/>
      <c r="BX99" s="111"/>
      <c r="BY99" s="111"/>
      <c r="BZ99" s="111"/>
      <c r="CA99" s="111"/>
      <c r="CB99" s="111"/>
      <c r="CC99" s="111"/>
      <c r="CD99" s="111"/>
      <c r="CE99" s="111"/>
      <c r="CF99" s="111"/>
      <c r="CG99" s="111"/>
      <c r="CH99" s="111"/>
      <c r="CI99" s="111"/>
      <c r="CJ99" s="111"/>
      <c r="CK99" s="111"/>
      <c r="CL99" s="111"/>
      <c r="CM99" s="111"/>
      <c r="CN99" s="111"/>
      <c r="CO99" s="111"/>
      <c r="CP99" s="111"/>
      <c r="CQ99" s="111"/>
      <c r="CR99" s="111"/>
      <c r="CS99" s="111"/>
      <c r="CT99" s="111"/>
      <c r="CU99" s="111"/>
      <c r="CV99" s="111"/>
      <c r="CW99" s="111"/>
      <c r="CX99" s="111"/>
      <c r="CY99" s="111"/>
      <c r="CZ99" s="111"/>
      <c r="DA99" s="111"/>
      <c r="DB99" s="111"/>
      <c r="DC99" s="111"/>
      <c r="DD99" s="111"/>
      <c r="DE99" s="111"/>
      <c r="DF99" s="111"/>
      <c r="DG99" s="111"/>
      <c r="DH99" s="111"/>
      <c r="DI99" s="111"/>
      <c r="DJ99" s="111"/>
      <c r="DK99" s="111"/>
      <c r="DL99" s="111"/>
      <c r="DM99" s="111"/>
      <c r="DN99" s="111"/>
      <c r="DO99" s="111"/>
      <c r="DP99" s="111"/>
      <c r="DQ99" s="111"/>
      <c r="DR99" s="111"/>
      <c r="DS99" s="111"/>
      <c r="DT99" s="111"/>
      <c r="DU99" s="111"/>
      <c r="DV99" s="111"/>
      <c r="DW99" s="111"/>
      <c r="DX99" s="111"/>
      <c r="DY99" s="111"/>
      <c r="DZ99" s="111"/>
      <c r="EA99" s="111"/>
      <c r="EB99" s="111"/>
      <c r="EC99" s="111"/>
      <c r="ED99" s="111"/>
      <c r="EE99" s="111"/>
      <c r="EF99" s="111"/>
      <c r="EG99" s="111"/>
      <c r="EH99" s="111"/>
      <c r="EI99" s="111"/>
      <c r="EJ99" s="111"/>
      <c r="EK99" s="111"/>
      <c r="EL99" s="111"/>
      <c r="EM99" s="111"/>
    </row>
    <row r="100" spans="1:143" s="116" customFormat="1" ht="30" customHeight="1">
      <c r="A100" s="66"/>
      <c r="B100" s="117"/>
      <c r="C100" s="117"/>
      <c r="D100" s="117"/>
      <c r="E100" s="82"/>
      <c r="F100" s="61">
        <v>23</v>
      </c>
      <c r="G100" s="89">
        <f t="shared" ca="1" si="7"/>
        <v>0</v>
      </c>
      <c r="H100" s="112" t="str">
        <f t="shared" si="8"/>
        <v>$HF$78</v>
      </c>
      <c r="I100" s="112">
        <f t="shared" si="5"/>
        <v>214</v>
      </c>
      <c r="J100" s="111"/>
      <c r="K100" s="111"/>
      <c r="L100" s="111"/>
      <c r="M100" s="111"/>
      <c r="N100" s="111"/>
      <c r="O100" s="111"/>
      <c r="P100" s="111"/>
      <c r="Q100" s="111"/>
      <c r="R100" s="111"/>
      <c r="S100" s="111"/>
      <c r="T100" s="111"/>
      <c r="U100" s="111"/>
      <c r="V100" s="111"/>
      <c r="W100" s="111"/>
      <c r="X100" s="111"/>
      <c r="Y100" s="111"/>
      <c r="Z100" s="111"/>
      <c r="AA100" s="111"/>
      <c r="AB100" s="111"/>
      <c r="AC100" s="111"/>
      <c r="AD100" s="111"/>
      <c r="AE100" s="111"/>
      <c r="AF100" s="111"/>
      <c r="AG100" s="111"/>
      <c r="AH100" s="111"/>
      <c r="AI100" s="111"/>
      <c r="AJ100" s="111"/>
      <c r="AK100" s="111"/>
      <c r="AL100" s="111"/>
      <c r="AM100" s="111"/>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1"/>
      <c r="BR100" s="111"/>
      <c r="BS100" s="111"/>
      <c r="BT100" s="111"/>
      <c r="BU100" s="111"/>
      <c r="BV100" s="111"/>
      <c r="BW100" s="111"/>
      <c r="BX100" s="111"/>
      <c r="BY100" s="111"/>
      <c r="BZ100" s="111"/>
      <c r="CA100" s="111"/>
      <c r="CB100" s="111"/>
      <c r="CC100" s="111"/>
      <c r="CD100" s="111"/>
      <c r="CE100" s="111"/>
      <c r="CF100" s="111"/>
      <c r="CG100" s="111"/>
      <c r="CH100" s="111"/>
      <c r="CI100" s="111"/>
      <c r="CJ100" s="111"/>
      <c r="CK100" s="111"/>
      <c r="CL100" s="111"/>
      <c r="CM100" s="111"/>
      <c r="CN100" s="111"/>
      <c r="CO100" s="111"/>
      <c r="CP100" s="111"/>
      <c r="CQ100" s="111"/>
      <c r="CR100" s="111"/>
      <c r="CS100" s="111"/>
      <c r="CT100" s="111"/>
      <c r="CU100" s="111"/>
      <c r="CV100" s="111"/>
      <c r="CW100" s="111"/>
      <c r="CX100" s="111"/>
      <c r="CY100" s="111"/>
      <c r="CZ100" s="111"/>
      <c r="DA100" s="111"/>
      <c r="DB100" s="111"/>
      <c r="DC100" s="111"/>
      <c r="DD100" s="111"/>
      <c r="DE100" s="111"/>
      <c r="DF100" s="111"/>
      <c r="DG100" s="111"/>
      <c r="DH100" s="111"/>
      <c r="DI100" s="111"/>
      <c r="DJ100" s="111"/>
      <c r="DK100" s="111"/>
      <c r="DL100" s="111"/>
      <c r="DM100" s="111"/>
      <c r="DN100" s="111"/>
      <c r="DO100" s="111"/>
      <c r="DP100" s="111"/>
      <c r="DQ100" s="111"/>
      <c r="DR100" s="111"/>
      <c r="DS100" s="111"/>
      <c r="DT100" s="111"/>
      <c r="DU100" s="111"/>
      <c r="DV100" s="111"/>
      <c r="DW100" s="111"/>
      <c r="DX100" s="111"/>
      <c r="DY100" s="111"/>
      <c r="DZ100" s="111"/>
      <c r="EA100" s="111"/>
      <c r="EB100" s="111"/>
      <c r="EC100" s="111"/>
      <c r="ED100" s="111"/>
      <c r="EE100" s="111"/>
      <c r="EF100" s="111"/>
      <c r="EG100" s="111"/>
      <c r="EH100" s="111"/>
      <c r="EI100" s="111"/>
      <c r="EJ100" s="111"/>
      <c r="EK100" s="111"/>
      <c r="EL100" s="111"/>
      <c r="EM100" s="111"/>
    </row>
    <row r="101" spans="1:143" s="116" customFormat="1" ht="30" customHeight="1">
      <c r="A101" s="66"/>
      <c r="B101" s="117"/>
      <c r="C101" s="117"/>
      <c r="D101" s="117"/>
      <c r="E101" s="82"/>
      <c r="F101" s="61">
        <v>24</v>
      </c>
      <c r="G101" s="89">
        <f t="shared" ca="1" si="7"/>
        <v>0</v>
      </c>
      <c r="H101" s="112" t="str">
        <f t="shared" si="8"/>
        <v>$HO$78</v>
      </c>
      <c r="I101" s="112">
        <f t="shared" si="5"/>
        <v>223</v>
      </c>
      <c r="J101" s="111"/>
      <c r="K101" s="111"/>
      <c r="L101" s="111"/>
      <c r="M101" s="111"/>
      <c r="N101" s="111"/>
      <c r="O101" s="111"/>
      <c r="P101" s="111"/>
      <c r="Q101" s="111"/>
      <c r="R101" s="111"/>
      <c r="S101" s="111"/>
      <c r="T101" s="111"/>
      <c r="U101" s="111"/>
      <c r="V101" s="111"/>
      <c r="W101" s="111"/>
      <c r="X101" s="111"/>
      <c r="Y101" s="111"/>
      <c r="Z101" s="111"/>
      <c r="AA101" s="111"/>
      <c r="AB101" s="111"/>
      <c r="AC101" s="111"/>
      <c r="AD101" s="111"/>
      <c r="AE101" s="111"/>
      <c r="AF101" s="111"/>
      <c r="AG101" s="111"/>
      <c r="AH101" s="111"/>
      <c r="AI101" s="111"/>
      <c r="AJ101" s="111"/>
      <c r="AK101" s="111"/>
      <c r="AL101" s="111"/>
      <c r="AM101" s="111"/>
      <c r="AN101" s="111"/>
      <c r="AO101" s="111"/>
      <c r="AP101" s="111"/>
      <c r="AQ101" s="111"/>
      <c r="AR101" s="111"/>
      <c r="AS101" s="111"/>
      <c r="AT101" s="111"/>
      <c r="AU101" s="111"/>
      <c r="AV101" s="111"/>
      <c r="AW101" s="111"/>
      <c r="AX101" s="111"/>
      <c r="AY101" s="111"/>
      <c r="AZ101" s="111"/>
      <c r="BA101" s="111"/>
      <c r="BB101" s="111"/>
      <c r="BC101" s="111"/>
      <c r="BD101" s="111"/>
      <c r="BE101" s="111"/>
      <c r="BF101" s="111"/>
      <c r="BG101" s="111"/>
      <c r="BH101" s="111"/>
      <c r="BI101" s="111"/>
      <c r="BJ101" s="111"/>
      <c r="BK101" s="111"/>
      <c r="BL101" s="111"/>
      <c r="BM101" s="111"/>
      <c r="BN101" s="111"/>
      <c r="BO101" s="111"/>
      <c r="BP101" s="111"/>
      <c r="BQ101" s="111"/>
      <c r="BR101" s="111"/>
      <c r="BS101" s="111"/>
      <c r="BT101" s="111"/>
      <c r="BU101" s="111"/>
      <c r="BV101" s="111"/>
      <c r="BW101" s="111"/>
      <c r="BX101" s="111"/>
      <c r="BY101" s="111"/>
      <c r="BZ101" s="111"/>
      <c r="CA101" s="111"/>
      <c r="CB101" s="111"/>
      <c r="CC101" s="111"/>
      <c r="CD101" s="111"/>
      <c r="CE101" s="111"/>
      <c r="CF101" s="111"/>
      <c r="CG101" s="111"/>
      <c r="CH101" s="111"/>
      <c r="CI101" s="111"/>
      <c r="CJ101" s="111"/>
      <c r="CK101" s="111"/>
      <c r="CL101" s="111"/>
      <c r="CM101" s="111"/>
      <c r="CN101" s="111"/>
      <c r="CO101" s="111"/>
      <c r="CP101" s="111"/>
      <c r="CQ101" s="111"/>
      <c r="CR101" s="111"/>
      <c r="CS101" s="111"/>
      <c r="CT101" s="111"/>
      <c r="CU101" s="111"/>
      <c r="CV101" s="111"/>
      <c r="CW101" s="111"/>
      <c r="CX101" s="111"/>
      <c r="CY101" s="111"/>
      <c r="CZ101" s="111"/>
      <c r="DA101" s="111"/>
      <c r="DB101" s="111"/>
      <c r="DC101" s="111"/>
      <c r="DD101" s="111"/>
      <c r="DE101" s="111"/>
      <c r="DF101" s="111"/>
      <c r="DG101" s="111"/>
      <c r="DH101" s="111"/>
      <c r="DI101" s="111"/>
      <c r="DJ101" s="111"/>
      <c r="DK101" s="111"/>
      <c r="DL101" s="111"/>
      <c r="DM101" s="111"/>
      <c r="DN101" s="111"/>
      <c r="DO101" s="111"/>
      <c r="DP101" s="111"/>
      <c r="DQ101" s="111"/>
      <c r="DR101" s="111"/>
      <c r="DS101" s="111"/>
      <c r="DT101" s="111"/>
      <c r="DU101" s="111"/>
      <c r="DV101" s="111"/>
      <c r="DW101" s="111"/>
      <c r="DX101" s="111"/>
      <c r="DY101" s="111"/>
      <c r="DZ101" s="111"/>
      <c r="EA101" s="111"/>
      <c r="EB101" s="111"/>
      <c r="EC101" s="111"/>
      <c r="ED101" s="111"/>
      <c r="EE101" s="111"/>
      <c r="EF101" s="111"/>
      <c r="EG101" s="111"/>
      <c r="EH101" s="111"/>
      <c r="EI101" s="111"/>
      <c r="EJ101" s="111"/>
      <c r="EK101" s="111"/>
      <c r="EL101" s="111"/>
      <c r="EM101" s="111"/>
    </row>
    <row r="102" spans="1:143" s="116" customFormat="1" ht="30" customHeight="1">
      <c r="A102" s="66"/>
      <c r="B102" s="117"/>
      <c r="C102" s="117"/>
      <c r="D102" s="117"/>
      <c r="E102" s="82"/>
      <c r="F102" s="61">
        <v>25</v>
      </c>
      <c r="G102" s="89">
        <f t="shared" ca="1" si="7"/>
        <v>0</v>
      </c>
      <c r="H102" s="112" t="str">
        <f t="shared" si="8"/>
        <v>$HX$78</v>
      </c>
      <c r="I102" s="112">
        <f t="shared" si="5"/>
        <v>232</v>
      </c>
      <c r="J102" s="111"/>
      <c r="K102" s="111"/>
      <c r="L102" s="111"/>
      <c r="M102" s="111"/>
      <c r="N102" s="111"/>
      <c r="O102" s="111"/>
      <c r="P102" s="111"/>
      <c r="Q102" s="111"/>
      <c r="R102" s="111"/>
      <c r="S102" s="111"/>
      <c r="T102" s="111"/>
      <c r="U102" s="111"/>
      <c r="V102" s="111"/>
      <c r="W102" s="111"/>
      <c r="X102" s="111"/>
      <c r="Y102" s="111"/>
      <c r="Z102" s="111"/>
      <c r="AA102" s="111"/>
      <c r="AB102" s="111"/>
      <c r="AC102" s="111"/>
      <c r="AD102" s="111"/>
      <c r="AE102" s="111"/>
      <c r="AF102" s="111"/>
      <c r="AG102" s="111"/>
      <c r="AH102" s="111"/>
      <c r="AI102" s="111"/>
      <c r="AJ102" s="111"/>
      <c r="AK102" s="111"/>
      <c r="AL102" s="111"/>
      <c r="AM102" s="111"/>
      <c r="AN102" s="111"/>
      <c r="AO102" s="111"/>
      <c r="AP102" s="111"/>
      <c r="AQ102" s="111"/>
      <c r="AR102" s="111"/>
      <c r="AS102" s="111"/>
      <c r="AT102" s="111"/>
      <c r="AU102" s="111"/>
      <c r="AV102" s="111"/>
      <c r="AW102" s="111"/>
      <c r="AX102" s="111"/>
      <c r="AY102" s="111"/>
      <c r="AZ102" s="111"/>
      <c r="BA102" s="111"/>
      <c r="BB102" s="111"/>
      <c r="BC102" s="111"/>
      <c r="BD102" s="111"/>
      <c r="BE102" s="111"/>
      <c r="BF102" s="111"/>
      <c r="BG102" s="111"/>
      <c r="BH102" s="111"/>
      <c r="BI102" s="111"/>
      <c r="BJ102" s="111"/>
      <c r="BK102" s="111"/>
      <c r="BL102" s="111"/>
      <c r="BM102" s="111"/>
      <c r="BN102" s="111"/>
      <c r="BO102" s="111"/>
      <c r="BP102" s="111"/>
      <c r="BQ102" s="111"/>
      <c r="BR102" s="111"/>
      <c r="BS102" s="111"/>
      <c r="BT102" s="111"/>
      <c r="BU102" s="111"/>
      <c r="BV102" s="111"/>
      <c r="BW102" s="111"/>
      <c r="BX102" s="111"/>
      <c r="BY102" s="111"/>
      <c r="BZ102" s="111"/>
      <c r="CA102" s="111"/>
      <c r="CB102" s="111"/>
      <c r="CC102" s="111"/>
      <c r="CD102" s="111"/>
      <c r="CE102" s="111"/>
      <c r="CF102" s="111"/>
      <c r="CG102" s="111"/>
      <c r="CH102" s="111"/>
      <c r="CI102" s="111"/>
      <c r="CJ102" s="111"/>
      <c r="CK102" s="111"/>
      <c r="CL102" s="111"/>
      <c r="CM102" s="111"/>
      <c r="CN102" s="111"/>
      <c r="CO102" s="111"/>
      <c r="CP102" s="111"/>
      <c r="CQ102" s="111"/>
      <c r="CR102" s="111"/>
      <c r="CS102" s="111"/>
      <c r="CT102" s="111"/>
      <c r="CU102" s="111"/>
      <c r="CV102" s="111"/>
      <c r="CW102" s="111"/>
      <c r="CX102" s="111"/>
      <c r="CY102" s="111"/>
      <c r="CZ102" s="111"/>
      <c r="DA102" s="111"/>
      <c r="DB102" s="111"/>
      <c r="DC102" s="111"/>
      <c r="DD102" s="111"/>
      <c r="DE102" s="111"/>
      <c r="DF102" s="111"/>
      <c r="DG102" s="111"/>
      <c r="DH102" s="111"/>
      <c r="DI102" s="111"/>
      <c r="DJ102" s="111"/>
      <c r="DK102" s="111"/>
      <c r="DL102" s="111"/>
      <c r="DM102" s="111"/>
      <c r="DN102" s="111"/>
      <c r="DO102" s="111"/>
      <c r="DP102" s="111"/>
      <c r="DQ102" s="111"/>
      <c r="DR102" s="111"/>
      <c r="DS102" s="111"/>
      <c r="DT102" s="111"/>
      <c r="DU102" s="111"/>
      <c r="DV102" s="111"/>
      <c r="DW102" s="111"/>
      <c r="DX102" s="111"/>
      <c r="DY102" s="111"/>
      <c r="DZ102" s="111"/>
      <c r="EA102" s="111"/>
      <c r="EB102" s="111"/>
      <c r="EC102" s="111"/>
      <c r="ED102" s="111"/>
      <c r="EE102" s="111"/>
      <c r="EF102" s="111"/>
      <c r="EG102" s="111"/>
      <c r="EH102" s="111"/>
      <c r="EI102" s="111"/>
      <c r="EJ102" s="111"/>
      <c r="EK102" s="111"/>
      <c r="EL102" s="111"/>
      <c r="EM102" s="111"/>
    </row>
    <row r="103" spans="1:143" s="116" customFormat="1" ht="30" customHeight="1">
      <c r="A103" s="66"/>
      <c r="B103" s="117"/>
      <c r="C103" s="117"/>
      <c r="D103" s="117"/>
      <c r="E103" s="82"/>
      <c r="F103" s="61">
        <v>26</v>
      </c>
      <c r="G103" s="89">
        <f t="shared" ca="1" si="7"/>
        <v>0</v>
      </c>
      <c r="H103" s="112" t="str">
        <f t="shared" si="8"/>
        <v>$IG$78</v>
      </c>
      <c r="I103" s="112">
        <f t="shared" si="5"/>
        <v>241</v>
      </c>
      <c r="J103" s="111"/>
      <c r="K103" s="111"/>
      <c r="L103" s="111"/>
      <c r="M103" s="111"/>
      <c r="N103" s="111"/>
      <c r="O103" s="111"/>
      <c r="P103" s="111"/>
      <c r="Q103" s="111"/>
      <c r="R103" s="111"/>
      <c r="S103" s="111"/>
      <c r="T103" s="111"/>
      <c r="U103" s="111"/>
      <c r="V103" s="111"/>
      <c r="W103" s="111"/>
      <c r="X103" s="111"/>
      <c r="Y103" s="111"/>
      <c r="Z103" s="111"/>
      <c r="AA103" s="111"/>
      <c r="AB103" s="111"/>
      <c r="AC103" s="111"/>
      <c r="AD103" s="111"/>
      <c r="AE103" s="111"/>
      <c r="AF103" s="111"/>
      <c r="AG103" s="111"/>
      <c r="AH103" s="111"/>
      <c r="AI103" s="111"/>
      <c r="AJ103" s="111"/>
      <c r="AK103" s="111"/>
      <c r="AL103" s="111"/>
      <c r="AM103" s="111"/>
      <c r="AN103" s="111"/>
      <c r="AO103" s="111"/>
      <c r="AP103" s="111"/>
      <c r="AQ103" s="111"/>
      <c r="AR103" s="111"/>
      <c r="AS103" s="111"/>
      <c r="AT103" s="111"/>
      <c r="AU103" s="111"/>
      <c r="AV103" s="111"/>
      <c r="AW103" s="111"/>
      <c r="AX103" s="111"/>
      <c r="AY103" s="111"/>
      <c r="AZ103" s="111"/>
      <c r="BA103" s="111"/>
      <c r="BB103" s="111"/>
      <c r="BC103" s="111"/>
      <c r="BD103" s="111"/>
      <c r="BE103" s="111"/>
      <c r="BF103" s="111"/>
      <c r="BG103" s="111"/>
      <c r="BH103" s="111"/>
      <c r="BI103" s="111"/>
      <c r="BJ103" s="111"/>
      <c r="BK103" s="111"/>
      <c r="BL103" s="111"/>
      <c r="BM103" s="111"/>
      <c r="BN103" s="111"/>
      <c r="BO103" s="111"/>
      <c r="BP103" s="111"/>
      <c r="BQ103" s="111"/>
      <c r="BR103" s="111"/>
      <c r="BS103" s="111"/>
      <c r="BT103" s="111"/>
      <c r="BU103" s="111"/>
      <c r="BV103" s="111"/>
      <c r="BW103" s="111"/>
      <c r="BX103" s="111"/>
      <c r="BY103" s="111"/>
      <c r="BZ103" s="111"/>
      <c r="CA103" s="111"/>
      <c r="CB103" s="111"/>
      <c r="CC103" s="111"/>
      <c r="CD103" s="111"/>
      <c r="CE103" s="111"/>
      <c r="CF103" s="111"/>
      <c r="CG103" s="111"/>
      <c r="CH103" s="111"/>
      <c r="CI103" s="111"/>
      <c r="CJ103" s="111"/>
      <c r="CK103" s="111"/>
      <c r="CL103" s="111"/>
      <c r="CM103" s="111"/>
      <c r="CN103" s="111"/>
      <c r="CO103" s="111"/>
      <c r="CP103" s="111"/>
      <c r="CQ103" s="111"/>
      <c r="CR103" s="111"/>
      <c r="CS103" s="111"/>
      <c r="CT103" s="111"/>
      <c r="CU103" s="111"/>
      <c r="CV103" s="111"/>
      <c r="CW103" s="111"/>
      <c r="CX103" s="111"/>
      <c r="CY103" s="111"/>
      <c r="CZ103" s="111"/>
      <c r="DA103" s="111"/>
      <c r="DB103" s="111"/>
      <c r="DC103" s="111"/>
      <c r="DD103" s="111"/>
      <c r="DE103" s="111"/>
      <c r="DF103" s="111"/>
      <c r="DG103" s="111"/>
      <c r="DH103" s="111"/>
      <c r="DI103" s="111"/>
      <c r="DJ103" s="111"/>
      <c r="DK103" s="111"/>
      <c r="DL103" s="111"/>
      <c r="DM103" s="111"/>
      <c r="DN103" s="111"/>
      <c r="DO103" s="111"/>
      <c r="DP103" s="111"/>
      <c r="DQ103" s="111"/>
      <c r="DR103" s="111"/>
      <c r="DS103" s="111"/>
      <c r="DT103" s="111"/>
      <c r="DU103" s="111"/>
      <c r="DV103" s="111"/>
      <c r="DW103" s="111"/>
      <c r="DX103" s="111"/>
      <c r="DY103" s="111"/>
      <c r="DZ103" s="111"/>
      <c r="EA103" s="111"/>
      <c r="EB103" s="111"/>
      <c r="EC103" s="111"/>
      <c r="ED103" s="111"/>
      <c r="EE103" s="111"/>
      <c r="EF103" s="111"/>
      <c r="EG103" s="111"/>
      <c r="EH103" s="111"/>
      <c r="EI103" s="111"/>
      <c r="EJ103" s="111"/>
      <c r="EK103" s="111"/>
      <c r="EL103" s="111"/>
      <c r="EM103" s="111"/>
    </row>
    <row r="104" spans="1:143" s="116" customFormat="1" ht="30" customHeight="1">
      <c r="A104" s="66"/>
      <c r="B104" s="117"/>
      <c r="C104" s="117"/>
      <c r="D104" s="117"/>
      <c r="E104" s="82"/>
      <c r="F104" s="61">
        <v>27</v>
      </c>
      <c r="G104" s="89">
        <f t="shared" ca="1" si="7"/>
        <v>0</v>
      </c>
      <c r="H104" s="112" t="str">
        <f t="shared" si="8"/>
        <v>$IP$78</v>
      </c>
      <c r="I104" s="112">
        <f t="shared" si="5"/>
        <v>250</v>
      </c>
      <c r="J104" s="111"/>
      <c r="K104" s="111"/>
      <c r="L104" s="111"/>
      <c r="M104" s="111"/>
      <c r="N104" s="111"/>
      <c r="O104" s="111"/>
      <c r="P104" s="111"/>
      <c r="Q104" s="111"/>
      <c r="R104" s="111"/>
      <c r="S104" s="111"/>
      <c r="T104" s="111"/>
      <c r="U104" s="111"/>
      <c r="V104" s="111"/>
      <c r="W104" s="111"/>
      <c r="X104" s="111"/>
      <c r="Y104" s="111"/>
      <c r="Z104" s="111"/>
      <c r="AA104" s="111"/>
      <c r="AB104" s="111"/>
      <c r="AC104" s="111"/>
      <c r="AD104" s="111"/>
      <c r="AE104" s="111"/>
      <c r="AF104" s="111"/>
      <c r="AG104" s="111"/>
      <c r="AH104" s="111"/>
      <c r="AI104" s="111"/>
      <c r="AJ104" s="111"/>
      <c r="AK104" s="111"/>
      <c r="AL104" s="111"/>
      <c r="AM104" s="111"/>
      <c r="AN104" s="111"/>
      <c r="AO104" s="111"/>
      <c r="AP104" s="111"/>
      <c r="AQ104" s="111"/>
      <c r="AR104" s="111"/>
      <c r="AS104" s="111"/>
      <c r="AT104" s="111"/>
      <c r="AU104" s="111"/>
      <c r="AV104" s="111"/>
      <c r="AW104" s="111"/>
      <c r="AX104" s="111"/>
      <c r="AY104" s="111"/>
      <c r="AZ104" s="111"/>
      <c r="BA104" s="111"/>
      <c r="BB104" s="111"/>
      <c r="BC104" s="111"/>
      <c r="BD104" s="111"/>
      <c r="BE104" s="111"/>
      <c r="BF104" s="111"/>
      <c r="BG104" s="111"/>
      <c r="BH104" s="111"/>
      <c r="BI104" s="111"/>
      <c r="BJ104" s="111"/>
      <c r="BK104" s="111"/>
      <c r="BL104" s="111"/>
      <c r="BM104" s="111"/>
      <c r="BN104" s="111"/>
      <c r="BO104" s="111"/>
      <c r="BP104" s="111"/>
      <c r="BQ104" s="111"/>
      <c r="BR104" s="111"/>
      <c r="BS104" s="111"/>
      <c r="BT104" s="111"/>
      <c r="BU104" s="111"/>
      <c r="BV104" s="111"/>
      <c r="BW104" s="111"/>
      <c r="BX104" s="111"/>
      <c r="BY104" s="111"/>
      <c r="BZ104" s="111"/>
      <c r="CA104" s="111"/>
      <c r="CB104" s="111"/>
      <c r="CC104" s="111"/>
      <c r="CD104" s="111"/>
      <c r="CE104" s="111"/>
      <c r="CF104" s="111"/>
      <c r="CG104" s="111"/>
      <c r="CH104" s="111"/>
      <c r="CI104" s="111"/>
      <c r="CJ104" s="111"/>
      <c r="CK104" s="111"/>
      <c r="CL104" s="111"/>
      <c r="CM104" s="111"/>
      <c r="CN104" s="111"/>
      <c r="CO104" s="111"/>
      <c r="CP104" s="111"/>
      <c r="CQ104" s="111"/>
      <c r="CR104" s="111"/>
      <c r="CS104" s="111"/>
      <c r="CT104" s="111"/>
      <c r="CU104" s="111"/>
      <c r="CV104" s="111"/>
      <c r="CW104" s="111"/>
      <c r="CX104" s="111"/>
      <c r="CY104" s="111"/>
      <c r="CZ104" s="111"/>
      <c r="DA104" s="111"/>
      <c r="DB104" s="111"/>
      <c r="DC104" s="111"/>
      <c r="DD104" s="111"/>
      <c r="DE104" s="111"/>
      <c r="DF104" s="111"/>
      <c r="DG104" s="111"/>
      <c r="DH104" s="111"/>
      <c r="DI104" s="111"/>
      <c r="DJ104" s="111"/>
      <c r="DK104" s="111"/>
      <c r="DL104" s="111"/>
      <c r="DM104" s="111"/>
      <c r="DN104" s="111"/>
      <c r="DO104" s="111"/>
      <c r="DP104" s="111"/>
      <c r="DQ104" s="111"/>
      <c r="DR104" s="111"/>
      <c r="DS104" s="111"/>
      <c r="DT104" s="111"/>
      <c r="DU104" s="111"/>
      <c r="DV104" s="111"/>
      <c r="DW104" s="111"/>
      <c r="DX104" s="111"/>
      <c r="DY104" s="111"/>
      <c r="DZ104" s="111"/>
      <c r="EA104" s="111"/>
      <c r="EB104" s="111"/>
      <c r="EC104" s="111"/>
      <c r="ED104" s="111"/>
      <c r="EE104" s="111"/>
      <c r="EF104" s="111"/>
      <c r="EG104" s="111"/>
      <c r="EH104" s="111"/>
      <c r="EI104" s="111"/>
      <c r="EJ104" s="111"/>
      <c r="EK104" s="111"/>
      <c r="EL104" s="111"/>
      <c r="EM104" s="111"/>
    </row>
    <row r="105" spans="1:143" s="116" customFormat="1" ht="30" customHeight="1">
      <c r="A105" s="66"/>
      <c r="B105" s="117"/>
      <c r="C105" s="117"/>
      <c r="D105" s="117"/>
      <c r="E105" s="82"/>
      <c r="F105" s="61">
        <v>28</v>
      </c>
      <c r="G105" s="89">
        <f t="shared" ca="1" si="7"/>
        <v>0</v>
      </c>
      <c r="H105" s="112" t="str">
        <f t="shared" si="8"/>
        <v>$IY$78</v>
      </c>
      <c r="I105" s="112">
        <f t="shared" si="5"/>
        <v>259</v>
      </c>
      <c r="J105" s="111"/>
      <c r="K105" s="111"/>
      <c r="L105" s="111"/>
      <c r="M105" s="111"/>
      <c r="N105" s="111"/>
      <c r="O105" s="111"/>
      <c r="P105" s="111"/>
      <c r="Q105" s="111"/>
      <c r="R105" s="111"/>
      <c r="S105" s="111"/>
      <c r="T105" s="111"/>
      <c r="U105" s="111"/>
      <c r="V105" s="111"/>
      <c r="W105" s="111"/>
      <c r="X105" s="111"/>
      <c r="Y105" s="111"/>
      <c r="Z105" s="111"/>
      <c r="AA105" s="111"/>
      <c r="AB105" s="111"/>
      <c r="AC105" s="111"/>
      <c r="AD105" s="111"/>
      <c r="AE105" s="111"/>
      <c r="AF105" s="111"/>
      <c r="AG105" s="111"/>
      <c r="AH105" s="111"/>
      <c r="AI105" s="111"/>
      <c r="AJ105" s="111"/>
      <c r="AK105" s="111"/>
      <c r="AL105" s="111"/>
      <c r="AM105" s="111"/>
      <c r="AN105" s="111"/>
      <c r="AO105" s="111"/>
      <c r="AP105" s="111"/>
      <c r="AQ105" s="111"/>
      <c r="AR105" s="111"/>
      <c r="AS105" s="111"/>
      <c r="AT105" s="111"/>
      <c r="AU105" s="111"/>
      <c r="AV105" s="111"/>
      <c r="AW105" s="111"/>
      <c r="AX105" s="111"/>
      <c r="AY105" s="111"/>
      <c r="AZ105" s="111"/>
      <c r="BA105" s="111"/>
      <c r="BB105" s="111"/>
      <c r="BC105" s="111"/>
      <c r="BD105" s="111"/>
      <c r="BE105" s="111"/>
      <c r="BF105" s="111"/>
      <c r="BG105" s="111"/>
      <c r="BH105" s="111"/>
      <c r="BI105" s="111"/>
      <c r="BJ105" s="111"/>
      <c r="BK105" s="111"/>
      <c r="BL105" s="111"/>
      <c r="BM105" s="111"/>
      <c r="BN105" s="111"/>
      <c r="BO105" s="111"/>
      <c r="BP105" s="111"/>
      <c r="BQ105" s="111"/>
      <c r="BR105" s="111"/>
      <c r="BS105" s="111"/>
      <c r="BT105" s="111"/>
      <c r="BU105" s="111"/>
      <c r="BV105" s="111"/>
      <c r="BW105" s="111"/>
      <c r="BX105" s="111"/>
      <c r="BY105" s="111"/>
      <c r="BZ105" s="111"/>
      <c r="CA105" s="111"/>
      <c r="CB105" s="111"/>
      <c r="CC105" s="111"/>
      <c r="CD105" s="111"/>
      <c r="CE105" s="111"/>
      <c r="CF105" s="111"/>
      <c r="CG105" s="111"/>
      <c r="CH105" s="111"/>
      <c r="CI105" s="111"/>
      <c r="CJ105" s="111"/>
      <c r="CK105" s="111"/>
      <c r="CL105" s="111"/>
      <c r="CM105" s="111"/>
      <c r="CN105" s="111"/>
      <c r="CO105" s="111"/>
      <c r="CP105" s="111"/>
      <c r="CQ105" s="111"/>
      <c r="CR105" s="111"/>
      <c r="CS105" s="111"/>
      <c r="CT105" s="111"/>
      <c r="CU105" s="111"/>
      <c r="CV105" s="111"/>
      <c r="CW105" s="111"/>
      <c r="CX105" s="111"/>
      <c r="CY105" s="111"/>
      <c r="CZ105" s="111"/>
      <c r="DA105" s="111"/>
      <c r="DB105" s="111"/>
      <c r="DC105" s="111"/>
      <c r="DD105" s="111"/>
      <c r="DE105" s="111"/>
      <c r="DF105" s="111"/>
      <c r="DG105" s="111"/>
      <c r="DH105" s="111"/>
      <c r="DI105" s="111"/>
      <c r="DJ105" s="111"/>
      <c r="DK105" s="111"/>
      <c r="DL105" s="111"/>
      <c r="DM105" s="111"/>
      <c r="DN105" s="111"/>
      <c r="DO105" s="111"/>
      <c r="DP105" s="111"/>
      <c r="DQ105" s="111"/>
      <c r="DR105" s="111"/>
      <c r="DS105" s="111"/>
      <c r="DT105" s="111"/>
      <c r="DU105" s="111"/>
      <c r="DV105" s="111"/>
      <c r="DW105" s="111"/>
      <c r="DX105" s="111"/>
      <c r="DY105" s="111"/>
      <c r="DZ105" s="111"/>
      <c r="EA105" s="111"/>
      <c r="EB105" s="111"/>
      <c r="EC105" s="111"/>
      <c r="ED105" s="111"/>
      <c r="EE105" s="111"/>
      <c r="EF105" s="111"/>
      <c r="EG105" s="111"/>
      <c r="EH105" s="111"/>
      <c r="EI105" s="111"/>
      <c r="EJ105" s="111"/>
      <c r="EK105" s="111"/>
      <c r="EL105" s="111"/>
      <c r="EM105" s="111"/>
    </row>
    <row r="106" spans="1:143" s="116" customFormat="1" ht="30" customHeight="1">
      <c r="A106" s="66"/>
      <c r="B106" s="117"/>
      <c r="C106" s="117"/>
      <c r="D106" s="117"/>
      <c r="E106" s="82"/>
      <c r="F106" s="61">
        <v>29</v>
      </c>
      <c r="G106" s="89">
        <f t="shared" ca="1" si="7"/>
        <v>0</v>
      </c>
      <c r="H106" s="112" t="str">
        <f t="shared" si="8"/>
        <v>$JH$78</v>
      </c>
      <c r="I106" s="112">
        <f t="shared" si="5"/>
        <v>268</v>
      </c>
      <c r="J106" s="111"/>
      <c r="K106" s="111"/>
      <c r="L106" s="111"/>
      <c r="M106" s="111"/>
      <c r="N106" s="111"/>
      <c r="O106" s="111"/>
      <c r="P106" s="111"/>
      <c r="Q106" s="111"/>
      <c r="R106" s="111"/>
      <c r="S106" s="111"/>
      <c r="T106" s="111"/>
      <c r="U106" s="111"/>
      <c r="V106" s="111"/>
      <c r="W106" s="111"/>
      <c r="X106" s="111"/>
      <c r="Y106" s="111"/>
      <c r="Z106" s="111"/>
      <c r="AA106" s="111"/>
      <c r="AB106" s="111"/>
      <c r="AC106" s="111"/>
      <c r="AD106" s="111"/>
      <c r="AE106" s="111"/>
      <c r="AF106" s="111"/>
      <c r="AG106" s="111"/>
      <c r="AH106" s="111"/>
      <c r="AI106" s="111"/>
      <c r="AJ106" s="111"/>
      <c r="AK106" s="111"/>
      <c r="AL106" s="111"/>
      <c r="AM106" s="111"/>
      <c r="AN106" s="111"/>
      <c r="AO106" s="111"/>
      <c r="AP106" s="111"/>
      <c r="AQ106" s="111"/>
      <c r="AR106" s="111"/>
      <c r="AS106" s="111"/>
      <c r="AT106" s="111"/>
      <c r="AU106" s="111"/>
      <c r="AV106" s="111"/>
      <c r="AW106" s="111"/>
      <c r="AX106" s="111"/>
      <c r="AY106" s="111"/>
      <c r="AZ106" s="111"/>
      <c r="BA106" s="111"/>
      <c r="BB106" s="111"/>
      <c r="BC106" s="111"/>
      <c r="BD106" s="111"/>
      <c r="BE106" s="111"/>
      <c r="BF106" s="111"/>
      <c r="BG106" s="111"/>
      <c r="BH106" s="111"/>
      <c r="BI106" s="111"/>
      <c r="BJ106" s="111"/>
      <c r="BK106" s="111"/>
      <c r="BL106" s="111"/>
      <c r="BM106" s="111"/>
      <c r="BN106" s="111"/>
      <c r="BO106" s="111"/>
      <c r="BP106" s="111"/>
      <c r="BQ106" s="111"/>
      <c r="BR106" s="111"/>
      <c r="BS106" s="111"/>
      <c r="BT106" s="111"/>
      <c r="BU106" s="111"/>
      <c r="BV106" s="111"/>
      <c r="BW106" s="111"/>
      <c r="BX106" s="111"/>
      <c r="BY106" s="111"/>
      <c r="BZ106" s="111"/>
      <c r="CA106" s="111"/>
      <c r="CB106" s="111"/>
      <c r="CC106" s="111"/>
      <c r="CD106" s="111"/>
      <c r="CE106" s="111"/>
      <c r="CF106" s="111"/>
      <c r="CG106" s="111"/>
      <c r="CH106" s="111"/>
      <c r="CI106" s="111"/>
      <c r="CJ106" s="111"/>
      <c r="CK106" s="111"/>
      <c r="CL106" s="111"/>
      <c r="CM106" s="111"/>
      <c r="CN106" s="111"/>
      <c r="CO106" s="111"/>
      <c r="CP106" s="111"/>
      <c r="CQ106" s="111"/>
      <c r="CR106" s="111"/>
      <c r="CS106" s="111"/>
      <c r="CT106" s="111"/>
      <c r="CU106" s="111"/>
      <c r="CV106" s="111"/>
      <c r="CW106" s="111"/>
      <c r="CX106" s="111"/>
      <c r="CY106" s="111"/>
      <c r="CZ106" s="111"/>
      <c r="DA106" s="111"/>
      <c r="DB106" s="111"/>
      <c r="DC106" s="111"/>
      <c r="DD106" s="111"/>
      <c r="DE106" s="111"/>
      <c r="DF106" s="111"/>
      <c r="DG106" s="111"/>
      <c r="DH106" s="111"/>
      <c r="DI106" s="111"/>
      <c r="DJ106" s="111"/>
      <c r="DK106" s="111"/>
      <c r="DL106" s="111"/>
      <c r="DM106" s="111"/>
      <c r="DN106" s="111"/>
      <c r="DO106" s="111"/>
      <c r="DP106" s="111"/>
      <c r="DQ106" s="111"/>
      <c r="DR106" s="111"/>
      <c r="DS106" s="111"/>
      <c r="DT106" s="111"/>
      <c r="DU106" s="111"/>
      <c r="DV106" s="111"/>
      <c r="DW106" s="111"/>
      <c r="DX106" s="111"/>
      <c r="DY106" s="111"/>
      <c r="DZ106" s="111"/>
      <c r="EA106" s="111"/>
      <c r="EB106" s="111"/>
      <c r="EC106" s="111"/>
      <c r="ED106" s="111"/>
      <c r="EE106" s="111"/>
      <c r="EF106" s="111"/>
      <c r="EG106" s="111"/>
      <c r="EH106" s="111"/>
      <c r="EI106" s="111"/>
      <c r="EJ106" s="111"/>
      <c r="EK106" s="111"/>
      <c r="EL106" s="111"/>
      <c r="EM106" s="111"/>
    </row>
    <row r="107" spans="1:143" s="116" customFormat="1" ht="30" customHeight="1">
      <c r="A107" s="66"/>
      <c r="B107" s="117"/>
      <c r="C107" s="117"/>
      <c r="D107" s="117"/>
      <c r="E107" s="82"/>
      <c r="F107" s="61">
        <v>30</v>
      </c>
      <c r="G107" s="89">
        <f t="shared" ca="1" si="7"/>
        <v>0</v>
      </c>
      <c r="H107" s="112" t="str">
        <f t="shared" si="8"/>
        <v>$JQ$78</v>
      </c>
      <c r="I107" s="112">
        <f t="shared" si="5"/>
        <v>277</v>
      </c>
      <c r="J107" s="111"/>
      <c r="K107" s="111"/>
      <c r="L107" s="111"/>
      <c r="M107" s="111"/>
      <c r="N107" s="111"/>
      <c r="O107" s="111"/>
      <c r="P107" s="111"/>
      <c r="Q107" s="111"/>
      <c r="R107" s="111"/>
      <c r="S107" s="111"/>
      <c r="T107" s="111"/>
      <c r="U107" s="111"/>
      <c r="V107" s="111"/>
      <c r="W107" s="111"/>
      <c r="X107" s="111"/>
      <c r="Y107" s="111"/>
      <c r="Z107" s="111"/>
      <c r="AA107" s="111"/>
      <c r="AB107" s="111"/>
      <c r="AC107" s="111"/>
      <c r="AD107" s="111"/>
      <c r="AE107" s="111"/>
      <c r="AF107" s="111"/>
      <c r="AG107" s="111"/>
      <c r="AH107" s="111"/>
      <c r="AI107" s="111"/>
      <c r="AJ107" s="111"/>
      <c r="AK107" s="111"/>
      <c r="AL107" s="111"/>
      <c r="AM107" s="111"/>
      <c r="AN107" s="111"/>
      <c r="AO107" s="111"/>
      <c r="AP107" s="111"/>
      <c r="AQ107" s="111"/>
      <c r="AR107" s="111"/>
      <c r="AS107" s="111"/>
      <c r="AT107" s="111"/>
      <c r="AU107" s="111"/>
      <c r="AV107" s="111"/>
      <c r="AW107" s="111"/>
      <c r="AX107" s="111"/>
      <c r="AY107" s="111"/>
      <c r="AZ107" s="111"/>
      <c r="BA107" s="111"/>
      <c r="BB107" s="111"/>
      <c r="BC107" s="111"/>
      <c r="BD107" s="111"/>
      <c r="BE107" s="111"/>
      <c r="BF107" s="111"/>
      <c r="BG107" s="111"/>
      <c r="BH107" s="111"/>
      <c r="BI107" s="111"/>
      <c r="BJ107" s="111"/>
      <c r="BK107" s="111"/>
      <c r="BL107" s="111"/>
      <c r="BM107" s="111"/>
      <c r="BN107" s="111"/>
      <c r="BO107" s="111"/>
      <c r="BP107" s="111"/>
      <c r="BQ107" s="111"/>
      <c r="BR107" s="111"/>
      <c r="BS107" s="111"/>
      <c r="BT107" s="111"/>
      <c r="BU107" s="111"/>
      <c r="BV107" s="111"/>
      <c r="BW107" s="111"/>
      <c r="BX107" s="111"/>
      <c r="BY107" s="111"/>
      <c r="BZ107" s="111"/>
      <c r="CA107" s="111"/>
      <c r="CB107" s="111"/>
      <c r="CC107" s="111"/>
      <c r="CD107" s="111"/>
      <c r="CE107" s="111"/>
      <c r="CF107" s="111"/>
      <c r="CG107" s="111"/>
      <c r="CH107" s="111"/>
      <c r="CI107" s="111"/>
      <c r="CJ107" s="111"/>
      <c r="CK107" s="111"/>
      <c r="CL107" s="111"/>
      <c r="CM107" s="111"/>
      <c r="CN107" s="111"/>
      <c r="CO107" s="111"/>
      <c r="CP107" s="111"/>
      <c r="CQ107" s="111"/>
      <c r="CR107" s="111"/>
      <c r="CS107" s="111"/>
      <c r="CT107" s="111"/>
      <c r="CU107" s="111"/>
      <c r="CV107" s="111"/>
      <c r="CW107" s="111"/>
      <c r="CX107" s="111"/>
      <c r="CY107" s="111"/>
      <c r="CZ107" s="111"/>
      <c r="DA107" s="111"/>
      <c r="DB107" s="111"/>
      <c r="DC107" s="111"/>
      <c r="DD107" s="111"/>
      <c r="DE107" s="111"/>
      <c r="DF107" s="111"/>
      <c r="DG107" s="111"/>
      <c r="DH107" s="111"/>
      <c r="DI107" s="111"/>
      <c r="DJ107" s="111"/>
      <c r="DK107" s="111"/>
      <c r="DL107" s="111"/>
      <c r="DM107" s="111"/>
      <c r="DN107" s="111"/>
      <c r="DO107" s="111"/>
      <c r="DP107" s="111"/>
      <c r="DQ107" s="111"/>
      <c r="DR107" s="111"/>
      <c r="DS107" s="111"/>
      <c r="DT107" s="111"/>
      <c r="DU107" s="111"/>
      <c r="DV107" s="111"/>
      <c r="DW107" s="111"/>
      <c r="DX107" s="111"/>
      <c r="DY107" s="111"/>
      <c r="DZ107" s="111"/>
      <c r="EA107" s="111"/>
      <c r="EB107" s="111"/>
      <c r="EC107" s="111"/>
      <c r="ED107" s="111"/>
      <c r="EE107" s="111"/>
      <c r="EF107" s="111"/>
      <c r="EG107" s="111"/>
      <c r="EH107" s="111"/>
      <c r="EI107" s="111"/>
      <c r="EJ107" s="111"/>
      <c r="EK107" s="111"/>
      <c r="EL107" s="111"/>
      <c r="EM107" s="111"/>
    </row>
    <row r="108" spans="1:143" s="116" customFormat="1">
      <c r="A108" s="62"/>
      <c r="B108" s="115"/>
      <c r="C108" s="115"/>
      <c r="D108" s="115"/>
      <c r="E108" s="62"/>
      <c r="F108" s="62"/>
      <c r="G108" s="62"/>
      <c r="H108" s="111"/>
      <c r="I108" s="111"/>
      <c r="J108" s="111"/>
      <c r="K108" s="111"/>
      <c r="L108" s="111"/>
      <c r="M108" s="111"/>
      <c r="N108" s="111"/>
      <c r="O108" s="111"/>
      <c r="P108" s="111"/>
      <c r="Q108" s="111"/>
      <c r="R108" s="111"/>
      <c r="S108" s="111"/>
      <c r="T108" s="111"/>
      <c r="U108" s="111"/>
      <c r="V108" s="111"/>
      <c r="W108" s="111"/>
      <c r="X108" s="111"/>
      <c r="Y108" s="111"/>
      <c r="Z108" s="111"/>
      <c r="AA108" s="111"/>
      <c r="AB108" s="111"/>
      <c r="AC108" s="111"/>
      <c r="AD108" s="111"/>
      <c r="AE108" s="111"/>
      <c r="AF108" s="111"/>
      <c r="AG108" s="111"/>
      <c r="AH108" s="111"/>
      <c r="AI108" s="111"/>
      <c r="AJ108" s="111"/>
      <c r="AK108" s="111"/>
      <c r="AL108" s="111"/>
      <c r="AM108" s="111"/>
      <c r="AN108" s="111"/>
      <c r="AO108" s="111"/>
      <c r="AP108" s="111"/>
      <c r="AQ108" s="111"/>
      <c r="AR108" s="111"/>
      <c r="AS108" s="111"/>
      <c r="AT108" s="111"/>
      <c r="AU108" s="111"/>
      <c r="AV108" s="111"/>
      <c r="AW108" s="111"/>
      <c r="AX108" s="111"/>
      <c r="AY108" s="111"/>
      <c r="AZ108" s="111"/>
      <c r="BA108" s="111"/>
      <c r="BB108" s="111"/>
      <c r="BC108" s="111"/>
      <c r="BD108" s="111"/>
      <c r="BE108" s="111"/>
      <c r="BF108" s="111"/>
      <c r="BG108" s="111"/>
      <c r="BH108" s="111"/>
      <c r="BI108" s="111"/>
      <c r="BJ108" s="111"/>
      <c r="BK108" s="111"/>
      <c r="BL108" s="111"/>
      <c r="BM108" s="111"/>
      <c r="BN108" s="111"/>
      <c r="BO108" s="111"/>
      <c r="BP108" s="111"/>
      <c r="BQ108" s="111"/>
      <c r="BR108" s="111"/>
      <c r="BS108" s="111"/>
      <c r="BT108" s="111"/>
      <c r="BU108" s="111"/>
      <c r="BV108" s="111"/>
      <c r="BW108" s="111"/>
      <c r="BX108" s="111"/>
      <c r="BY108" s="111"/>
      <c r="BZ108" s="111"/>
      <c r="CA108" s="111"/>
      <c r="CB108" s="111"/>
      <c r="CC108" s="111"/>
      <c r="CD108" s="111"/>
      <c r="CE108" s="111"/>
      <c r="CF108" s="111"/>
      <c r="CG108" s="111"/>
      <c r="CH108" s="111"/>
      <c r="CI108" s="111"/>
      <c r="CJ108" s="111"/>
      <c r="CK108" s="111"/>
      <c r="CL108" s="111"/>
      <c r="CM108" s="111"/>
      <c r="CN108" s="111"/>
      <c r="CO108" s="111"/>
      <c r="CP108" s="111"/>
      <c r="CQ108" s="111"/>
      <c r="CR108" s="111"/>
      <c r="CS108" s="111"/>
      <c r="CT108" s="111"/>
      <c r="CU108" s="111"/>
      <c r="CV108" s="111"/>
      <c r="CW108" s="111"/>
      <c r="CX108" s="111"/>
      <c r="CY108" s="111"/>
      <c r="CZ108" s="111"/>
      <c r="DA108" s="111"/>
      <c r="DB108" s="111"/>
      <c r="DC108" s="111"/>
      <c r="DD108" s="111"/>
      <c r="DE108" s="111"/>
      <c r="DF108" s="111"/>
      <c r="DG108" s="111"/>
      <c r="DH108" s="111"/>
      <c r="DI108" s="111"/>
      <c r="DJ108" s="111"/>
      <c r="DK108" s="111"/>
      <c r="DL108" s="111"/>
      <c r="DM108" s="111"/>
      <c r="DN108" s="111"/>
      <c r="DO108" s="111"/>
      <c r="DP108" s="111"/>
      <c r="DQ108" s="111"/>
      <c r="DR108" s="111"/>
      <c r="DS108" s="111"/>
      <c r="DT108" s="111"/>
      <c r="DU108" s="111"/>
      <c r="DV108" s="111"/>
      <c r="DW108" s="111"/>
      <c r="DX108" s="111"/>
      <c r="DY108" s="111"/>
      <c r="DZ108" s="111"/>
      <c r="EA108" s="111"/>
      <c r="EB108" s="111"/>
      <c r="EC108" s="111"/>
      <c r="ED108" s="111"/>
      <c r="EE108" s="111"/>
      <c r="EF108" s="111"/>
      <c r="EG108" s="111"/>
      <c r="EH108" s="111"/>
      <c r="EI108" s="111"/>
      <c r="EJ108" s="111"/>
      <c r="EK108" s="111"/>
      <c r="EL108" s="111"/>
      <c r="EM108" s="111"/>
    </row>
    <row r="109" spans="1:143" s="116" customFormat="1">
      <c r="A109" s="62"/>
      <c r="B109" s="115"/>
      <c r="C109" s="115"/>
      <c r="D109" s="115"/>
      <c r="E109" s="62"/>
      <c r="F109" s="62"/>
      <c r="G109" s="62"/>
      <c r="H109" s="111"/>
      <c r="I109" s="111"/>
      <c r="J109" s="111"/>
      <c r="K109" s="111"/>
      <c r="L109" s="111"/>
      <c r="M109" s="111"/>
      <c r="N109" s="111"/>
      <c r="O109" s="111"/>
      <c r="P109" s="111"/>
      <c r="Q109" s="111"/>
      <c r="R109" s="111"/>
      <c r="S109" s="111"/>
      <c r="T109" s="111"/>
      <c r="U109" s="111"/>
      <c r="V109" s="111"/>
      <c r="W109" s="111"/>
      <c r="X109" s="111"/>
      <c r="Y109" s="111"/>
      <c r="Z109" s="111"/>
      <c r="AA109" s="111"/>
      <c r="AB109" s="111"/>
      <c r="AC109" s="111"/>
      <c r="AD109" s="111"/>
      <c r="AE109" s="111"/>
      <c r="AF109" s="111"/>
      <c r="AG109" s="111"/>
      <c r="AH109" s="111"/>
      <c r="AI109" s="111"/>
      <c r="AJ109" s="111"/>
      <c r="AK109" s="111"/>
      <c r="AL109" s="111"/>
      <c r="AM109" s="111"/>
      <c r="AN109" s="111"/>
      <c r="AO109" s="111"/>
      <c r="AP109" s="111"/>
      <c r="AQ109" s="111"/>
      <c r="AR109" s="111"/>
      <c r="AS109" s="111"/>
      <c r="AT109" s="111"/>
      <c r="AU109" s="111"/>
      <c r="AV109" s="111"/>
      <c r="AW109" s="111"/>
      <c r="AX109" s="111"/>
      <c r="AY109" s="111"/>
      <c r="AZ109" s="111"/>
      <c r="BA109" s="111"/>
      <c r="BB109" s="111"/>
      <c r="BC109" s="111"/>
      <c r="BD109" s="111"/>
      <c r="BE109" s="111"/>
      <c r="BF109" s="111"/>
      <c r="BG109" s="111"/>
      <c r="BH109" s="111"/>
      <c r="BI109" s="111"/>
      <c r="BJ109" s="111"/>
      <c r="BK109" s="111"/>
      <c r="BL109" s="111"/>
      <c r="BM109" s="111"/>
      <c r="BN109" s="111"/>
      <c r="BO109" s="111"/>
      <c r="BP109" s="111"/>
      <c r="BQ109" s="111"/>
      <c r="BR109" s="111"/>
      <c r="BS109" s="111"/>
      <c r="BT109" s="111"/>
      <c r="BU109" s="111"/>
      <c r="BV109" s="111"/>
      <c r="BW109" s="111"/>
      <c r="BX109" s="111"/>
      <c r="BY109" s="111"/>
      <c r="BZ109" s="111"/>
      <c r="CA109" s="111"/>
      <c r="CB109" s="111"/>
      <c r="CC109" s="111"/>
      <c r="CD109" s="111"/>
      <c r="CE109" s="111"/>
      <c r="CF109" s="111"/>
      <c r="CG109" s="111"/>
      <c r="CH109" s="111"/>
      <c r="CI109" s="111"/>
      <c r="CJ109" s="111"/>
      <c r="CK109" s="111"/>
      <c r="CL109" s="111"/>
      <c r="CM109" s="111"/>
      <c r="CN109" s="111"/>
      <c r="CO109" s="111"/>
      <c r="CP109" s="111"/>
      <c r="CQ109" s="111"/>
      <c r="CR109" s="111"/>
      <c r="CS109" s="111"/>
      <c r="CT109" s="111"/>
      <c r="CU109" s="111"/>
      <c r="CV109" s="111"/>
      <c r="CW109" s="111"/>
      <c r="CX109" s="111"/>
      <c r="CY109" s="111"/>
      <c r="CZ109" s="111"/>
      <c r="DA109" s="111"/>
      <c r="DB109" s="111"/>
      <c r="DC109" s="111"/>
      <c r="DD109" s="111"/>
      <c r="DE109" s="111"/>
      <c r="DF109" s="111"/>
      <c r="DG109" s="111"/>
      <c r="DH109" s="111"/>
      <c r="DI109" s="111"/>
      <c r="DJ109" s="111"/>
      <c r="DK109" s="111"/>
      <c r="DL109" s="111"/>
      <c r="DM109" s="111"/>
      <c r="DN109" s="111"/>
      <c r="DO109" s="111"/>
      <c r="DP109" s="111"/>
      <c r="DQ109" s="111"/>
      <c r="DR109" s="111"/>
      <c r="DS109" s="111"/>
      <c r="DT109" s="111"/>
      <c r="DU109" s="111"/>
      <c r="DV109" s="111"/>
      <c r="DW109" s="111"/>
      <c r="DX109" s="111"/>
      <c r="DY109" s="111"/>
      <c r="DZ109" s="111"/>
      <c r="EA109" s="111"/>
      <c r="EB109" s="111"/>
      <c r="EC109" s="111"/>
      <c r="ED109" s="111"/>
      <c r="EE109" s="111"/>
      <c r="EF109" s="111"/>
      <c r="EG109" s="111"/>
      <c r="EH109" s="111"/>
      <c r="EI109" s="111"/>
      <c r="EJ109" s="111"/>
      <c r="EK109" s="111"/>
      <c r="EL109" s="111"/>
      <c r="EM109" s="111"/>
    </row>
  </sheetData>
  <mergeCells count="275">
    <mergeCell ref="ID29:IG29"/>
    <mergeCell ref="IM29:IP29"/>
    <mergeCell ref="IV29:IY29"/>
    <mergeCell ref="JE29:JH29"/>
    <mergeCell ref="JL2:JL3"/>
    <mergeCell ref="JM2:JM3"/>
    <mergeCell ref="JN2:JQ3"/>
    <mergeCell ref="JL4:JM9"/>
    <mergeCell ref="JN4:JR4"/>
    <mergeCell ref="JN5:JR7"/>
    <mergeCell ref="JN8:JN9"/>
    <mergeCell ref="JO8:JR9"/>
    <mergeCell ref="JN29:JQ29"/>
    <mergeCell ref="JE2:JH3"/>
    <mergeCell ref="ID2:IG3"/>
    <mergeCell ref="IK2:IK3"/>
    <mergeCell ref="IL2:IL3"/>
    <mergeCell ref="IM2:IP3"/>
    <mergeCell ref="IT2:IT3"/>
    <mergeCell ref="IU2:IU3"/>
    <mergeCell ref="IV2:IY3"/>
    <mergeCell ref="JC2:JC3"/>
    <mergeCell ref="JD2:JD3"/>
    <mergeCell ref="ID4:IH4"/>
    <mergeCell ref="IK4:IL9"/>
    <mergeCell ref="IM4:IQ4"/>
    <mergeCell ref="IT4:IU9"/>
    <mergeCell ref="IV4:IZ4"/>
    <mergeCell ref="JC4:JD9"/>
    <mergeCell ref="JE4:JI4"/>
    <mergeCell ref="ID5:IH7"/>
    <mergeCell ref="IM5:IQ7"/>
    <mergeCell ref="IV5:IZ7"/>
    <mergeCell ref="JE5:JI7"/>
    <mergeCell ref="ID8:ID9"/>
    <mergeCell ref="IE8:IH9"/>
    <mergeCell ref="IM8:IM9"/>
    <mergeCell ref="IN8:IQ9"/>
    <mergeCell ref="IV8:IV9"/>
    <mergeCell ref="IW8:IZ9"/>
    <mergeCell ref="JE8:JE9"/>
    <mergeCell ref="JF8:JI9"/>
    <mergeCell ref="IB4:IC9"/>
    <mergeCell ref="HC4:HG4"/>
    <mergeCell ref="HJ4:HK9"/>
    <mergeCell ref="HL4:HP4"/>
    <mergeCell ref="HS4:HT9"/>
    <mergeCell ref="HU4:HY4"/>
    <mergeCell ref="HC5:HG7"/>
    <mergeCell ref="HL5:HP7"/>
    <mergeCell ref="HU5:HY7"/>
    <mergeCell ref="HC8:HC9"/>
    <mergeCell ref="HD8:HG9"/>
    <mergeCell ref="HL8:HL9"/>
    <mergeCell ref="HM8:HP9"/>
    <mergeCell ref="HU8:HU9"/>
    <mergeCell ref="HV8:HY9"/>
    <mergeCell ref="IB2:IB3"/>
    <mergeCell ref="IC2:IC3"/>
    <mergeCell ref="HC2:HF3"/>
    <mergeCell ref="HJ2:HJ3"/>
    <mergeCell ref="HK2:HK3"/>
    <mergeCell ref="HL2:HO3"/>
    <mergeCell ref="HS2:HS3"/>
    <mergeCell ref="HT2:HT3"/>
    <mergeCell ref="HU2:HX3"/>
    <mergeCell ref="FJ29:FM29"/>
    <mergeCell ref="FS29:FV29"/>
    <mergeCell ref="GB29:GE29"/>
    <mergeCell ref="GK29:GN29"/>
    <mergeCell ref="GT29:GW29"/>
    <mergeCell ref="HC29:HF29"/>
    <mergeCell ref="HL29:HO29"/>
    <mergeCell ref="HU29:HX29"/>
    <mergeCell ref="GR2:GR3"/>
    <mergeCell ref="GS2:GS3"/>
    <mergeCell ref="GT2:GW3"/>
    <mergeCell ref="HA2:HA3"/>
    <mergeCell ref="HB2:HB3"/>
    <mergeCell ref="GJ2:GJ3"/>
    <mergeCell ref="GK2:GN3"/>
    <mergeCell ref="GR4:GS9"/>
    <mergeCell ref="GT4:GX4"/>
    <mergeCell ref="HA4:HB9"/>
    <mergeCell ref="GT5:GX7"/>
    <mergeCell ref="GT8:GT9"/>
    <mergeCell ref="GU8:GX9"/>
    <mergeCell ref="FH4:FI9"/>
    <mergeCell ref="FJ4:FN4"/>
    <mergeCell ref="FQ4:FR9"/>
    <mergeCell ref="FS4:FW4"/>
    <mergeCell ref="FZ4:GA9"/>
    <mergeCell ref="GB4:GF4"/>
    <mergeCell ref="GI4:GJ9"/>
    <mergeCell ref="GK4:GO4"/>
    <mergeCell ref="FJ5:FN7"/>
    <mergeCell ref="FS5:FW7"/>
    <mergeCell ref="GB5:GF7"/>
    <mergeCell ref="GK5:GO7"/>
    <mergeCell ref="FJ8:FJ9"/>
    <mergeCell ref="FK8:FN9"/>
    <mergeCell ref="FS8:FS9"/>
    <mergeCell ref="FT8:FW9"/>
    <mergeCell ref="GB8:GB9"/>
    <mergeCell ref="GC8:GF9"/>
    <mergeCell ref="GK8:GK9"/>
    <mergeCell ref="GL8:GO9"/>
    <mergeCell ref="FI2:FI3"/>
    <mergeCell ref="FJ2:FM3"/>
    <mergeCell ref="FQ2:FQ3"/>
    <mergeCell ref="FR2:FR3"/>
    <mergeCell ref="FS2:FV3"/>
    <mergeCell ref="FZ2:FZ3"/>
    <mergeCell ref="GA2:GA3"/>
    <mergeCell ref="GB2:GE3"/>
    <mergeCell ref="GI2:GI3"/>
    <mergeCell ref="CP29:CS29"/>
    <mergeCell ref="CY29:DB29"/>
    <mergeCell ref="DH29:DK29"/>
    <mergeCell ref="DQ29:DT29"/>
    <mergeCell ref="DZ29:EC29"/>
    <mergeCell ref="EI29:EL29"/>
    <mergeCell ref="ER29:EU29"/>
    <mergeCell ref="FA29:FD29"/>
    <mergeCell ref="FH2:FH3"/>
    <mergeCell ref="FA2:FD3"/>
    <mergeCell ref="EY4:EZ9"/>
    <mergeCell ref="FA4:FE4"/>
    <mergeCell ref="FA5:FE7"/>
    <mergeCell ref="FA8:FA9"/>
    <mergeCell ref="FB8:FE9"/>
    <mergeCell ref="EQ2:EQ3"/>
    <mergeCell ref="ER2:EU3"/>
    <mergeCell ref="EP4:EQ9"/>
    <mergeCell ref="ER4:EV4"/>
    <mergeCell ref="ER5:EV7"/>
    <mergeCell ref="ER8:ER9"/>
    <mergeCell ref="ES8:EV9"/>
    <mergeCell ref="EY2:EY3"/>
    <mergeCell ref="EZ2:EZ3"/>
    <mergeCell ref="M29:P29"/>
    <mergeCell ref="V29:Y29"/>
    <mergeCell ref="AE29:AH29"/>
    <mergeCell ref="AN29:AQ29"/>
    <mergeCell ref="AW29:AZ29"/>
    <mergeCell ref="BF29:BI29"/>
    <mergeCell ref="BO29:BR29"/>
    <mergeCell ref="BX29:CA29"/>
    <mergeCell ref="CG29:CJ29"/>
    <mergeCell ref="EP2:EP3"/>
    <mergeCell ref="D29:G29"/>
    <mergeCell ref="AU4:AV9"/>
    <mergeCell ref="D8:D9"/>
    <mergeCell ref="E8:H9"/>
    <mergeCell ref="M8:M9"/>
    <mergeCell ref="N8:Q9"/>
    <mergeCell ref="V8:V9"/>
    <mergeCell ref="W8:Z9"/>
    <mergeCell ref="T4:U9"/>
    <mergeCell ref="D5:H7"/>
    <mergeCell ref="M5:Q7"/>
    <mergeCell ref="V5:Z7"/>
    <mergeCell ref="AE5:AI7"/>
    <mergeCell ref="AN5:AR7"/>
    <mergeCell ref="AL4:AM9"/>
    <mergeCell ref="AN4:AR4"/>
    <mergeCell ref="AN8:AN9"/>
    <mergeCell ref="AO8:AR9"/>
    <mergeCell ref="AC4:AD9"/>
    <mergeCell ref="AE4:AI4"/>
    <mergeCell ref="AE8:AE9"/>
    <mergeCell ref="AF8:AI9"/>
    <mergeCell ref="V4:Z4"/>
    <mergeCell ref="EG2:EG3"/>
    <mergeCell ref="CE4:CF9"/>
    <mergeCell ref="CG4:CK4"/>
    <mergeCell ref="CG5:CK7"/>
    <mergeCell ref="CG8:CG9"/>
    <mergeCell ref="CH8:CK9"/>
    <mergeCell ref="EI4:EM4"/>
    <mergeCell ref="EI5:EM7"/>
    <mergeCell ref="EI8:EI9"/>
    <mergeCell ref="EJ8:EM9"/>
    <mergeCell ref="DF4:DG9"/>
    <mergeCell ref="DH4:DL4"/>
    <mergeCell ref="DH5:DL7"/>
    <mergeCell ref="DH8:DH9"/>
    <mergeCell ref="DI8:DL9"/>
    <mergeCell ref="DZ4:ED4"/>
    <mergeCell ref="EG4:EH9"/>
    <mergeCell ref="DZ5:ED7"/>
    <mergeCell ref="DZ8:DZ9"/>
    <mergeCell ref="EA8:ED9"/>
    <mergeCell ref="DX4:DY9"/>
    <mergeCell ref="DO4:DP9"/>
    <mergeCell ref="DQ4:DU4"/>
    <mergeCell ref="DQ5:DU7"/>
    <mergeCell ref="AW8:AW9"/>
    <mergeCell ref="AX8:BA9"/>
    <mergeCell ref="BF5:BJ7"/>
    <mergeCell ref="BO5:BS7"/>
    <mergeCell ref="AW5:BA7"/>
    <mergeCell ref="BX8:BX9"/>
    <mergeCell ref="BY8:CB9"/>
    <mergeCell ref="BD4:BE9"/>
    <mergeCell ref="BF4:BJ4"/>
    <mergeCell ref="BF8:BF9"/>
    <mergeCell ref="BG8:BJ9"/>
    <mergeCell ref="BX5:CB7"/>
    <mergeCell ref="BV4:BW9"/>
    <mergeCell ref="BM4:BN9"/>
    <mergeCell ref="BO4:BS4"/>
    <mergeCell ref="BO8:BO9"/>
    <mergeCell ref="BP8:BS9"/>
    <mergeCell ref="AW4:BA4"/>
    <mergeCell ref="DQ8:DQ9"/>
    <mergeCell ref="DR8:DU9"/>
    <mergeCell ref="BX4:CB4"/>
    <mergeCell ref="CY4:DC4"/>
    <mergeCell ref="CY5:DC7"/>
    <mergeCell ref="CY8:CY9"/>
    <mergeCell ref="CZ8:DC9"/>
    <mergeCell ref="CW4:CX9"/>
    <mergeCell ref="CN4:CO9"/>
    <mergeCell ref="CP4:CT4"/>
    <mergeCell ref="CP5:CT7"/>
    <mergeCell ref="CP8:CP9"/>
    <mergeCell ref="CQ8:CT9"/>
    <mergeCell ref="EH2:EH3"/>
    <mergeCell ref="EI2:EL3"/>
    <mergeCell ref="B4:C9"/>
    <mergeCell ref="D4:H4"/>
    <mergeCell ref="K4:L9"/>
    <mergeCell ref="M4:Q4"/>
    <mergeCell ref="DO2:DO3"/>
    <mergeCell ref="DP2:DP3"/>
    <mergeCell ref="DQ2:DT3"/>
    <mergeCell ref="DX2:DX3"/>
    <mergeCell ref="DY2:DY3"/>
    <mergeCell ref="DZ2:EC3"/>
    <mergeCell ref="CW2:CW3"/>
    <mergeCell ref="CX2:CX3"/>
    <mergeCell ref="CY2:DB3"/>
    <mergeCell ref="DF2:DF3"/>
    <mergeCell ref="DG2:DG3"/>
    <mergeCell ref="DH2:DK3"/>
    <mergeCell ref="CE2:CE3"/>
    <mergeCell ref="CF2:CF3"/>
    <mergeCell ref="CG2:CJ3"/>
    <mergeCell ref="CN2:CN3"/>
    <mergeCell ref="CO2:CO3"/>
    <mergeCell ref="CP2:CS3"/>
    <mergeCell ref="BM2:BM3"/>
    <mergeCell ref="BN2:BN3"/>
    <mergeCell ref="BO2:BR3"/>
    <mergeCell ref="BV2:BV3"/>
    <mergeCell ref="BW2:BW3"/>
    <mergeCell ref="BX2:CA3"/>
    <mergeCell ref="AU2:AU3"/>
    <mergeCell ref="AV2:AV3"/>
    <mergeCell ref="BD2:BD3"/>
    <mergeCell ref="BE2:BE3"/>
    <mergeCell ref="BF2:BI3"/>
    <mergeCell ref="AM2:AM3"/>
    <mergeCell ref="AN2:AQ3"/>
    <mergeCell ref="K2:K3"/>
    <mergeCell ref="L2:L3"/>
    <mergeCell ref="M2:P3"/>
    <mergeCell ref="T2:T3"/>
    <mergeCell ref="U2:U3"/>
    <mergeCell ref="V2:Y3"/>
    <mergeCell ref="AC2:AC3"/>
    <mergeCell ref="AD2:AD3"/>
    <mergeCell ref="AE2:AH3"/>
    <mergeCell ref="AL2:AL3"/>
  </mergeCells>
  <conditionalFormatting sqref="K74">
    <cfRule type="cellIs" dxfId="10" priority="1463" operator="equal">
      <formula>"OK"</formula>
    </cfRule>
    <cfRule type="cellIs" dxfId="9" priority="1464" operator="equal">
      <formula>"NO HABILITADO"</formula>
    </cfRule>
  </conditionalFormatting>
  <conditionalFormatting sqref="D78">
    <cfRule type="cellIs" dxfId="8" priority="3" operator="equal">
      <formula>"NH"</formula>
    </cfRule>
    <cfRule type="cellIs" dxfId="7" priority="4" operator="equal">
      <formula>"H"</formula>
    </cfRule>
  </conditionalFormatting>
  <conditionalFormatting sqref="D79:D107">
    <cfRule type="cellIs" dxfId="6" priority="1" operator="equal">
      <formula>"NH"</formula>
    </cfRule>
    <cfRule type="cellIs" dxfId="5" priority="2" operator="equal">
      <formula>"H"</formula>
    </cfRule>
  </conditionalFormatting>
  <pageMargins left="0.7" right="0.7" top="0.75" bottom="0.75" header="0.3" footer="0.3"/>
  <pageSetup paperSize="9" orientation="portrait" horizontalDpi="4294967292"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81</vt:i4>
      </vt:variant>
    </vt:vector>
  </HeadingPairs>
  <TitlesOfParts>
    <vt:vector size="93" baseType="lpstr">
      <vt:lpstr>1_ENTREGA</vt:lpstr>
      <vt:lpstr>2_APERTURA DE SOBRES</vt:lpstr>
      <vt:lpstr>5,1. REQUISITOS JURÍDICOS</vt:lpstr>
      <vt:lpstr>5.2.1 EXPERIENCIA GRAL</vt:lpstr>
      <vt:lpstr>5.2.2 EXPERIENCIA ESPEC</vt:lpstr>
      <vt:lpstr>5.3 CAP FINANCIERA</vt:lpstr>
      <vt:lpstr>PRESUPUESTO</vt:lpstr>
      <vt:lpstr>5.5 REQUISITOS COMERCIALES</vt:lpstr>
      <vt:lpstr>VALORES UNITARIOS</vt:lpstr>
      <vt:lpstr>RESUMEN</vt:lpstr>
      <vt:lpstr>Cálculo Pt2</vt:lpstr>
      <vt:lpstr>10. EVALUACIÓN</vt:lpstr>
      <vt:lpstr>'5,1. REQUISITOS JURÍDICOS'!_ftnref1</vt:lpstr>
      <vt:lpstr>'1_ENTREGA'!Área_de_impresión</vt:lpstr>
      <vt:lpstr>'2_APERTURA DE SOBRES'!Área_de_impresión</vt:lpstr>
      <vt:lpstr>AU</vt:lpstr>
      <vt:lpstr>'5.2.2 EXPERIENCIA ESPEC'!BANDERA</vt:lpstr>
      <vt:lpstr>BANDERA</vt:lpstr>
      <vt:lpstr>C_FINANCIERA</vt:lpstr>
      <vt:lpstr>CD_1</vt:lpstr>
      <vt:lpstr>'VALORES UNITARIOS'!COSTO_D</vt:lpstr>
      <vt:lpstr>COSTO_D</vt:lpstr>
      <vt:lpstr>'VALORES UNITARIOS'!EST_EXP</vt:lpstr>
      <vt:lpstr>EST_EXP</vt:lpstr>
      <vt:lpstr>ESTATUS</vt:lpstr>
      <vt:lpstr>EXPERIENCIA</vt:lpstr>
      <vt:lpstr>EXPERIENCIA_ESP</vt:lpstr>
      <vt:lpstr>ITEMS_REPRE</vt:lpstr>
      <vt:lpstr>LISTA_OFERENTES</vt:lpstr>
      <vt:lpstr>OFERENTE_1</vt:lpstr>
      <vt:lpstr>OFERENTE_10</vt:lpstr>
      <vt:lpstr>OFERENTE_11</vt:lpstr>
      <vt:lpstr>OFERENTE_12</vt:lpstr>
      <vt:lpstr>OFERENTE_13</vt:lpstr>
      <vt:lpstr>OFERENTE_14</vt:lpstr>
      <vt:lpstr>OFERENTE_15</vt:lpstr>
      <vt:lpstr>OFERENTE_16</vt:lpstr>
      <vt:lpstr>OFERENTE_17</vt:lpstr>
      <vt:lpstr>OFERENTE_18</vt:lpstr>
      <vt:lpstr>OFERENTE_19</vt:lpstr>
      <vt:lpstr>OFERENTE_2</vt:lpstr>
      <vt:lpstr>OFERENTE_20</vt:lpstr>
      <vt:lpstr>OFERENTE_21</vt:lpstr>
      <vt:lpstr>OFERENTE_22</vt:lpstr>
      <vt:lpstr>OFERENTE_23</vt:lpstr>
      <vt:lpstr>OFERENTE_24</vt:lpstr>
      <vt:lpstr>OFERENTE_25</vt:lpstr>
      <vt:lpstr>OFERENTE_26</vt:lpstr>
      <vt:lpstr>OFERENTE_27</vt:lpstr>
      <vt:lpstr>OFERENTE_28</vt:lpstr>
      <vt:lpstr>OFERENTE_29</vt:lpstr>
      <vt:lpstr>OFERENTE_3</vt:lpstr>
      <vt:lpstr>OFERENTE_30</vt:lpstr>
      <vt:lpstr>OFERENTE_4</vt:lpstr>
      <vt:lpstr>OFERENTE_5</vt:lpstr>
      <vt:lpstr>OFERENTE_6</vt:lpstr>
      <vt:lpstr>OFERENTE_7</vt:lpstr>
      <vt:lpstr>OFERENTE_8</vt:lpstr>
      <vt:lpstr>OFERENTE_9</vt:lpstr>
      <vt:lpstr>OFERTA_0</vt:lpstr>
      <vt:lpstr>'10. EVALUACIÓN'!ORDEN</vt:lpstr>
      <vt:lpstr>PRESUPUESTO</vt:lpstr>
      <vt:lpstr>R_COMERCIALES</vt:lpstr>
      <vt:lpstr>UNITARIO_1</vt:lpstr>
      <vt:lpstr>UNITARIO_10</vt:lpstr>
      <vt:lpstr>UNITARIO_11</vt:lpstr>
      <vt:lpstr>UNITARIO_12</vt:lpstr>
      <vt:lpstr>UNITARIO_13</vt:lpstr>
      <vt:lpstr>UNITARIO_14</vt:lpstr>
      <vt:lpstr>UNITARIO_15</vt:lpstr>
      <vt:lpstr>UNITARIO_16</vt:lpstr>
      <vt:lpstr>UNITARIO_17</vt:lpstr>
      <vt:lpstr>UNITARIO_18</vt:lpstr>
      <vt:lpstr>UNITARIO_19</vt:lpstr>
      <vt:lpstr>UNITARIO_2</vt:lpstr>
      <vt:lpstr>UNITARIO_20</vt:lpstr>
      <vt:lpstr>UNITARIO_21</vt:lpstr>
      <vt:lpstr>UNITARIO_22</vt:lpstr>
      <vt:lpstr>UNITARIO_23</vt:lpstr>
      <vt:lpstr>UNITARIO_24</vt:lpstr>
      <vt:lpstr>UNITARIO_25</vt:lpstr>
      <vt:lpstr>UNITARIO_26</vt:lpstr>
      <vt:lpstr>UNITARIO_27</vt:lpstr>
      <vt:lpstr>UNITARIO_28</vt:lpstr>
      <vt:lpstr>UNITARIO_29</vt:lpstr>
      <vt:lpstr>UNITARIO_3</vt:lpstr>
      <vt:lpstr>UNITARIO_30</vt:lpstr>
      <vt:lpstr>UNITARIO_4</vt:lpstr>
      <vt:lpstr>UNITARIO_5</vt:lpstr>
      <vt:lpstr>UNITARIO_6</vt:lpstr>
      <vt:lpstr>UNITARIO_7</vt:lpstr>
      <vt:lpstr>UNITARIO_8</vt:lpstr>
      <vt:lpstr>UNITARIO_9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pcc</dc:creator>
  <cp:lastModifiedBy>usuario</cp:lastModifiedBy>
  <cp:lastPrinted>2019-07-31T18:34:58Z</cp:lastPrinted>
  <dcterms:created xsi:type="dcterms:W3CDTF">2013-08-04T21:27:49Z</dcterms:created>
  <dcterms:modified xsi:type="dcterms:W3CDTF">2020-12-22T23:29:33Z</dcterms:modified>
</cp:coreProperties>
</file>